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fichtnergmbh.sharepoint.com/sites/FIS_P_FIS0000048_ASTRI-CST_EXT/Freigegebene Dokumente/1_Working Documents/3_Simple Cost Model/"/>
    </mc:Choice>
  </mc:AlternateContent>
  <xr:revisionPtr revIDLastSave="340" documentId="8_{9086E271-AC3B-44F6-B666-D6F91E690A08}" xr6:coauthVersionLast="47" xr6:coauthVersionMax="47" xr10:uidLastSave="{5299B56E-1DB6-4A59-8379-7039D88835DC}"/>
  <bookViews>
    <workbookView xWindow="-120" yWindow="-16320" windowWidth="28110" windowHeight="16440" activeTab="2" xr2:uid="{DF75B92A-245C-45F7-BA99-BC44022453DD}"/>
  </bookViews>
  <sheets>
    <sheet name="Cover" sheetId="5" r:id="rId1"/>
    <sheet name="Read Me" sheetId="6" r:id="rId2"/>
    <sheet name="Calculation" sheetId="1" r:id="rId3"/>
    <sheet name="Aurecon" sheetId="7" r:id="rId4"/>
    <sheet name="Regional Cost Factors" sheetId="2" r:id="rId5"/>
    <sheet name="Annual Cost Reduction" sheetId="3" r:id="rId6"/>
  </sheets>
  <externalReferences>
    <externalReference r:id="rId7"/>
  </externalReferences>
  <definedNames>
    <definedName name="CAAGR_tolerance">200</definedName>
    <definedName name="CreateRegions">#REF!</definedName>
    <definedName name="CSVfilepath">#REF!</definedName>
    <definedName name="DeflatorYear">"$2018"</definedName>
    <definedName name="DW_2021">#REF!</definedName>
    <definedName name="DWdata">#REF!</definedName>
    <definedName name="FA_DebtPortion">'[1]01-General'!#REF!</definedName>
    <definedName name="FA_EquityShare">'[1]01-General'!#REF!</definedName>
    <definedName name="FA_InterestRateLoan">'[1]01-General'!#REF!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LastHistYear">2020</definedName>
    <definedName name="MtoeToBcmeq">41.868/36.1</definedName>
    <definedName name="MtoeToTWh">1/0.086</definedName>
    <definedName name="outputFilePath">#REF!</definedName>
    <definedName name="PublicationCSV">OFFSET(#REF!,0,0,COUNTA(#REF!),2)</definedName>
    <definedName name="RoundFactorLong">4</definedName>
    <definedName name="RoundFactorMed">3</definedName>
    <definedName name="RoundFactorShort">3</definedName>
    <definedName name="ScenariosCSV">OFFSET(#REF!,0,0,COUNTA(#REF!),3)</definedName>
    <definedName name="SheetsToCreate">#REF!</definedName>
    <definedName name="SmallestNonZeroValue">0.00001</definedName>
    <definedName name="solver_adj" localSheetId="2" hidden="1">Calculation!$D$7</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Calculation!$D$11</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3.5</definedName>
    <definedName name="solver_ver" localSheetId="2" hidden="1">3</definedName>
    <definedName name="SQL_connection_name">#REF!</definedName>
    <definedName name="SQL_statement">#REF!</definedName>
    <definedName name="SumTolerance">0.005</definedName>
    <definedName name="SW_LASTUPDATE">#REF!</definedName>
    <definedName name="SW_LONGNAME">#REF!</definedName>
    <definedName name="SW_NAME">#REF!</definedName>
    <definedName name="SW_VERSION">#REF!</definedName>
    <definedName name="YearsCSV">OFFSET(#REF!,0,0,COUNTA(#REF!),1)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 l="1"/>
  <c r="D10" i="1"/>
  <c r="J7" i="1"/>
  <c r="B12" i="7"/>
  <c r="D5" i="7"/>
  <c r="C5" i="7"/>
  <c r="B5" i="7"/>
  <c r="D24" i="1"/>
  <c r="J8" i="1"/>
  <c r="D21" i="1"/>
  <c r="D11" i="1"/>
  <c r="B3" i="3"/>
  <c r="B6" i="3"/>
  <c r="B7" i="3"/>
  <c r="B8" i="3"/>
  <c r="B5" i="3"/>
  <c r="B11" i="3"/>
  <c r="D23" i="1"/>
  <c r="B10" i="2"/>
  <c r="F19" i="1"/>
  <c r="B23" i="2"/>
  <c r="B22" i="2"/>
  <c r="B21" i="2"/>
  <c r="B15" i="2"/>
  <c r="F18" i="1"/>
  <c r="B23" i="3"/>
  <c r="B20" i="3"/>
  <c r="B16" i="3"/>
  <c r="B25" i="3"/>
  <c r="B26" i="3"/>
  <c r="B21" i="3"/>
  <c r="B28" i="3"/>
  <c r="B12" i="3"/>
  <c r="B17" i="3"/>
  <c r="B22" i="3"/>
  <c r="B27" i="3"/>
  <c r="B15" i="3"/>
  <c r="B13" i="3"/>
  <c r="B18" i="3"/>
  <c r="B10" i="3"/>
  <c r="B3" i="2"/>
  <c r="B4" i="2"/>
  <c r="B5" i="2"/>
  <c r="B6" i="2"/>
  <c r="B7" i="2"/>
  <c r="B8" i="2"/>
  <c r="B9" i="2"/>
  <c r="B11" i="2"/>
  <c r="B12" i="2"/>
  <c r="B13" i="2"/>
  <c r="B14" i="2"/>
  <c r="B16" i="2"/>
  <c r="B17" i="2"/>
  <c r="B18" i="2"/>
  <c r="B19" i="2"/>
  <c r="B20" i="2"/>
  <c r="G4" i="1"/>
  <c r="F20" i="1"/>
  <c r="F21" i="1"/>
  <c r="E21" i="1"/>
  <c r="G3" i="1"/>
  <c r="F7" i="1" l="1"/>
  <c r="E7" i="1" s="1"/>
  <c r="F5" i="1"/>
  <c r="E5" i="1" s="1"/>
  <c r="F6" i="1"/>
  <c r="E6" i="1" s="1"/>
  <c r="F8" i="1" l="1"/>
  <c r="E8" i="1" s="1"/>
</calcChain>
</file>

<file path=xl/sharedStrings.xml><?xml version="1.0" encoding="utf-8"?>
<sst xmlns="http://schemas.openxmlformats.org/spreadsheetml/2006/main" count="165" uniqueCount="109">
  <si>
    <t>CST Value Proposition Study</t>
  </si>
  <si>
    <t>Simple 3 Cost Factor CST Cost Model</t>
  </si>
  <si>
    <t>Project Number:</t>
  </si>
  <si>
    <t>FIS0000048</t>
  </si>
  <si>
    <t>Index</t>
  </si>
  <si>
    <t>Read Me</t>
  </si>
  <si>
    <t>Calculation</t>
  </si>
  <si>
    <t>Regional Cost Factors</t>
  </si>
  <si>
    <t>Annual Cost Reduction</t>
  </si>
  <si>
    <t>Revision Table</t>
  </si>
  <si>
    <t>Project:</t>
  </si>
  <si>
    <t>Name</t>
  </si>
  <si>
    <t>Date</t>
  </si>
  <si>
    <t>Datum:</t>
  </si>
  <si>
    <t>Prepared</t>
  </si>
  <si>
    <t>Kretschmann, Johannes</t>
  </si>
  <si>
    <t>Rev.:</t>
  </si>
  <si>
    <t>Checked</t>
  </si>
  <si>
    <t xml:space="preserve">Dr. Lovegrove Keith </t>
  </si>
  <si>
    <t>Description</t>
  </si>
  <si>
    <t>Revision</t>
  </si>
  <si>
    <t>Draft (no cost adder)</t>
  </si>
  <si>
    <t>MPU</t>
  </si>
  <si>
    <t>KRT</t>
  </si>
  <si>
    <t xml:space="preserve">Final Draft </t>
  </si>
  <si>
    <t>LOV</t>
  </si>
  <si>
    <t>Final</t>
  </si>
  <si>
    <t>Contact</t>
  </si>
  <si>
    <t>Johannes Kretschmann</t>
  </si>
  <si>
    <t>Projects Director, Head of CSP</t>
  </si>
  <si>
    <t>Johannes.Kretschmann@fichtner.de</t>
  </si>
  <si>
    <t>New Plant Configuration</t>
  </si>
  <si>
    <t>Item</t>
  </si>
  <si>
    <t>Unit</t>
  </si>
  <si>
    <t>Value 
[Unit]</t>
  </si>
  <si>
    <t>Specific
Cost [A$/UNIT]</t>
  </si>
  <si>
    <t>Total Cost 
[mA$]</t>
  </si>
  <si>
    <t>Factor</t>
  </si>
  <si>
    <t>Financial Year FID</t>
  </si>
  <si>
    <t>-</t>
  </si>
  <si>
    <t>Region</t>
  </si>
  <si>
    <t>Vic low</t>
  </si>
  <si>
    <t>Value</t>
  </si>
  <si>
    <t>Power block</t>
  </si>
  <si>
    <t>MWe</t>
  </si>
  <si>
    <t>For Solar Multiple</t>
  </si>
  <si>
    <t xml:space="preserve">Thermal energy Storage </t>
  </si>
  <si>
    <t>MWh</t>
  </si>
  <si>
    <t>For Storage hours</t>
  </si>
  <si>
    <t xml:space="preserve">Solar Field </t>
  </si>
  <si>
    <t>MWt</t>
  </si>
  <si>
    <t>Choose TES Capacity [MWh]</t>
  </si>
  <si>
    <t>Total Plant</t>
  </si>
  <si>
    <t>Choose Solar Field Capacity [MW]</t>
  </si>
  <si>
    <t>Turbine efficiency net</t>
  </si>
  <si>
    <t>Storage hours</t>
  </si>
  <si>
    <t>h</t>
  </si>
  <si>
    <t>Solar multiple</t>
  </si>
  <si>
    <t>Reference Plant</t>
  </si>
  <si>
    <t>Reference Value
[Unit]</t>
  </si>
  <si>
    <t>Specific
Cost [A$/Unit]</t>
  </si>
  <si>
    <t>Total Cost 
[A$]</t>
  </si>
  <si>
    <t>Scaling
Exponent
[-]</t>
  </si>
  <si>
    <t xml:space="preserve">Region </t>
  </si>
  <si>
    <t>NSW Med</t>
  </si>
  <si>
    <t xml:space="preserve">DNI </t>
  </si>
  <si>
    <t>SF Area (m²/Mwe)</t>
  </si>
  <si>
    <t xml:space="preserve">Specific plant cost $/m2 </t>
  </si>
  <si>
    <t>Specific plant cost $/Kwe</t>
  </si>
  <si>
    <t xml:space="preserve">Reference Project </t>
  </si>
  <si>
    <t>Capacity net Mwe</t>
  </si>
  <si>
    <t>Capacity gross Mwe</t>
  </si>
  <si>
    <t>Field size</t>
  </si>
  <si>
    <t xml:space="preserve">Total EPC </t>
  </si>
  <si>
    <t>Weighted Regional cost factors (as per AEMO ISP Assumptions, referenced to NSW medium)</t>
  </si>
  <si>
    <t xml:space="preserve">Regional Factor </t>
  </si>
  <si>
    <t>Equipment costs</t>
  </si>
  <si>
    <t>Fuel connection costs</t>
  </si>
  <si>
    <t>Cost of land and development</t>
  </si>
  <si>
    <t>Installation costs</t>
  </si>
  <si>
    <t>O&amp;M costs</t>
  </si>
  <si>
    <t>Comment / Source</t>
  </si>
  <si>
    <t>AEMO Draft 2023 Inputs, Assumptions and Scenarios Report</t>
  </si>
  <si>
    <t>Vic medium</t>
  </si>
  <si>
    <t>Vic high</t>
  </si>
  <si>
    <t>Qld low</t>
  </si>
  <si>
    <t>Qld medium</t>
  </si>
  <si>
    <t>Qld high</t>
  </si>
  <si>
    <t>NSW low</t>
  </si>
  <si>
    <t>NSW medium</t>
  </si>
  <si>
    <t>NSW high</t>
  </si>
  <si>
    <t>SA Low</t>
  </si>
  <si>
    <t>SA medium</t>
  </si>
  <si>
    <t>SA high</t>
  </si>
  <si>
    <t>WA low</t>
  </si>
  <si>
    <t>https://view.officeapps.live.com/op/view.aspx?src=https%3A%2F%2Fwww.aemo.com.au%2F-%2Fmedia%2FFiles%2FElectricity%2FNEM%2FPlanning_and_Forecasting%2FInputs-Assumptions-Methodologies%2F2019%2FGHD-AEMO-revised---2018-19-Costs_and_Technical_Parameter.xlsb&amp;wdOrigin=BROWSELINK</t>
  </si>
  <si>
    <t>WA medium</t>
  </si>
  <si>
    <t>WA high</t>
  </si>
  <si>
    <t>NT low</t>
  </si>
  <si>
    <t>NT medium</t>
  </si>
  <si>
    <t>NT high</t>
  </si>
  <si>
    <t>Tas low</t>
  </si>
  <si>
    <t>Tas medium</t>
  </si>
  <si>
    <t>Tas high</t>
  </si>
  <si>
    <t xml:space="preserve">Technology Cost breakdown ratios </t>
  </si>
  <si>
    <t>Technology</t>
  </si>
  <si>
    <t xml:space="preserve">Solar Thermal (15hrs Storage) </t>
  </si>
  <si>
    <t>Year</t>
  </si>
  <si>
    <t>Cost 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</si>
</sst>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quot;$&quot;* #,##0.00_-;\-&quot;$&quot;* #,##0.00_-;_-&quot;$&quot;* &quot;-&quot;??_-;_-@_-"/>
    <numFmt numFmtId="165" formatCode="0.000"/>
    <numFmt numFmtId="166" formatCode="0.0"/>
    <numFmt numFmtId="167" formatCode="_(* #,##0_);_(* \(#,##0\);_(* &quot;-&quot;??_);_(@_)"/>
    <numFmt numFmtId="168" formatCode="0.0%"/>
    <numFmt numFmtId="169" formatCode="_-* #,##0.00\ _€_-;\-* #,##0.00\ _€_-;_-* &quot;-&quot;??\ _€_-;_-@_-"/>
    <numFmt numFmtId="170" formatCode="_-&quot;$&quot;* #,##0_-;\-&quot;$&quot;* #,##0_-;_-&quot;$&quot;* &quot;-&quot;??_-;_-@_-"/>
    <numFmt numFmtId="171" formatCode="_-* #,##0_-;\-* #,##0_-;_-* &quot;-&quot;??_-;_-@_-"/>
  </numFmts>
  <fonts count="34" x14ac:knownFonts="1">
    <font>
      <sz val="11"/>
      <color theme="1"/>
      <name val="Calibri"/>
      <family val="2"/>
      <scheme val="minor"/>
    </font>
    <font>
      <sz val="11"/>
      <color theme="1"/>
      <name val="Calibri"/>
      <family val="2"/>
      <scheme val="minor"/>
    </font>
    <font>
      <sz val="11"/>
      <color rgb="FF3F3F76"/>
      <name val="Calibri"/>
      <family val="2"/>
      <scheme val="minor"/>
    </font>
    <font>
      <b/>
      <sz val="11"/>
      <color theme="0"/>
      <name val="Calibri"/>
      <family val="2"/>
      <scheme val="minor"/>
    </font>
    <font>
      <sz val="11"/>
      <color rgb="FFFF0000"/>
      <name val="Calibri"/>
      <family val="2"/>
      <scheme val="minor"/>
    </font>
    <font>
      <sz val="10"/>
      <color rgb="FF000000"/>
      <name val="Arial"/>
      <family val="2"/>
    </font>
    <font>
      <sz val="10"/>
      <name val="Arial"/>
      <family val="2"/>
    </font>
    <font>
      <sz val="10"/>
      <color theme="1"/>
      <name val="Arial"/>
      <family val="2"/>
    </font>
    <font>
      <sz val="11"/>
      <color rgb="FF000000"/>
      <name val="Calibri"/>
      <family val="2"/>
      <scheme val="minor"/>
    </font>
    <font>
      <sz val="11"/>
      <name val="Calibri"/>
      <family val="2"/>
      <scheme val="minor"/>
    </font>
    <font>
      <b/>
      <sz val="18"/>
      <name val="Arial"/>
      <family val="2"/>
    </font>
    <font>
      <u/>
      <sz val="11"/>
      <color theme="10"/>
      <name val="Calibri"/>
      <family val="2"/>
      <scheme val="minor"/>
    </font>
    <font>
      <b/>
      <sz val="10"/>
      <color theme="0"/>
      <name val="Calibri"/>
      <family val="2"/>
      <scheme val="minor"/>
    </font>
    <font>
      <b/>
      <sz val="11"/>
      <color rgb="FF000000"/>
      <name val="Calibri"/>
      <family val="2"/>
      <scheme val="minor"/>
    </font>
    <font>
      <b/>
      <sz val="11"/>
      <name val="Calibri"/>
      <family val="2"/>
      <scheme val="minor"/>
    </font>
    <font>
      <b/>
      <sz val="14"/>
      <color theme="0"/>
      <name val="Calibri"/>
      <family val="2"/>
      <scheme val="minor"/>
    </font>
    <font>
      <b/>
      <sz val="16"/>
      <color theme="0"/>
      <name val="Calibri"/>
      <family val="2"/>
      <scheme val="minor"/>
    </font>
    <font>
      <b/>
      <sz val="20"/>
      <name val="Arial"/>
      <family val="2"/>
    </font>
    <font>
      <sz val="22"/>
      <name val="Arial"/>
      <family val="2"/>
    </font>
    <font>
      <sz val="16"/>
      <color theme="0" tint="-0.499984740745262"/>
      <name val="Arial"/>
      <family val="2"/>
    </font>
    <font>
      <sz val="14"/>
      <name val="Arial"/>
      <family val="2"/>
    </font>
    <font>
      <sz val="12"/>
      <name val="Arial"/>
      <family val="2"/>
    </font>
    <font>
      <b/>
      <sz val="12"/>
      <name val="Arial"/>
      <family val="2"/>
    </font>
    <font>
      <sz val="11"/>
      <color theme="1"/>
      <name val="Arial"/>
      <family val="2"/>
    </font>
    <font>
      <b/>
      <sz val="11"/>
      <color theme="1"/>
      <name val="Calibri"/>
      <family val="2"/>
      <scheme val="minor"/>
    </font>
    <font>
      <sz val="10"/>
      <name val="Calibri"/>
      <family val="2"/>
      <scheme val="minor"/>
    </font>
    <font>
      <sz val="10"/>
      <color theme="1"/>
      <name val="Calibri"/>
      <family val="2"/>
      <scheme val="minor"/>
    </font>
    <font>
      <b/>
      <sz val="10"/>
      <color theme="1"/>
      <name val="Calibri"/>
      <family val="2"/>
      <scheme val="minor"/>
    </font>
    <font>
      <sz val="10"/>
      <color rgb="FF000000"/>
      <name val="Calibri"/>
      <family val="2"/>
      <scheme val="minor"/>
    </font>
    <font>
      <b/>
      <i/>
      <sz val="10"/>
      <color rgb="FF3F3F76"/>
      <name val="Calibri"/>
      <family val="2"/>
      <scheme val="minor"/>
    </font>
    <font>
      <b/>
      <sz val="10"/>
      <color rgb="FF000000"/>
      <name val="Calibri"/>
      <family val="2"/>
      <scheme val="minor"/>
    </font>
    <font>
      <b/>
      <sz val="10"/>
      <name val="Calibri"/>
      <family val="2"/>
      <scheme val="minor"/>
    </font>
    <font>
      <u/>
      <sz val="11"/>
      <name val="Calibri"/>
      <family val="2"/>
      <scheme val="minor"/>
    </font>
    <font>
      <sz val="10"/>
      <color rgb="FF0070C0"/>
      <name val="Calibri"/>
      <family val="2"/>
      <scheme val="minor"/>
    </font>
  </fonts>
  <fills count="8">
    <fill>
      <patternFill patternType="none"/>
    </fill>
    <fill>
      <patternFill patternType="gray125"/>
    </fill>
    <fill>
      <patternFill patternType="solid">
        <fgColor rgb="FFFFCC99"/>
      </patternFill>
    </fill>
    <fill>
      <patternFill patternType="solid">
        <fgColor rgb="FF0070C0"/>
        <bgColor indexed="64"/>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bgColor rgb="FFC6E0B4"/>
      </patternFill>
    </fill>
  </fills>
  <borders count="28">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style="dotted">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1" applyNumberFormat="0" applyAlignment="0" applyProtection="0"/>
    <xf numFmtId="0" fontId="5" fillId="0" borderId="0"/>
    <xf numFmtId="0" fontId="5" fillId="0" borderId="0"/>
    <xf numFmtId="0" fontId="5" fillId="0" borderId="0"/>
    <xf numFmtId="0" fontId="5" fillId="0" borderId="0"/>
    <xf numFmtId="0" fontId="8" fillId="0" borderId="0"/>
    <xf numFmtId="0" fontId="11" fillId="0" borderId="0" applyNumberFormat="0" applyFill="0" applyBorder="0" applyAlignment="0" applyProtection="0"/>
    <xf numFmtId="9" fontId="8" fillId="0" borderId="0" applyFont="0" applyFill="0" applyBorder="0" applyAlignment="0" applyProtection="0"/>
    <xf numFmtId="164" fontId="1" fillId="0" borderId="0" applyFont="0" applyFill="0" applyBorder="0" applyAlignment="0" applyProtection="0"/>
  </cellStyleXfs>
  <cellXfs count="165">
    <xf numFmtId="0" fontId="0" fillId="0" borderId="0" xfId="0"/>
    <xf numFmtId="0" fontId="8" fillId="0" borderId="0" xfId="8"/>
    <xf numFmtId="0" fontId="13" fillId="4" borderId="0" xfId="8" applyFont="1" applyFill="1"/>
    <xf numFmtId="9" fontId="0" fillId="4" borderId="0" xfId="10" applyFont="1" applyFill="1" applyBorder="1"/>
    <xf numFmtId="0" fontId="8" fillId="4" borderId="0" xfId="8" applyFill="1"/>
    <xf numFmtId="0" fontId="0" fillId="4" borderId="0" xfId="0" applyFill="1"/>
    <xf numFmtId="0" fontId="9" fillId="7" borderId="3" xfId="0" applyFont="1" applyFill="1" applyBorder="1" applyAlignment="1">
      <alignment horizontal="center"/>
    </xf>
    <xf numFmtId="168" fontId="9" fillId="7" borderId="3" xfId="2" applyNumberFormat="1" applyFont="1" applyFill="1" applyBorder="1" applyAlignment="1">
      <alignment horizontal="center"/>
    </xf>
    <xf numFmtId="0" fontId="12" fillId="4" borderId="0" xfId="8" applyFont="1" applyFill="1" applyAlignment="1">
      <alignment horizontal="center"/>
    </xf>
    <xf numFmtId="168" fontId="0" fillId="4" borderId="0" xfId="10" applyNumberFormat="1" applyFont="1" applyFill="1"/>
    <xf numFmtId="0" fontId="10" fillId="4" borderId="10" xfId="0" applyFont="1" applyFill="1" applyBorder="1" applyAlignment="1" applyProtection="1">
      <alignment vertical="center"/>
      <protection locked="0"/>
    </xf>
    <xf numFmtId="0" fontId="10" fillId="4" borderId="8" xfId="0" applyFont="1" applyFill="1" applyBorder="1" applyAlignment="1" applyProtection="1">
      <alignment vertical="center"/>
      <protection locked="0"/>
    </xf>
    <xf numFmtId="165" fontId="10" fillId="4" borderId="11" xfId="0" applyNumberFormat="1" applyFont="1" applyFill="1" applyBorder="1" applyAlignment="1" applyProtection="1">
      <alignment vertical="center"/>
      <protection locked="0"/>
    </xf>
    <xf numFmtId="0" fontId="0" fillId="4" borderId="13" xfId="0" applyFill="1" applyBorder="1"/>
    <xf numFmtId="0" fontId="0" fillId="4" borderId="4" xfId="0" applyFill="1" applyBorder="1"/>
    <xf numFmtId="0" fontId="0" fillId="4" borderId="15" xfId="0" applyFill="1" applyBorder="1"/>
    <xf numFmtId="0" fontId="0" fillId="4" borderId="18" xfId="0" applyFill="1" applyBorder="1"/>
    <xf numFmtId="0" fontId="0" fillId="4" borderId="19" xfId="0" applyFill="1" applyBorder="1"/>
    <xf numFmtId="0" fontId="3" fillId="3" borderId="12"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10" fillId="4" borderId="0" xfId="0" applyFont="1" applyFill="1" applyAlignment="1">
      <alignment horizontal="right"/>
    </xf>
    <xf numFmtId="0" fontId="17" fillId="4" borderId="0" xfId="0" applyFont="1" applyFill="1" applyAlignment="1">
      <alignment horizontal="right"/>
    </xf>
    <xf numFmtId="0" fontId="18" fillId="4" borderId="0" xfId="0" applyFont="1" applyFill="1" applyAlignment="1">
      <alignment horizontal="right"/>
    </xf>
    <xf numFmtId="0" fontId="19" fillId="4" borderId="0" xfId="0" applyFont="1" applyFill="1" applyAlignment="1">
      <alignment horizontal="right"/>
    </xf>
    <xf numFmtId="0" fontId="20" fillId="4" borderId="0" xfId="0" applyFont="1" applyFill="1" applyAlignment="1">
      <alignment horizontal="right"/>
    </xf>
    <xf numFmtId="0" fontId="21" fillId="4" borderId="0" xfId="0" applyFont="1" applyFill="1" applyAlignment="1">
      <alignment horizontal="right"/>
    </xf>
    <xf numFmtId="0" fontId="6" fillId="4" borderId="0" xfId="0" applyFont="1" applyFill="1"/>
    <xf numFmtId="0" fontId="7" fillId="4" borderId="0" xfId="0" applyFont="1" applyFill="1"/>
    <xf numFmtId="0" fontId="23" fillId="4" borderId="0" xfId="0" applyFont="1" applyFill="1"/>
    <xf numFmtId="0" fontId="22" fillId="4" borderId="0" xfId="0" applyFont="1" applyFill="1" applyAlignment="1">
      <alignment horizontal="left"/>
    </xf>
    <xf numFmtId="0" fontId="0" fillId="4" borderId="0" xfId="0" applyFill="1" applyAlignment="1">
      <alignment horizontal="center"/>
    </xf>
    <xf numFmtId="0" fontId="3" fillId="3" borderId="17" xfId="0" applyFont="1" applyFill="1" applyBorder="1" applyAlignment="1">
      <alignment horizontal="center" vertical="center" wrapText="1"/>
    </xf>
    <xf numFmtId="0" fontId="13" fillId="0" borderId="3" xfId="0" applyFont="1" applyBorder="1"/>
    <xf numFmtId="14" fontId="0" fillId="0" borderId="3" xfId="0" applyNumberFormat="1" applyBorder="1" applyAlignment="1">
      <alignment horizontal="left"/>
    </xf>
    <xf numFmtId="0" fontId="0" fillId="0" borderId="5" xfId="0" applyBorder="1"/>
    <xf numFmtId="0" fontId="13" fillId="0" borderId="5" xfId="0" applyFont="1" applyBorder="1"/>
    <xf numFmtId="0" fontId="0" fillId="0" borderId="20" xfId="0" applyBorder="1" applyAlignment="1">
      <alignment horizontal="left"/>
    </xf>
    <xf numFmtId="0" fontId="8" fillId="4" borderId="0" xfId="8" applyFill="1" applyAlignment="1">
      <alignment vertical="center"/>
    </xf>
    <xf numFmtId="168" fontId="9" fillId="7" borderId="2" xfId="2" applyNumberFormat="1" applyFont="1" applyFill="1" applyBorder="1" applyAlignment="1">
      <alignment horizontal="center" vertical="center"/>
    </xf>
    <xf numFmtId="0" fontId="9" fillId="7" borderId="3" xfId="0" applyFont="1" applyFill="1" applyBorder="1" applyAlignment="1">
      <alignment horizontal="left" vertical="center"/>
    </xf>
    <xf numFmtId="168" fontId="9" fillId="7" borderId="3" xfId="2" applyNumberFormat="1" applyFont="1" applyFill="1" applyBorder="1" applyAlignment="1">
      <alignment horizontal="center" vertical="center"/>
    </xf>
    <xf numFmtId="168" fontId="9" fillId="7" borderId="9" xfId="2" applyNumberFormat="1" applyFont="1" applyFill="1" applyBorder="1" applyAlignment="1">
      <alignment horizontal="center" vertical="center"/>
    </xf>
    <xf numFmtId="0" fontId="8" fillId="4" borderId="6" xfId="8" applyFill="1" applyBorder="1" applyAlignment="1">
      <alignment horizontal="fill" vertical="center" wrapText="1"/>
    </xf>
    <xf numFmtId="168" fontId="9" fillId="7" borderId="5" xfId="2" applyNumberFormat="1" applyFont="1" applyFill="1" applyBorder="1" applyAlignment="1">
      <alignment horizontal="center" vertical="center"/>
    </xf>
    <xf numFmtId="168" fontId="14" fillId="7" borderId="3" xfId="2" applyNumberFormat="1" applyFont="1" applyFill="1" applyBorder="1" applyAlignment="1">
      <alignment horizontal="center" vertical="center"/>
    </xf>
    <xf numFmtId="168" fontId="14" fillId="7" borderId="5" xfId="2" applyNumberFormat="1" applyFont="1" applyFill="1" applyBorder="1" applyAlignment="1">
      <alignment horizontal="center" vertical="center"/>
    </xf>
    <xf numFmtId="0" fontId="9" fillId="7" borderId="9" xfId="0" applyFont="1" applyFill="1" applyBorder="1" applyAlignment="1">
      <alignment horizontal="left" vertical="center"/>
    </xf>
    <xf numFmtId="0" fontId="4" fillId="4" borderId="0" xfId="0" applyFont="1" applyFill="1"/>
    <xf numFmtId="0" fontId="8" fillId="4" borderId="0" xfId="8" quotePrefix="1" applyFill="1"/>
    <xf numFmtId="168" fontId="14" fillId="7" borderId="3" xfId="2" applyNumberFormat="1" applyFont="1" applyFill="1" applyBorder="1" applyAlignment="1">
      <alignment horizontal="center"/>
    </xf>
    <xf numFmtId="168" fontId="4" fillId="7" borderId="0" xfId="2" applyNumberFormat="1" applyFont="1" applyFill="1" applyBorder="1" applyAlignment="1">
      <alignment horizontal="left" vertical="center"/>
    </xf>
    <xf numFmtId="0" fontId="9" fillId="7" borderId="0" xfId="0" applyFont="1" applyFill="1" applyAlignment="1">
      <alignment horizontal="left" vertical="center"/>
    </xf>
    <xf numFmtId="0" fontId="9" fillId="7" borderId="5" xfId="0" applyFont="1" applyFill="1" applyBorder="1" applyAlignment="1">
      <alignment horizontal="left" vertical="center"/>
    </xf>
    <xf numFmtId="0" fontId="8" fillId="4" borderId="3" xfId="8" applyFill="1" applyBorder="1" applyAlignment="1">
      <alignment vertical="center"/>
    </xf>
    <xf numFmtId="168" fontId="9" fillId="7" borderId="3" xfId="2" applyNumberFormat="1" applyFont="1" applyFill="1" applyBorder="1" applyAlignment="1">
      <alignment horizontal="left" vertical="center"/>
    </xf>
    <xf numFmtId="43" fontId="4" fillId="4" borderId="0" xfId="0" applyNumberFormat="1" applyFont="1" applyFill="1"/>
    <xf numFmtId="0" fontId="13" fillId="0" borderId="3" xfId="0" applyFont="1" applyBorder="1" applyAlignment="1">
      <alignment horizontal="center"/>
    </xf>
    <xf numFmtId="0" fontId="15" fillId="3" borderId="5"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24" xfId="0" applyFont="1" applyFill="1" applyBorder="1" applyAlignment="1">
      <alignment horizontal="center" vertical="center"/>
    </xf>
    <xf numFmtId="0" fontId="14" fillId="7" borderId="5" xfId="0" applyFont="1" applyFill="1" applyBorder="1" applyAlignment="1">
      <alignment horizontal="left" vertical="center"/>
    </xf>
    <xf numFmtId="0" fontId="13" fillId="4" borderId="6" xfId="8" applyFont="1" applyFill="1" applyBorder="1" applyAlignment="1">
      <alignment horizontal="fill" vertical="center" wrapText="1"/>
    </xf>
    <xf numFmtId="0" fontId="15" fillId="3" borderId="3" xfId="0" applyFont="1" applyFill="1" applyBorder="1" applyAlignment="1">
      <alignment horizontal="left" vertical="center"/>
    </xf>
    <xf numFmtId="0" fontId="3" fillId="3" borderId="3" xfId="0" applyFont="1" applyFill="1" applyBorder="1" applyAlignment="1">
      <alignment horizontal="center" vertical="center"/>
    </xf>
    <xf numFmtId="0" fontId="3" fillId="3" borderId="3" xfId="0" applyFont="1" applyFill="1" applyBorder="1" applyAlignment="1">
      <alignment horizontal="center" vertical="center" wrapText="1"/>
    </xf>
    <xf numFmtId="165" fontId="25" fillId="5" borderId="2" xfId="5" applyNumberFormat="1" applyFont="1" applyFill="1" applyBorder="1" applyAlignment="1" applyProtection="1">
      <alignment horizontal="left" vertical="center" indent="1"/>
      <protection locked="0"/>
    </xf>
    <xf numFmtId="165" fontId="25" fillId="5" borderId="3" xfId="5" applyNumberFormat="1" applyFont="1" applyFill="1" applyBorder="1" applyAlignment="1" applyProtection="1">
      <alignment horizontal="left" vertical="center" indent="1"/>
      <protection locked="0"/>
    </xf>
    <xf numFmtId="167" fontId="26" fillId="4" borderId="3" xfId="1" applyNumberFormat="1" applyFont="1" applyFill="1" applyBorder="1" applyAlignment="1" applyProtection="1"/>
    <xf numFmtId="170" fontId="26" fillId="4" borderId="3" xfId="11" applyNumberFormat="1" applyFont="1" applyFill="1" applyBorder="1" applyAlignment="1" applyProtection="1"/>
    <xf numFmtId="0" fontId="0" fillId="4" borderId="6" xfId="0" applyFill="1" applyBorder="1"/>
    <xf numFmtId="165" fontId="25" fillId="5" borderId="2" xfId="5" applyNumberFormat="1" applyFont="1" applyFill="1" applyBorder="1" applyAlignment="1">
      <alignment horizontal="left" vertical="center" indent="1"/>
    </xf>
    <xf numFmtId="166" fontId="28" fillId="4" borderId="2" xfId="6" applyNumberFormat="1" applyFont="1" applyFill="1" applyBorder="1" applyAlignment="1">
      <alignment horizontal="center" vertical="center"/>
    </xf>
    <xf numFmtId="167" fontId="25" fillId="4" borderId="2" xfId="1" applyNumberFormat="1" applyFont="1" applyFill="1" applyBorder="1" applyAlignment="1" applyProtection="1">
      <alignment vertical="center"/>
    </xf>
    <xf numFmtId="170" fontId="26" fillId="4" borderId="2" xfId="11" applyNumberFormat="1" applyFont="1" applyFill="1" applyBorder="1" applyAlignment="1" applyProtection="1"/>
    <xf numFmtId="165" fontId="25" fillId="5" borderId="3" xfId="5" applyNumberFormat="1" applyFont="1" applyFill="1" applyBorder="1" applyAlignment="1">
      <alignment horizontal="left" vertical="center" indent="1"/>
    </xf>
    <xf numFmtId="166" fontId="28" fillId="4" borderId="3" xfId="6" applyNumberFormat="1" applyFont="1" applyFill="1" applyBorder="1" applyAlignment="1">
      <alignment horizontal="center" vertical="center"/>
    </xf>
    <xf numFmtId="166" fontId="25" fillId="4" borderId="3" xfId="6" applyNumberFormat="1" applyFont="1" applyFill="1" applyBorder="1" applyAlignment="1">
      <alignment horizontal="center" vertical="center"/>
    </xf>
    <xf numFmtId="167" fontId="28" fillId="4" borderId="0" xfId="1" applyNumberFormat="1" applyFont="1" applyFill="1" applyBorder="1" applyAlignment="1" applyProtection="1">
      <alignment vertical="center"/>
      <protection locked="0"/>
    </xf>
    <xf numFmtId="169" fontId="0" fillId="4" borderId="0" xfId="0" applyNumberFormat="1" applyFill="1"/>
    <xf numFmtId="2" fontId="25" fillId="4" borderId="2" xfId="1" applyNumberFormat="1" applyFont="1" applyFill="1" applyBorder="1" applyAlignment="1" applyProtection="1">
      <alignment horizontal="center" wrapText="1"/>
    </xf>
    <xf numFmtId="2" fontId="25" fillId="4" borderId="3" xfId="1" applyNumberFormat="1" applyFont="1" applyFill="1" applyBorder="1" applyAlignment="1" applyProtection="1">
      <alignment horizontal="center" wrapText="1"/>
    </xf>
    <xf numFmtId="0" fontId="3" fillId="3" borderId="6" xfId="0" applyFont="1" applyFill="1" applyBorder="1" applyAlignment="1">
      <alignment horizontal="center" vertical="center" wrapText="1"/>
    </xf>
    <xf numFmtId="0" fontId="3" fillId="3" borderId="6" xfId="3" applyFont="1" applyFill="1" applyBorder="1" applyAlignment="1" applyProtection="1">
      <alignment horizontal="center" vertical="center" wrapText="1"/>
    </xf>
    <xf numFmtId="3" fontId="26" fillId="0" borderId="3" xfId="0" applyNumberFormat="1" applyFont="1" applyBorder="1" applyAlignment="1">
      <alignment horizontal="center"/>
    </xf>
    <xf numFmtId="0" fontId="3" fillId="3" borderId="3" xfId="0" applyFont="1" applyFill="1" applyBorder="1" applyAlignment="1">
      <alignment horizontal="left" vertical="center" indent="1"/>
    </xf>
    <xf numFmtId="0" fontId="3" fillId="3" borderId="2" xfId="0" applyFont="1" applyFill="1" applyBorder="1" applyAlignment="1">
      <alignment horizontal="left" vertical="center" indent="1"/>
    </xf>
    <xf numFmtId="0" fontId="3" fillId="3" borderId="2" xfId="0" applyFont="1" applyFill="1" applyBorder="1" applyAlignment="1">
      <alignment horizontal="center" vertical="center"/>
    </xf>
    <xf numFmtId="0" fontId="3" fillId="3" borderId="2" xfId="0" applyFont="1" applyFill="1" applyBorder="1" applyAlignment="1">
      <alignment vertical="center" wrapText="1"/>
    </xf>
    <xf numFmtId="0" fontId="0" fillId="4" borderId="3" xfId="0" applyFill="1" applyBorder="1" applyAlignment="1">
      <alignment horizontal="center"/>
    </xf>
    <xf numFmtId="0" fontId="0" fillId="4" borderId="3" xfId="0" applyFill="1" applyBorder="1" applyAlignment="1">
      <alignment horizontal="center" wrapText="1"/>
    </xf>
    <xf numFmtId="0" fontId="14" fillId="4" borderId="3" xfId="0" applyFont="1" applyFill="1" applyBorder="1"/>
    <xf numFmtId="0" fontId="0" fillId="4" borderId="0" xfId="0" applyFill="1" applyAlignment="1">
      <alignment horizontal="left"/>
    </xf>
    <xf numFmtId="0" fontId="32" fillId="4" borderId="6" xfId="9" applyFont="1" applyFill="1" applyBorder="1" applyAlignment="1">
      <alignment horizontal="fill" vertical="center" wrapText="1"/>
    </xf>
    <xf numFmtId="0" fontId="9" fillId="4" borderId="6" xfId="8" applyFont="1" applyFill="1" applyBorder="1" applyAlignment="1">
      <alignment horizontal="fill" vertical="center" wrapText="1"/>
    </xf>
    <xf numFmtId="168" fontId="26" fillId="0" borderId="25" xfId="2" applyNumberFormat="1" applyFont="1" applyBorder="1" applyAlignment="1">
      <alignment horizontal="center"/>
    </xf>
    <xf numFmtId="0" fontId="3" fillId="3" borderId="11" xfId="0" applyFont="1" applyFill="1" applyBorder="1" applyAlignment="1">
      <alignment horizontal="center" vertical="center" wrapText="1"/>
    </xf>
    <xf numFmtId="167" fontId="26" fillId="4" borderId="2" xfId="1" applyNumberFormat="1" applyFont="1" applyFill="1" applyBorder="1" applyAlignment="1" applyProtection="1"/>
    <xf numFmtId="0" fontId="0" fillId="4" borderId="21" xfId="0" applyFill="1" applyBorder="1"/>
    <xf numFmtId="0" fontId="0" fillId="4" borderId="25" xfId="0" applyFill="1" applyBorder="1"/>
    <xf numFmtId="0" fontId="0" fillId="4" borderId="9" xfId="0" applyFill="1" applyBorder="1"/>
    <xf numFmtId="0" fontId="0" fillId="4" borderId="27" xfId="0" applyFill="1" applyBorder="1"/>
    <xf numFmtId="170" fontId="26" fillId="4" borderId="9" xfId="11" applyNumberFormat="1" applyFont="1" applyFill="1" applyBorder="1" applyAlignment="1" applyProtection="1"/>
    <xf numFmtId="170" fontId="26" fillId="4" borderId="5" xfId="11" applyNumberFormat="1" applyFont="1" applyFill="1" applyBorder="1" applyAlignment="1" applyProtection="1"/>
    <xf numFmtId="0" fontId="0" fillId="4" borderId="11" xfId="0" applyFill="1" applyBorder="1"/>
    <xf numFmtId="165" fontId="31" fillId="5" borderId="3" xfId="5" applyNumberFormat="1" applyFont="1" applyFill="1" applyBorder="1" applyAlignment="1">
      <alignment horizontal="left" vertical="center" indent="1"/>
    </xf>
    <xf numFmtId="167" fontId="27" fillId="4" borderId="0" xfId="1" applyNumberFormat="1" applyFont="1" applyFill="1" applyBorder="1" applyAlignment="1" applyProtection="1">
      <alignment vertical="center"/>
    </xf>
    <xf numFmtId="2" fontId="26" fillId="0" borderId="3" xfId="0" applyNumberFormat="1" applyFont="1" applyBorder="1" applyAlignment="1">
      <alignment horizontal="center"/>
    </xf>
    <xf numFmtId="0" fontId="0" fillId="4" borderId="26" xfId="0" applyFill="1" applyBorder="1"/>
    <xf numFmtId="0" fontId="0" fillId="4" borderId="20" xfId="0" applyFill="1" applyBorder="1"/>
    <xf numFmtId="0" fontId="4" fillId="4" borderId="20" xfId="0" applyFont="1" applyFill="1" applyBorder="1"/>
    <xf numFmtId="43" fontId="4" fillId="4" borderId="27" xfId="0" applyNumberFormat="1" applyFont="1" applyFill="1" applyBorder="1"/>
    <xf numFmtId="166" fontId="26" fillId="0" borderId="3" xfId="0" applyNumberFormat="1" applyFont="1" applyBorder="1" applyAlignment="1">
      <alignment horizontal="center"/>
    </xf>
    <xf numFmtId="170" fontId="31" fillId="4" borderId="3" xfId="11" applyNumberFormat="1" applyFont="1" applyFill="1" applyBorder="1" applyAlignment="1" applyProtection="1"/>
    <xf numFmtId="166" fontId="31" fillId="4" borderId="3" xfId="6" applyNumberFormat="1" applyFont="1" applyFill="1" applyBorder="1" applyAlignment="1">
      <alignment horizontal="center" vertical="center"/>
    </xf>
    <xf numFmtId="1" fontId="31" fillId="0" borderId="3" xfId="0" applyNumberFormat="1" applyFont="1" applyBorder="1" applyAlignment="1">
      <alignment horizontal="center"/>
    </xf>
    <xf numFmtId="171" fontId="31" fillId="4" borderId="3" xfId="0" applyNumberFormat="1" applyFont="1" applyFill="1" applyBorder="1"/>
    <xf numFmtId="166" fontId="31" fillId="4" borderId="2" xfId="6" applyNumberFormat="1" applyFont="1" applyFill="1" applyBorder="1" applyAlignment="1">
      <alignment horizontal="center" vertical="center"/>
    </xf>
    <xf numFmtId="167" fontId="28" fillId="4" borderId="21" xfId="1" applyNumberFormat="1" applyFont="1" applyFill="1" applyBorder="1" applyAlignment="1" applyProtection="1">
      <alignment vertical="center"/>
      <protection locked="0"/>
    </xf>
    <xf numFmtId="169" fontId="0" fillId="4" borderId="8" xfId="0" applyNumberFormat="1" applyFill="1" applyBorder="1"/>
    <xf numFmtId="167" fontId="28" fillId="4" borderId="9" xfId="1" applyNumberFormat="1" applyFont="1" applyFill="1" applyBorder="1" applyAlignment="1" applyProtection="1">
      <alignment vertical="center"/>
      <protection locked="0"/>
    </xf>
    <xf numFmtId="169" fontId="0" fillId="4" borderId="20" xfId="0" applyNumberFormat="1" applyFill="1" applyBorder="1"/>
    <xf numFmtId="0" fontId="25" fillId="4" borderId="3" xfId="1" applyNumberFormat="1" applyFont="1" applyFill="1" applyBorder="1" applyAlignment="1" applyProtection="1">
      <alignment horizontal="center" vertical="center"/>
    </xf>
    <xf numFmtId="1" fontId="25" fillId="4" borderId="3" xfId="1" applyNumberFormat="1" applyFont="1" applyFill="1" applyBorder="1" applyAlignment="1" applyProtection="1">
      <alignment horizontal="center" vertical="center"/>
    </xf>
    <xf numFmtId="0" fontId="25" fillId="4" borderId="3" xfId="0" applyFont="1" applyFill="1" applyBorder="1" applyAlignment="1">
      <alignment horizontal="center"/>
    </xf>
    <xf numFmtId="0" fontId="31" fillId="4" borderId="3" xfId="1" applyNumberFormat="1" applyFont="1" applyFill="1" applyBorder="1" applyAlignment="1" applyProtection="1">
      <alignment horizontal="center" vertical="center"/>
    </xf>
    <xf numFmtId="0" fontId="26" fillId="0" borderId="3" xfId="0" applyFont="1" applyBorder="1" applyAlignment="1">
      <alignment horizontal="center"/>
    </xf>
    <xf numFmtId="2" fontId="25" fillId="4" borderId="26" xfId="1" applyNumberFormat="1" applyFont="1" applyFill="1" applyBorder="1" applyAlignment="1" applyProtection="1">
      <alignment horizontal="center" wrapText="1"/>
    </xf>
    <xf numFmtId="167" fontId="30" fillId="4" borderId="22" xfId="1" applyNumberFormat="1" applyFont="1" applyFill="1" applyBorder="1" applyAlignment="1" applyProtection="1">
      <alignment vertical="center"/>
    </xf>
    <xf numFmtId="2" fontId="29" fillId="4" borderId="26" xfId="1" applyNumberFormat="1" applyFont="1" applyFill="1" applyBorder="1" applyAlignment="1" applyProtection="1">
      <alignment horizontal="center" wrapText="1"/>
    </xf>
    <xf numFmtId="0" fontId="4" fillId="4" borderId="22" xfId="0" applyFont="1" applyFill="1" applyBorder="1"/>
    <xf numFmtId="3" fontId="25" fillId="4" borderId="3" xfId="1" applyNumberFormat="1" applyFont="1" applyFill="1" applyBorder="1" applyAlignment="1" applyProtection="1">
      <alignment horizontal="center" vertical="center"/>
    </xf>
    <xf numFmtId="0" fontId="14" fillId="4" borderId="3" xfId="0" applyFont="1" applyFill="1" applyBorder="1" applyAlignment="1">
      <alignment horizontal="center"/>
    </xf>
    <xf numFmtId="14" fontId="0" fillId="4" borderId="3" xfId="0" applyNumberFormat="1" applyFill="1" applyBorder="1" applyAlignment="1">
      <alignment horizontal="center"/>
    </xf>
    <xf numFmtId="0" fontId="24" fillId="4" borderId="0" xfId="0" applyFont="1" applyFill="1" applyAlignment="1">
      <alignment horizontal="left"/>
    </xf>
    <xf numFmtId="0" fontId="33" fillId="6" borderId="5" xfId="0" applyFont="1" applyFill="1" applyBorder="1" applyAlignment="1">
      <alignment horizontal="center"/>
    </xf>
    <xf numFmtId="0" fontId="33" fillId="6" borderId="21" xfId="0" applyFont="1" applyFill="1" applyBorder="1" applyAlignment="1">
      <alignment horizontal="center"/>
    </xf>
    <xf numFmtId="3" fontId="33" fillId="6" borderId="21" xfId="0" applyNumberFormat="1" applyFont="1" applyFill="1" applyBorder="1" applyAlignment="1">
      <alignment horizontal="center"/>
    </xf>
    <xf numFmtId="3" fontId="33" fillId="6" borderId="5" xfId="0" applyNumberFormat="1" applyFont="1" applyFill="1" applyBorder="1" applyAlignment="1">
      <alignment horizontal="center"/>
    </xf>
    <xf numFmtId="166" fontId="33" fillId="6" borderId="3" xfId="0" applyNumberFormat="1" applyFont="1" applyFill="1" applyBorder="1" applyAlignment="1">
      <alignment horizontal="center"/>
    </xf>
    <xf numFmtId="0" fontId="33" fillId="6" borderId="3" xfId="0" applyFont="1" applyFill="1" applyBorder="1" applyAlignment="1">
      <alignment horizontal="center"/>
    </xf>
    <xf numFmtId="0" fontId="13" fillId="0" borderId="0" xfId="8" applyFont="1"/>
    <xf numFmtId="171" fontId="13" fillId="0" borderId="0" xfId="1" applyNumberFormat="1" applyFont="1"/>
    <xf numFmtId="43" fontId="0" fillId="4" borderId="0" xfId="0" applyNumberFormat="1" applyFill="1"/>
    <xf numFmtId="0" fontId="0" fillId="4" borderId="0" xfId="0" applyFill="1" applyAlignment="1">
      <alignment horizontal="center" vertical="center"/>
    </xf>
    <xf numFmtId="0" fontId="22" fillId="4" borderId="0" xfId="0" applyFont="1" applyFill="1" applyAlignment="1">
      <alignment horizontal="center"/>
    </xf>
    <xf numFmtId="0" fontId="0" fillId="0" borderId="5" xfId="0" applyBorder="1" applyAlignment="1">
      <alignment horizontal="left"/>
    </xf>
    <xf numFmtId="0" fontId="0" fillId="0" borderId="7" xfId="0" applyBorder="1" applyAlignment="1">
      <alignment horizontal="left"/>
    </xf>
    <xf numFmtId="0" fontId="13" fillId="0" borderId="3" xfId="0" applyFont="1" applyBorder="1" applyAlignment="1">
      <alignment horizontal="center"/>
    </xf>
    <xf numFmtId="14" fontId="0" fillId="0" borderId="3" xfId="0" applyNumberFormat="1" applyBorder="1" applyAlignment="1">
      <alignment horizontal="center"/>
    </xf>
    <xf numFmtId="0" fontId="0" fillId="4" borderId="16" xfId="0" applyFill="1" applyBorder="1" applyAlignment="1">
      <alignment horizontal="center"/>
    </xf>
    <xf numFmtId="0" fontId="0" fillId="4" borderId="3" xfId="0" applyFill="1" applyBorder="1" applyAlignment="1"/>
    <xf numFmtId="0" fontId="14" fillId="4" borderId="3" xfId="0" applyFont="1" applyFill="1" applyBorder="1" applyAlignment="1">
      <alignment horizontal="left"/>
    </xf>
    <xf numFmtId="0" fontId="16" fillId="3" borderId="9" xfId="0" applyFont="1" applyFill="1" applyBorder="1" applyAlignment="1">
      <alignment horizontal="left" vertical="center" indent="1"/>
    </xf>
    <xf numFmtId="0" fontId="16" fillId="3" borderId="20" xfId="0" applyFont="1" applyFill="1" applyBorder="1" applyAlignment="1">
      <alignment horizontal="left" vertical="center" indent="1"/>
    </xf>
    <xf numFmtId="0" fontId="16" fillId="3" borderId="27" xfId="0" applyFont="1" applyFill="1" applyBorder="1" applyAlignment="1">
      <alignment horizontal="left" vertical="center" indent="1"/>
    </xf>
    <xf numFmtId="0" fontId="16" fillId="3" borderId="5" xfId="0" applyFont="1" applyFill="1" applyBorder="1" applyAlignment="1">
      <alignment horizontal="left" vertical="center" wrapText="1" indent="1"/>
    </xf>
    <xf numFmtId="0" fontId="16" fillId="3" borderId="23" xfId="0" applyFont="1" applyFill="1" applyBorder="1" applyAlignment="1">
      <alignment horizontal="left" vertical="center" wrapText="1" indent="1"/>
    </xf>
    <xf numFmtId="0" fontId="16" fillId="3" borderId="7" xfId="0" applyFont="1" applyFill="1" applyBorder="1" applyAlignment="1">
      <alignment horizontal="left" vertical="center" wrapText="1" indent="1"/>
    </xf>
    <xf numFmtId="0" fontId="8" fillId="0" borderId="0" xfId="8" applyAlignment="1">
      <alignment horizontal="center"/>
    </xf>
    <xf numFmtId="0" fontId="16" fillId="3" borderId="5" xfId="0" applyFont="1" applyFill="1" applyBorder="1" applyAlignment="1">
      <alignment horizontal="left" vertical="center"/>
    </xf>
    <xf numFmtId="0" fontId="16" fillId="3" borderId="23" xfId="0" applyFont="1" applyFill="1" applyBorder="1" applyAlignment="1">
      <alignment horizontal="left" vertical="center"/>
    </xf>
    <xf numFmtId="0" fontId="16" fillId="3" borderId="7" xfId="0" applyFont="1" applyFill="1" applyBorder="1" applyAlignment="1">
      <alignment horizontal="left" vertical="center"/>
    </xf>
    <xf numFmtId="0" fontId="16" fillId="3" borderId="21" xfId="0" applyFont="1" applyFill="1" applyBorder="1" applyAlignment="1">
      <alignment horizontal="left" vertical="center"/>
    </xf>
    <xf numFmtId="0" fontId="16" fillId="3" borderId="8" xfId="0" applyFont="1" applyFill="1" applyBorder="1" applyAlignment="1">
      <alignment horizontal="left" vertical="center"/>
    </xf>
    <xf numFmtId="0" fontId="16" fillId="3" borderId="25" xfId="0" applyFont="1" applyFill="1" applyBorder="1" applyAlignment="1">
      <alignment horizontal="left" vertical="center"/>
    </xf>
  </cellXfs>
  <cellStyles count="12">
    <cellStyle name="Eingabe" xfId="3" builtinId="20"/>
    <cellStyle name="Komma" xfId="1" builtinId="3"/>
    <cellStyle name="Link" xfId="9" builtinId="8"/>
    <cellStyle name="Normal - Formatvorlage7 2" xfId="6" xr:uid="{B6EF4BC1-4241-4B26-B3DF-1D22962EDD64}"/>
    <cellStyle name="Normal 20" xfId="5" xr:uid="{97A4AA8D-56A8-4AEF-A92E-8674E73F3794}"/>
    <cellStyle name="Normal 21" xfId="4" xr:uid="{31150D8F-7CBB-457D-871E-0E043CD801FE}"/>
    <cellStyle name="Normal 27" xfId="7" xr:uid="{EFCD2764-180B-4970-AE07-2B459A3F63E1}"/>
    <cellStyle name="Prozent" xfId="2" builtinId="5"/>
    <cellStyle name="Prozent 2" xfId="10" xr:uid="{0635B73C-B984-463C-8F6F-EA002F74051A}"/>
    <cellStyle name="Standard" xfId="0" builtinId="0"/>
    <cellStyle name="Standard 2" xfId="8" xr:uid="{0FD84E9B-1E83-4A98-A3D5-9138A98E3567}"/>
    <cellStyle name="Währung" xfId="11" builtinId="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244583</xdr:colOff>
      <xdr:row>3</xdr:row>
      <xdr:rowOff>178792</xdr:rowOff>
    </xdr:from>
    <xdr:to>
      <xdr:col>8</xdr:col>
      <xdr:colOff>303914</xdr:colOff>
      <xdr:row>5</xdr:row>
      <xdr:rowOff>182789</xdr:rowOff>
    </xdr:to>
    <xdr:pic>
      <xdr:nvPicPr>
        <xdr:cNvPr id="3" name="shpLogo">
          <a:extLst>
            <a:ext uri="{FF2B5EF4-FFF2-40B4-BE49-F238E27FC236}">
              <a16:creationId xmlns:a16="http://schemas.microsoft.com/office/drawing/2014/main" id="{51BDBD17-166F-44FC-45DF-668210EFB95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b="38448"/>
        <a:stretch/>
      </xdr:blipFill>
      <xdr:spPr>
        <a:xfrm>
          <a:off x="3586497" y="744849"/>
          <a:ext cx="3248846" cy="374111"/>
        </a:xfrm>
        <a:prstGeom prst="rect">
          <a:avLst/>
        </a:prstGeom>
      </xdr:spPr>
    </xdr:pic>
    <xdr:clientData/>
  </xdr:twoCellAnchor>
  <xdr:twoCellAnchor editAs="oneCell">
    <xdr:from>
      <xdr:col>2</xdr:col>
      <xdr:colOff>168729</xdr:colOff>
      <xdr:row>2</xdr:row>
      <xdr:rowOff>79466</xdr:rowOff>
    </xdr:from>
    <xdr:to>
      <xdr:col>5</xdr:col>
      <xdr:colOff>38583</xdr:colOff>
      <xdr:row>7</xdr:row>
      <xdr:rowOff>102326</xdr:rowOff>
    </xdr:to>
    <xdr:pic>
      <xdr:nvPicPr>
        <xdr:cNvPr id="6" name="Grafik 5">
          <a:extLst>
            <a:ext uri="{FF2B5EF4-FFF2-40B4-BE49-F238E27FC236}">
              <a16:creationId xmlns:a16="http://schemas.microsoft.com/office/drawing/2014/main" id="{C0FA4502-86F6-5124-D422-57B4C6A830DC}"/>
            </a:ext>
          </a:extLst>
        </xdr:cNvPr>
        <xdr:cNvPicPr>
          <a:picLocks noChangeAspect="1"/>
        </xdr:cNvPicPr>
      </xdr:nvPicPr>
      <xdr:blipFill>
        <a:blip xmlns:r="http://schemas.openxmlformats.org/officeDocument/2006/relationships" r:embed="rId3"/>
        <a:stretch>
          <a:fillRect/>
        </a:stretch>
      </xdr:blipFill>
      <xdr:spPr>
        <a:xfrm>
          <a:off x="1126672" y="460466"/>
          <a:ext cx="2253825" cy="948146"/>
        </a:xfrm>
        <a:prstGeom prst="rect">
          <a:avLst/>
        </a:prstGeom>
      </xdr:spPr>
    </xdr:pic>
    <xdr:clientData/>
  </xdr:twoCellAnchor>
  <xdr:twoCellAnchor editAs="oneCell">
    <xdr:from>
      <xdr:col>8</xdr:col>
      <xdr:colOff>424542</xdr:colOff>
      <xdr:row>2</xdr:row>
      <xdr:rowOff>87088</xdr:rowOff>
    </xdr:from>
    <xdr:to>
      <xdr:col>9</xdr:col>
      <xdr:colOff>744524</xdr:colOff>
      <xdr:row>7</xdr:row>
      <xdr:rowOff>43544</xdr:rowOff>
    </xdr:to>
    <xdr:pic>
      <xdr:nvPicPr>
        <xdr:cNvPr id="7" name="Grafik 6">
          <a:extLst>
            <a:ext uri="{FF2B5EF4-FFF2-40B4-BE49-F238E27FC236}">
              <a16:creationId xmlns:a16="http://schemas.microsoft.com/office/drawing/2014/main" id="{B3AE06A5-F2FA-8FBA-5DCB-7F24A66856B0}"/>
            </a:ext>
          </a:extLst>
        </xdr:cNvPr>
        <xdr:cNvPicPr>
          <a:picLocks noChangeAspect="1"/>
        </xdr:cNvPicPr>
      </xdr:nvPicPr>
      <xdr:blipFill>
        <a:blip xmlns:r="http://schemas.openxmlformats.org/officeDocument/2006/relationships" r:embed="rId4"/>
        <a:stretch>
          <a:fillRect/>
        </a:stretch>
      </xdr:blipFill>
      <xdr:spPr>
        <a:xfrm>
          <a:off x="6955971" y="468088"/>
          <a:ext cx="1245267" cy="8817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205740</xdr:colOff>
      <xdr:row>1</xdr:row>
      <xdr:rowOff>20955</xdr:rowOff>
    </xdr:from>
    <xdr:to>
      <xdr:col>10</xdr:col>
      <xdr:colOff>730988</xdr:colOff>
      <xdr:row>38</xdr:row>
      <xdr:rowOff>152400</xdr:rowOff>
    </xdr:to>
    <xdr:sp macro="" textlink="">
      <xdr:nvSpPr>
        <xdr:cNvPr id="2" name="Textfeld 1">
          <a:extLst>
            <a:ext uri="{FF2B5EF4-FFF2-40B4-BE49-F238E27FC236}">
              <a16:creationId xmlns:a16="http://schemas.microsoft.com/office/drawing/2014/main" id="{2241862B-E195-4F86-4FCE-D6B086CE496B}"/>
            </a:ext>
          </a:extLst>
        </xdr:cNvPr>
        <xdr:cNvSpPr txBox="1"/>
      </xdr:nvSpPr>
      <xdr:spPr>
        <a:xfrm>
          <a:off x="205740" y="198164"/>
          <a:ext cx="8388911" cy="66881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chemeClr val="dk1"/>
              </a:solidFill>
              <a:effectLst/>
              <a:latin typeface="+mn-lt"/>
              <a:ea typeface="+mn-ea"/>
              <a:cs typeface="+mn-cs"/>
            </a:rPr>
            <a:t>Introduction: </a:t>
          </a:r>
          <a:endParaRPr lang="en-AU" sz="1100">
            <a:solidFill>
              <a:schemeClr val="dk1"/>
            </a:solidFill>
            <a:effectLst/>
            <a:latin typeface="+mn-lt"/>
            <a:ea typeface="+mn-ea"/>
            <a:cs typeface="+mn-cs"/>
          </a:endParaRPr>
        </a:p>
        <a:p>
          <a:r>
            <a:rPr lang="en-AU" sz="1100">
              <a:solidFill>
                <a:schemeClr val="dk1"/>
              </a:solidFill>
              <a:effectLst/>
              <a:latin typeface="+mn-lt"/>
              <a:ea typeface="+mn-ea"/>
              <a:cs typeface="+mn-cs"/>
            </a:rPr>
            <a:t>This cost calculation tool has been prepared in order to allow for a simple cost determination of a CST plant in Australia. Besides the region within Australia and the year of the contract award, only the three main determining plant parameters are required as input:   </a:t>
          </a:r>
        </a:p>
        <a:p>
          <a:r>
            <a:rPr lang="en-AU" sz="1100">
              <a:solidFill>
                <a:schemeClr val="dk1"/>
              </a:solidFill>
              <a:effectLst/>
              <a:latin typeface="+mn-lt"/>
              <a:ea typeface="+mn-ea"/>
              <a:cs typeface="+mn-cs"/>
            </a:rPr>
            <a:t>- Solar field thermal capacity in MWt; </a:t>
          </a:r>
        </a:p>
        <a:p>
          <a:r>
            <a:rPr lang="en-AU" sz="1100">
              <a:solidFill>
                <a:schemeClr val="dk1"/>
              </a:solidFill>
              <a:effectLst/>
              <a:latin typeface="+mn-lt"/>
              <a:ea typeface="+mn-ea"/>
              <a:cs typeface="+mn-cs"/>
            </a:rPr>
            <a:t>- Thermal energy storage (TES) capacity in MWh; and </a:t>
          </a:r>
        </a:p>
        <a:p>
          <a:r>
            <a:rPr lang="en-AU" sz="1100">
              <a:solidFill>
                <a:schemeClr val="dk1"/>
              </a:solidFill>
              <a:effectLst/>
              <a:latin typeface="+mn-lt"/>
              <a:ea typeface="+mn-ea"/>
              <a:cs typeface="+mn-cs"/>
            </a:rPr>
            <a:t>- Power Block capacity in MWe. </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Specific cost figures have been determined for a solar tower reference plant, based in NSW (medium regional cost adder - NSW medium), using a more complex cost model. Using this cost model, the total overnight cost are calculated and broken down into the three cost portions solar field, thermal energy storage and power block. I.e. the derived specific cost figures for the reference plant include both direct and indirect cost. </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Further, scaling exponents are provided for each of the three cost portions. Providing the new plant configuration, i.e. capacities for each portion, the new cost figures are calculated, applying the scaling exponents on the specific cost figures of the reference plant. </a:t>
          </a:r>
        </a:p>
        <a:p>
          <a:r>
            <a:rPr lang="en-AU" sz="1100">
              <a:solidFill>
                <a:schemeClr val="dk1"/>
              </a:solidFill>
              <a:effectLst/>
              <a:latin typeface="+mn-lt"/>
              <a:ea typeface="+mn-ea"/>
              <a:cs typeface="+mn-cs"/>
            </a:rPr>
            <a:t> </a:t>
          </a:r>
        </a:p>
        <a:p>
          <a:r>
            <a:rPr lang="en-AU" sz="1100" b="1">
              <a:solidFill>
                <a:schemeClr val="dk1"/>
              </a:solidFill>
              <a:effectLst/>
              <a:latin typeface="+mn-lt"/>
              <a:ea typeface="+mn-ea"/>
              <a:cs typeface="+mn-cs"/>
            </a:rPr>
            <a:t>Basis of Estimate: </a:t>
          </a:r>
          <a:endParaRPr lang="en-AU" sz="1100">
            <a:solidFill>
              <a:schemeClr val="dk1"/>
            </a:solidFill>
            <a:effectLst/>
            <a:latin typeface="+mn-lt"/>
            <a:ea typeface="+mn-ea"/>
            <a:cs typeface="+mn-cs"/>
          </a:endParaRPr>
        </a:p>
        <a:p>
          <a:r>
            <a:rPr lang="en-AU" sz="1100">
              <a:solidFill>
                <a:schemeClr val="dk1"/>
              </a:solidFill>
              <a:effectLst/>
              <a:latin typeface="+mn-lt"/>
              <a:ea typeface="+mn-ea"/>
              <a:cs typeface="+mn-cs"/>
            </a:rPr>
            <a:t>The underlying cost data, cost adders and scaling exponents are based on a number of international CST projects, budget quotes and recent stakeholder engagement, incl. Vast Solar, Cosin, BSE, Sener, JC, NREL, IRENA. The reference cost data has been normalized and international cost data transferred, applying exchange and country factors (Compass International). </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Based on the assumption of an EPC procurement, a total of 20% of indirect cost are considered for the EPC cost. On top of the EPC a total of 5% of owner’s cost are added, incl. land cost, development cost, utility connections and additional owner’s cost during construction and commissioning.</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Given the global supply chain issue and related cost escalations, also reflected in the Draft 2023 Inputs, Assumptions and Scenarios Report, to be used in AEMO’s 2023/2024 Forecasting and Planning publications for the NEM, an additional escalation factor of 13% is considered. Given there is little recent CST cost data available, a similar cost escalation as for a CCGT plant has been considered. </a:t>
          </a:r>
        </a:p>
        <a:p>
          <a:r>
            <a:rPr lang="en-AU" sz="1100">
              <a:solidFill>
                <a:schemeClr val="dk1"/>
              </a:solidFill>
              <a:effectLst/>
              <a:latin typeface="+mn-lt"/>
              <a:ea typeface="+mn-ea"/>
              <a:cs typeface="+mn-cs"/>
            </a:rPr>
            <a:t> </a:t>
          </a:r>
        </a:p>
        <a:p>
          <a:r>
            <a:rPr lang="en-AU" sz="1100" b="1">
              <a:solidFill>
                <a:schemeClr val="dk1"/>
              </a:solidFill>
              <a:effectLst/>
              <a:latin typeface="+mn-lt"/>
              <a:ea typeface="+mn-ea"/>
              <a:cs typeface="+mn-cs"/>
            </a:rPr>
            <a:t>Regional Factors: </a:t>
          </a:r>
          <a:endParaRPr lang="en-AU" sz="1100">
            <a:solidFill>
              <a:schemeClr val="dk1"/>
            </a:solidFill>
            <a:effectLst/>
            <a:latin typeface="+mn-lt"/>
            <a:ea typeface="+mn-ea"/>
            <a:cs typeface="+mn-cs"/>
          </a:endParaRPr>
        </a:p>
        <a:p>
          <a:r>
            <a:rPr lang="en-AU" sz="1100">
              <a:solidFill>
                <a:schemeClr val="dk1"/>
              </a:solidFill>
              <a:effectLst/>
              <a:latin typeface="+mn-lt"/>
              <a:ea typeface="+mn-ea"/>
              <a:cs typeface="+mn-cs"/>
            </a:rPr>
            <a:t>Regional factors have been derived from AEMO’s Draft 2023 Inputs, Assumptions and Scenarios Report. For WA and NT (not included in theAEMO’s Draft 2023 Inputs, Assumptions and Scenarios Report), the source referenced behind the data is used. </a:t>
          </a:r>
        </a:p>
        <a:p>
          <a:r>
            <a:rPr lang="en-AU" sz="1100">
              <a:solidFill>
                <a:schemeClr val="dk1"/>
              </a:solidFill>
              <a:effectLst/>
              <a:latin typeface="+mn-lt"/>
              <a:ea typeface="+mn-ea"/>
              <a:cs typeface="+mn-cs"/>
            </a:rPr>
            <a:t> </a:t>
          </a:r>
        </a:p>
        <a:p>
          <a:r>
            <a:rPr lang="en-AU" sz="1100">
              <a:solidFill>
                <a:schemeClr val="dk1"/>
              </a:solidFill>
              <a:effectLst/>
              <a:latin typeface="+mn-lt"/>
              <a:ea typeface="+mn-ea"/>
              <a:cs typeface="+mn-cs"/>
            </a:rPr>
            <a:t>As Australian reference location, in order to convert international cost data to Australia, a remote location in NSW is considered. I.e. the “NSW medium” region is the reference region and all other regions are scaled accordingly. This is important to note, as the reference region used in the Draft 2023 Inputs, Assumptions and Scenarios Report is VIC low. I.e. when determining the reference cost data equivalent to the Draft 2023 Inputs, Assumptions and Scenarios Report VIC low must be selected. </a:t>
          </a:r>
        </a:p>
        <a:p>
          <a:r>
            <a:rPr lang="en-AU" sz="1100">
              <a:solidFill>
                <a:schemeClr val="dk1"/>
              </a:solidFill>
              <a:effectLst/>
              <a:latin typeface="+mn-lt"/>
              <a:ea typeface="+mn-ea"/>
              <a:cs typeface="+mn-cs"/>
            </a:rPr>
            <a:t> </a:t>
          </a:r>
        </a:p>
        <a:p>
          <a:r>
            <a:rPr lang="en-AU" sz="1100" b="1">
              <a:solidFill>
                <a:schemeClr val="dk1"/>
              </a:solidFill>
              <a:effectLst/>
              <a:latin typeface="+mn-lt"/>
              <a:ea typeface="+mn-ea"/>
              <a:cs typeface="+mn-cs"/>
            </a:rPr>
            <a:t>Future Cost Reduction: </a:t>
          </a:r>
          <a:endParaRPr lang="en-AU" sz="1100">
            <a:solidFill>
              <a:schemeClr val="dk1"/>
            </a:solidFill>
            <a:effectLst/>
            <a:latin typeface="+mn-lt"/>
            <a:ea typeface="+mn-ea"/>
            <a:cs typeface="+mn-cs"/>
          </a:endParaRPr>
        </a:p>
        <a:p>
          <a:r>
            <a:rPr lang="en-AU" sz="1100">
              <a:solidFill>
                <a:schemeClr val="dk1"/>
              </a:solidFill>
              <a:effectLst/>
              <a:latin typeface="+mn-lt"/>
              <a:ea typeface="+mn-ea"/>
              <a:cs typeface="+mn-cs"/>
            </a:rPr>
            <a:t>The provided cost reduction curve is based on the latest IEA World Energy Outlook and the provided CST deployment projection as part of the Announced Pledges Scenario (APS) Scenario. For the learning rate 15% is considered until 2035 and thereafter 10%.</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1030242</xdr:colOff>
      <xdr:row>0</xdr:row>
      <xdr:rowOff>129144</xdr:rowOff>
    </xdr:from>
    <xdr:to>
      <xdr:col>13</xdr:col>
      <xdr:colOff>96323</xdr:colOff>
      <xdr:row>2</xdr:row>
      <xdr:rowOff>26831</xdr:rowOff>
    </xdr:to>
    <xdr:sp macro="" textlink="">
      <xdr:nvSpPr>
        <xdr:cNvPr id="7" name="TextBox 6">
          <a:extLst>
            <a:ext uri="{FF2B5EF4-FFF2-40B4-BE49-F238E27FC236}">
              <a16:creationId xmlns:a16="http://schemas.microsoft.com/office/drawing/2014/main" id="{24CF1B19-9153-04E6-08F3-632DFC3BF93A}"/>
            </a:ext>
          </a:extLst>
        </xdr:cNvPr>
        <xdr:cNvSpPr txBox="1"/>
      </xdr:nvSpPr>
      <xdr:spPr>
        <a:xfrm>
          <a:off x="8194115" y="129144"/>
          <a:ext cx="6216539" cy="8233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Note to user;</a:t>
          </a:r>
          <a:r>
            <a:rPr lang="en-AU" sz="1100" baseline="0"/>
            <a:t> primary inputs are </a:t>
          </a:r>
          <a:r>
            <a:rPr lang="en-AU" sz="1100" baseline="0">
              <a:solidFill>
                <a:srgbClr val="0070C0"/>
              </a:solidFill>
            </a:rPr>
            <a:t>light blue cells </a:t>
          </a:r>
          <a:r>
            <a:rPr lang="en-AU" sz="1100" baseline="0"/>
            <a:t>only, Year, region Power Block net capacity, TES capacity and Solar Field capacity in cells C3 - C7 . To achieve specific solar multiple or storage hours  for the selected power block capacity use values suggested in J7 and J8. Please note that a solar field capacity of 900 MWt is regarded as current limit for a single tower arrangement. </a:t>
          </a:r>
          <a:endParaRPr lang="en-AU"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200025</xdr:colOff>
      <xdr:row>1</xdr:row>
      <xdr:rowOff>76200</xdr:rowOff>
    </xdr:from>
    <xdr:to>
      <xdr:col>15</xdr:col>
      <xdr:colOff>353403</xdr:colOff>
      <xdr:row>11</xdr:row>
      <xdr:rowOff>76466</xdr:rowOff>
    </xdr:to>
    <xdr:pic>
      <xdr:nvPicPr>
        <xdr:cNvPr id="2" name="Grafik 1">
          <a:extLst>
            <a:ext uri="{FF2B5EF4-FFF2-40B4-BE49-F238E27FC236}">
              <a16:creationId xmlns:a16="http://schemas.microsoft.com/office/drawing/2014/main" id="{7B1D597B-17C4-751F-5801-A7C95DC96EE0}"/>
            </a:ext>
          </a:extLst>
        </xdr:cNvPr>
        <xdr:cNvPicPr>
          <a:picLocks noChangeAspect="1"/>
        </xdr:cNvPicPr>
      </xdr:nvPicPr>
      <xdr:blipFill>
        <a:blip xmlns:r="http://schemas.openxmlformats.org/officeDocument/2006/relationships" r:embed="rId1"/>
        <a:stretch>
          <a:fillRect/>
        </a:stretch>
      </xdr:blipFill>
      <xdr:spPr>
        <a:xfrm>
          <a:off x="5562600" y="266700"/>
          <a:ext cx="7011378" cy="190526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itprenewables.sharepoint.com/Users/keith/ITP%20Renewables%20(Australia)/ITP%20Thermal%20-%20Documents/ITP%20Thermal%20Work/Current%20Projects/T0063%20Fichtner_ASTRI%20CSP%20Value/Work/Fichtner%20cost%20model/Assumption%20Book_draft_2022-10-26_MASTER.xlsx?7C5EAA8E" TargetMode="External"/><Relationship Id="rId1" Type="http://schemas.openxmlformats.org/officeDocument/2006/relationships/externalLinkPath" Target="file:///\\7C5EAA8E\Assumption%20Book_draft_2022-10-26_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General"/>
      <sheetName val="02-CST Ref Today"/>
      <sheetName val="03-CST Ref Future"/>
      <sheetName val="04-Green fuels"/>
      <sheetName val="05-Process Heat"/>
      <sheetName val="06-Other technologies"/>
      <sheetName val="07-Learning rates"/>
      <sheetName val="08-Locations"/>
      <sheetName val="09-Regional cost factor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view.officeapps.live.com/op/view.aspx?src=https%3A%2F%2Fwww.aemo.com.au%2F-%2Fmedia%2FFiles%2FElectricity%2FNEM%2FPlanning_and_Forecasting%2FInputs-Assumptions-Methodologies%2F2019%2FGHD-AEMO-revised---2018-19-Costs_and_Technical_Parameter.xlsb&amp;wdOrigin=BROWSELINK" TargetMode="External"/><Relationship Id="rId7" Type="http://schemas.openxmlformats.org/officeDocument/2006/relationships/printerSettings" Target="../printerSettings/printerSettings5.bin"/><Relationship Id="rId2" Type="http://schemas.openxmlformats.org/officeDocument/2006/relationships/hyperlink" Target="https://view.officeapps.live.com/op/view.aspx?src=https%3A%2F%2Fwww.aemo.com.au%2F-%2Fmedia%2FFiles%2FElectricity%2FNEM%2FPlanning_and_Forecasting%2FInputs-Assumptions-Methodologies%2F2019%2FGHD-AEMO-revised---2018-19-Costs_and_Technical_Parameter.xlsb&amp;wdOrigin=BROWSELINK" TargetMode="External"/><Relationship Id="rId1" Type="http://schemas.openxmlformats.org/officeDocument/2006/relationships/hyperlink" Target="https://view.officeapps.live.com/op/view.aspx?src=https%3A%2F%2Fwww.aemo.com.au%2F-%2Fmedia%2FFiles%2FElectricity%2FNEM%2FPlanning_and_Forecasting%2FInputs-Assumptions-Methodologies%2F2019%2FGHD-AEMO-revised---2018-19-Costs_and_Technical_Parameter.xlsb&amp;wdOrigin=BROWSELINK" TargetMode="External"/><Relationship Id="rId6" Type="http://schemas.openxmlformats.org/officeDocument/2006/relationships/hyperlink" Target="https://view.officeapps.live.com/op/view.aspx?src=https%3A%2F%2Fwww.aemo.com.au%2F-%2Fmedia%2FFiles%2FElectricity%2FNEM%2FPlanning_and_Forecasting%2FInputs-Assumptions-Methodologies%2F2019%2FGHD-AEMO-revised---2018-19-Costs_and_Technical_Parameter.xlsb&amp;wdOrigin=BROWSELINK" TargetMode="External"/><Relationship Id="rId5" Type="http://schemas.openxmlformats.org/officeDocument/2006/relationships/hyperlink" Target="https://view.officeapps.live.com/op/view.aspx?src=https%3A%2F%2Fwww.aemo.com.au%2F-%2Fmedia%2FFiles%2FElectricity%2FNEM%2FPlanning_and_Forecasting%2FInputs-Assumptions-Methodologies%2F2019%2FGHD-AEMO-revised---2018-19-Costs_and_Technical_Parameter.xlsb&amp;wdOrigin=BROWSELINK" TargetMode="External"/><Relationship Id="rId4" Type="http://schemas.openxmlformats.org/officeDocument/2006/relationships/hyperlink" Target="https://view.officeapps.live.com/op/view.aspx?src=https%3A%2F%2Fwww.aemo.com.au%2F-%2Fmedia%2FFiles%2FElectricity%2FNEM%2FPlanning_and_Forecasting%2FInputs-Assumptions-Methodologies%2F2019%2FGHD-AEMO-revised---2018-19-Costs_and_Technical_Parameter.xlsb&amp;wdOrigin=BROWSELIN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E5E4-4C0E-4CC9-B2B8-1F396177182F}">
  <dimension ref="B1:J45"/>
  <sheetViews>
    <sheetView showGridLines="0" topLeftCell="A23" zoomScale="70" zoomScaleNormal="70" workbookViewId="0">
      <selection activeCell="D42" sqref="D42"/>
    </sheetView>
  </sheetViews>
  <sheetFormatPr baseColWidth="10" defaultColWidth="11.5703125" defaultRowHeight="15" x14ac:dyDescent="0.25"/>
  <cols>
    <col min="1" max="1" width="2.28515625" style="1" customWidth="1"/>
    <col min="2" max="6" width="11.5703125" style="1"/>
    <col min="7" max="7" width="20.7109375" style="1" customWidth="1"/>
    <col min="8" max="8" width="14.28515625" style="1" customWidth="1"/>
    <col min="9" max="9" width="13.5703125" style="1" customWidth="1"/>
    <col min="10" max="16384" width="11.5703125" style="1"/>
  </cols>
  <sheetData>
    <row r="1" spans="2:10" ht="15.75" thickBot="1" x14ac:dyDescent="0.3"/>
    <row r="2" spans="2:10" x14ac:dyDescent="0.25">
      <c r="B2" s="18"/>
      <c r="C2" s="13"/>
      <c r="D2" s="13"/>
      <c r="E2" s="13"/>
      <c r="F2" s="13"/>
      <c r="G2" s="13"/>
      <c r="H2" s="13"/>
      <c r="I2" s="13"/>
      <c r="J2" s="14"/>
    </row>
    <row r="3" spans="2:10" x14ac:dyDescent="0.25">
      <c r="B3" s="19"/>
      <c r="C3" s="5"/>
      <c r="D3" s="5"/>
      <c r="E3" s="5"/>
      <c r="F3" s="5"/>
      <c r="G3" s="5"/>
      <c r="H3" s="5"/>
      <c r="I3" s="5"/>
      <c r="J3" s="15"/>
    </row>
    <row r="4" spans="2:10" x14ac:dyDescent="0.25">
      <c r="B4" s="19"/>
      <c r="C4" s="5"/>
      <c r="D4" s="5"/>
      <c r="E4" s="5"/>
      <c r="F4" s="5"/>
      <c r="G4" s="5"/>
      <c r="H4" s="5"/>
      <c r="I4" s="5"/>
      <c r="J4" s="15"/>
    </row>
    <row r="5" spans="2:10" x14ac:dyDescent="0.25">
      <c r="B5" s="19"/>
      <c r="C5" s="5"/>
      <c r="D5" s="5"/>
      <c r="E5" s="5"/>
      <c r="F5" s="5"/>
      <c r="G5" s="5"/>
      <c r="H5" s="5"/>
      <c r="I5" s="5"/>
      <c r="J5" s="15"/>
    </row>
    <row r="6" spans="2:10" x14ac:dyDescent="0.25">
      <c r="B6" s="19"/>
      <c r="C6" s="5"/>
      <c r="D6" s="5"/>
      <c r="E6" s="5"/>
      <c r="F6" s="5"/>
      <c r="G6" s="5"/>
      <c r="H6" s="5"/>
      <c r="I6" s="5"/>
      <c r="J6" s="15"/>
    </row>
    <row r="7" spans="2:10" x14ac:dyDescent="0.25">
      <c r="B7" s="19"/>
      <c r="C7" s="5"/>
      <c r="D7" s="5"/>
      <c r="E7" s="5"/>
      <c r="F7" s="5"/>
      <c r="G7" s="5"/>
      <c r="H7" s="5"/>
      <c r="I7" s="5"/>
      <c r="J7" s="15"/>
    </row>
    <row r="8" spans="2:10" x14ac:dyDescent="0.25">
      <c r="B8" s="19"/>
      <c r="C8" s="5"/>
      <c r="D8" s="5"/>
      <c r="E8" s="5"/>
      <c r="F8" s="5"/>
      <c r="G8" s="5"/>
      <c r="H8" s="5"/>
      <c r="I8" s="5"/>
      <c r="J8" s="15"/>
    </row>
    <row r="9" spans="2:10" x14ac:dyDescent="0.25">
      <c r="B9" s="19"/>
      <c r="C9" s="5"/>
      <c r="D9" s="5"/>
      <c r="E9" s="5"/>
      <c r="F9" s="5"/>
      <c r="G9" s="5"/>
      <c r="H9" s="5"/>
      <c r="I9" s="5"/>
      <c r="J9" s="15"/>
    </row>
    <row r="10" spans="2:10" x14ac:dyDescent="0.25">
      <c r="B10" s="19"/>
      <c r="C10" s="5"/>
      <c r="D10" s="5"/>
      <c r="E10" s="5"/>
      <c r="F10" s="5"/>
      <c r="G10" s="5"/>
      <c r="H10" s="5"/>
      <c r="I10" s="5"/>
      <c r="J10" s="15"/>
    </row>
    <row r="11" spans="2:10" x14ac:dyDescent="0.25">
      <c r="B11" s="19"/>
      <c r="C11" s="5"/>
      <c r="D11" s="5"/>
      <c r="E11" s="5"/>
      <c r="F11" s="5"/>
      <c r="G11" s="5"/>
      <c r="H11" s="5"/>
      <c r="I11" s="5"/>
      <c r="J11" s="15"/>
    </row>
    <row r="12" spans="2:10" ht="23.25" x14ac:dyDescent="0.35">
      <c r="B12" s="19"/>
      <c r="C12" s="5"/>
      <c r="D12" s="5"/>
      <c r="E12" s="5"/>
      <c r="F12" s="5"/>
      <c r="G12" s="5"/>
      <c r="H12" s="20" t="s">
        <v>0</v>
      </c>
      <c r="I12" s="20"/>
      <c r="J12" s="15"/>
    </row>
    <row r="13" spans="2:10" ht="26.25" x14ac:dyDescent="0.4">
      <c r="B13" s="19"/>
      <c r="C13" s="21"/>
      <c r="D13" s="21"/>
      <c r="E13" s="21"/>
      <c r="F13" s="21"/>
      <c r="G13" s="5"/>
      <c r="H13" s="20"/>
      <c r="I13" s="20"/>
      <c r="J13" s="15"/>
    </row>
    <row r="14" spans="2:10" ht="27" x14ac:dyDescent="0.35">
      <c r="B14" s="19"/>
      <c r="C14" s="22"/>
      <c r="D14" s="22"/>
      <c r="E14" s="22"/>
      <c r="F14" s="22"/>
      <c r="G14" s="5"/>
      <c r="H14" s="23" t="s">
        <v>1</v>
      </c>
      <c r="I14" s="23"/>
      <c r="J14" s="15"/>
    </row>
    <row r="15" spans="2:10" ht="27" x14ac:dyDescent="0.35">
      <c r="B15" s="19"/>
      <c r="C15" s="22"/>
      <c r="D15" s="22"/>
      <c r="E15" s="22"/>
      <c r="F15" s="22"/>
      <c r="G15" s="5"/>
      <c r="H15" s="24"/>
      <c r="I15" s="24"/>
      <c r="J15" s="15"/>
    </row>
    <row r="16" spans="2:10" ht="27" x14ac:dyDescent="0.35">
      <c r="B16" s="19"/>
      <c r="C16" s="22"/>
      <c r="D16" s="22"/>
      <c r="E16" s="22"/>
      <c r="F16" s="22"/>
      <c r="G16" s="5"/>
      <c r="H16" s="24"/>
      <c r="I16" s="24"/>
      <c r="J16" s="15"/>
    </row>
    <row r="17" spans="2:10" ht="15.75" x14ac:dyDescent="0.25">
      <c r="B17" s="19"/>
      <c r="C17" s="5"/>
      <c r="D17" s="5"/>
      <c r="E17" s="5"/>
      <c r="F17" s="5"/>
      <c r="G17" s="25" t="s">
        <v>2</v>
      </c>
      <c r="H17" s="25" t="s">
        <v>3</v>
      </c>
      <c r="I17" s="25"/>
      <c r="J17" s="15"/>
    </row>
    <row r="18" spans="2:10" x14ac:dyDescent="0.25">
      <c r="B18" s="19"/>
      <c r="C18" s="5"/>
      <c r="D18" s="5"/>
      <c r="E18" s="5"/>
      <c r="F18" s="5"/>
      <c r="G18" s="5"/>
      <c r="H18" s="5"/>
      <c r="I18" s="5"/>
      <c r="J18" s="15"/>
    </row>
    <row r="19" spans="2:10" x14ac:dyDescent="0.25">
      <c r="B19" s="19"/>
      <c r="C19" s="5"/>
      <c r="D19" s="5"/>
      <c r="E19" s="5"/>
      <c r="F19" s="5"/>
      <c r="G19" s="5"/>
      <c r="H19" s="5"/>
      <c r="I19" s="5"/>
      <c r="J19" s="15"/>
    </row>
    <row r="20" spans="2:10" ht="15.75" x14ac:dyDescent="0.25">
      <c r="B20" s="19"/>
      <c r="C20" s="5"/>
      <c r="D20" s="144" t="s">
        <v>4</v>
      </c>
      <c r="E20" s="144"/>
      <c r="F20" s="5"/>
      <c r="G20" s="5"/>
      <c r="H20" s="5"/>
      <c r="I20" s="5"/>
      <c r="J20" s="15"/>
    </row>
    <row r="21" spans="2:10" x14ac:dyDescent="0.25">
      <c r="B21" s="19"/>
      <c r="C21" s="5"/>
      <c r="D21" s="5"/>
      <c r="E21" s="5"/>
      <c r="F21" s="5"/>
      <c r="G21" s="5"/>
      <c r="H21" s="5"/>
      <c r="I21" s="5"/>
      <c r="J21" s="15"/>
    </row>
    <row r="22" spans="2:10" x14ac:dyDescent="0.25">
      <c r="B22" s="19"/>
      <c r="C22" s="5"/>
      <c r="D22" s="26">
        <v>1</v>
      </c>
      <c r="E22" s="27" t="s">
        <v>5</v>
      </c>
      <c r="F22" s="28"/>
      <c r="G22" s="5"/>
      <c r="H22" s="5"/>
      <c r="I22" s="5"/>
      <c r="J22" s="15"/>
    </row>
    <row r="23" spans="2:10" x14ac:dyDescent="0.25">
      <c r="B23" s="19"/>
      <c r="C23" s="5"/>
      <c r="D23" s="26">
        <v>2</v>
      </c>
      <c r="E23" s="27" t="s">
        <v>6</v>
      </c>
      <c r="F23" s="28"/>
      <c r="G23" s="5"/>
      <c r="H23" s="5"/>
      <c r="I23" s="5"/>
      <c r="J23" s="15"/>
    </row>
    <row r="24" spans="2:10" x14ac:dyDescent="0.25">
      <c r="B24" s="19"/>
      <c r="C24" s="5"/>
      <c r="D24" s="26">
        <v>3</v>
      </c>
      <c r="E24" s="26" t="s">
        <v>7</v>
      </c>
      <c r="F24" s="26"/>
      <c r="G24" s="5"/>
      <c r="H24" s="5"/>
      <c r="I24" s="5"/>
      <c r="J24" s="15"/>
    </row>
    <row r="25" spans="2:10" x14ac:dyDescent="0.25">
      <c r="B25" s="19"/>
      <c r="C25" s="5"/>
      <c r="D25" s="26">
        <v>4</v>
      </c>
      <c r="E25" s="26" t="s">
        <v>8</v>
      </c>
      <c r="F25" s="26"/>
      <c r="G25" s="5"/>
      <c r="H25" s="5"/>
      <c r="I25" s="5"/>
      <c r="J25" s="15"/>
    </row>
    <row r="26" spans="2:10" x14ac:dyDescent="0.25">
      <c r="B26" s="19"/>
      <c r="C26" s="5"/>
      <c r="D26" s="5"/>
      <c r="E26" s="5"/>
      <c r="F26" s="5"/>
      <c r="G26" s="5"/>
      <c r="H26" s="5"/>
      <c r="I26" s="5"/>
      <c r="J26" s="15"/>
    </row>
    <row r="27" spans="2:10" x14ac:dyDescent="0.25">
      <c r="B27" s="19"/>
      <c r="C27" s="5"/>
      <c r="D27" s="5"/>
      <c r="E27" s="5"/>
      <c r="F27" s="5"/>
      <c r="G27" s="5"/>
      <c r="H27" s="5"/>
      <c r="I27" s="5"/>
      <c r="J27" s="15"/>
    </row>
    <row r="28" spans="2:10" ht="15.75" x14ac:dyDescent="0.25">
      <c r="B28" s="19"/>
      <c r="C28" s="5"/>
      <c r="D28" s="29" t="s">
        <v>9</v>
      </c>
      <c r="E28" s="5"/>
      <c r="F28" s="5"/>
      <c r="G28" s="5"/>
      <c r="H28" s="5"/>
      <c r="I28" s="5"/>
      <c r="J28" s="15"/>
    </row>
    <row r="29" spans="2:10" x14ac:dyDescent="0.25">
      <c r="B29" s="19"/>
      <c r="C29" s="5"/>
      <c r="D29" s="5"/>
      <c r="E29" s="5"/>
      <c r="F29" s="5"/>
      <c r="G29" s="5"/>
      <c r="H29" s="5"/>
      <c r="I29" s="5"/>
      <c r="J29" s="15"/>
    </row>
    <row r="30" spans="2:10" x14ac:dyDescent="0.25">
      <c r="B30" s="19"/>
      <c r="C30" s="5"/>
      <c r="D30" s="35" t="s">
        <v>10</v>
      </c>
      <c r="E30" s="145" t="s">
        <v>3</v>
      </c>
      <c r="F30" s="146"/>
      <c r="G30" s="56" t="s">
        <v>11</v>
      </c>
      <c r="H30" s="147" t="s">
        <v>12</v>
      </c>
      <c r="I30" s="147"/>
      <c r="J30" s="15"/>
    </row>
    <row r="31" spans="2:10" x14ac:dyDescent="0.25">
      <c r="B31" s="19"/>
      <c r="C31" s="5"/>
      <c r="D31" s="35" t="s">
        <v>13</v>
      </c>
      <c r="E31" s="33">
        <v>44608</v>
      </c>
      <c r="F31" s="32" t="s">
        <v>14</v>
      </c>
      <c r="G31" s="34" t="s">
        <v>15</v>
      </c>
      <c r="H31" s="148">
        <v>44973</v>
      </c>
      <c r="I31" s="148"/>
      <c r="J31" s="15"/>
    </row>
    <row r="32" spans="2:10" x14ac:dyDescent="0.25">
      <c r="B32" s="19"/>
      <c r="C32" s="5"/>
      <c r="D32" s="35" t="s">
        <v>16</v>
      </c>
      <c r="E32" s="36">
        <v>2</v>
      </c>
      <c r="F32" s="32" t="s">
        <v>17</v>
      </c>
      <c r="G32" s="34" t="s">
        <v>18</v>
      </c>
      <c r="H32" s="148">
        <v>44973</v>
      </c>
      <c r="I32" s="148"/>
      <c r="J32" s="15"/>
    </row>
    <row r="33" spans="2:10" x14ac:dyDescent="0.25">
      <c r="B33" s="19"/>
      <c r="C33" s="5"/>
      <c r="D33" s="5"/>
      <c r="E33" s="5"/>
      <c r="F33" s="5"/>
      <c r="G33" s="5"/>
      <c r="H33" s="5"/>
      <c r="I33" s="5"/>
      <c r="J33" s="15"/>
    </row>
    <row r="34" spans="2:10" x14ac:dyDescent="0.25">
      <c r="B34" s="19"/>
      <c r="C34" s="5"/>
      <c r="D34" s="151" t="s">
        <v>19</v>
      </c>
      <c r="E34" s="151"/>
      <c r="F34" s="90" t="s">
        <v>20</v>
      </c>
      <c r="G34" s="131" t="s">
        <v>12</v>
      </c>
      <c r="H34" s="131" t="s">
        <v>14</v>
      </c>
      <c r="I34" s="131" t="s">
        <v>17</v>
      </c>
      <c r="J34" s="15"/>
    </row>
    <row r="35" spans="2:10" x14ac:dyDescent="0.25">
      <c r="B35" s="19"/>
      <c r="C35" s="5"/>
      <c r="D35" s="150" t="s">
        <v>21</v>
      </c>
      <c r="E35" s="150"/>
      <c r="F35" s="88">
        <v>0</v>
      </c>
      <c r="G35" s="132">
        <v>44970</v>
      </c>
      <c r="H35" s="132" t="s">
        <v>22</v>
      </c>
      <c r="I35" s="89" t="s">
        <v>23</v>
      </c>
      <c r="J35" s="15"/>
    </row>
    <row r="36" spans="2:10" x14ac:dyDescent="0.25">
      <c r="B36" s="19"/>
      <c r="C36" s="5"/>
      <c r="D36" s="150" t="s">
        <v>24</v>
      </c>
      <c r="E36" s="150"/>
      <c r="F36" s="88">
        <v>1</v>
      </c>
      <c r="G36" s="132">
        <v>44972</v>
      </c>
      <c r="H36" s="88" t="s">
        <v>23</v>
      </c>
      <c r="I36" s="88" t="s">
        <v>25</v>
      </c>
      <c r="J36" s="15"/>
    </row>
    <row r="37" spans="2:10" x14ac:dyDescent="0.25">
      <c r="B37" s="19"/>
      <c r="C37" s="5"/>
      <c r="D37" s="150" t="s">
        <v>26</v>
      </c>
      <c r="E37" s="150"/>
      <c r="F37" s="88">
        <v>2</v>
      </c>
      <c r="G37" s="132">
        <v>44995</v>
      </c>
      <c r="H37" s="88" t="s">
        <v>23</v>
      </c>
      <c r="I37" s="88" t="s">
        <v>25</v>
      </c>
      <c r="J37" s="15"/>
    </row>
    <row r="38" spans="2:10" x14ac:dyDescent="0.25">
      <c r="B38" s="19"/>
      <c r="C38" s="5"/>
      <c r="D38" s="149"/>
      <c r="E38" s="149"/>
      <c r="F38" s="149"/>
      <c r="G38" s="149"/>
      <c r="H38" s="149"/>
      <c r="I38" s="30"/>
      <c r="J38" s="15"/>
    </row>
    <row r="39" spans="2:10" x14ac:dyDescent="0.25">
      <c r="B39" s="19"/>
      <c r="C39" s="5"/>
      <c r="D39" s="30"/>
      <c r="E39" s="30"/>
      <c r="F39" s="30"/>
      <c r="G39" s="30"/>
      <c r="H39" s="30"/>
      <c r="I39" s="30"/>
      <c r="J39" s="15"/>
    </row>
    <row r="40" spans="2:10" ht="15.75" x14ac:dyDescent="0.25">
      <c r="B40" s="19"/>
      <c r="C40" s="5"/>
      <c r="D40" s="29" t="s">
        <v>27</v>
      </c>
      <c r="E40" s="30"/>
      <c r="F40" s="30"/>
      <c r="G40" s="30"/>
      <c r="H40" s="30"/>
      <c r="I40" s="30"/>
      <c r="J40" s="15"/>
    </row>
    <row r="41" spans="2:10" x14ac:dyDescent="0.25">
      <c r="B41" s="19"/>
      <c r="C41" s="5"/>
      <c r="D41" s="133" t="s">
        <v>28</v>
      </c>
      <c r="E41" s="30"/>
      <c r="F41" s="30"/>
      <c r="G41" s="30"/>
      <c r="H41" s="30"/>
      <c r="I41" s="30"/>
      <c r="J41" s="15"/>
    </row>
    <row r="42" spans="2:10" x14ac:dyDescent="0.25">
      <c r="B42" s="19"/>
      <c r="C42" s="5"/>
      <c r="D42" s="91" t="s">
        <v>29</v>
      </c>
      <c r="E42" s="30"/>
      <c r="F42" s="30"/>
      <c r="G42" s="30"/>
      <c r="H42" s="30"/>
      <c r="I42" s="30"/>
      <c r="J42" s="15"/>
    </row>
    <row r="43" spans="2:10" x14ac:dyDescent="0.25">
      <c r="B43" s="19"/>
      <c r="C43" s="5"/>
      <c r="D43" s="91" t="s">
        <v>30</v>
      </c>
      <c r="E43" s="30"/>
      <c r="F43" s="30"/>
      <c r="G43" s="30"/>
      <c r="H43" s="30"/>
      <c r="I43" s="30"/>
      <c r="J43" s="15"/>
    </row>
    <row r="44" spans="2:10" x14ac:dyDescent="0.25">
      <c r="B44" s="19"/>
      <c r="C44" s="5"/>
      <c r="D44" s="30"/>
      <c r="E44" s="30"/>
      <c r="F44" s="30"/>
      <c r="G44" s="30"/>
      <c r="H44" s="30"/>
      <c r="I44" s="30"/>
      <c r="J44" s="15"/>
    </row>
    <row r="45" spans="2:10" ht="15.75" thickBot="1" x14ac:dyDescent="0.3">
      <c r="B45" s="31"/>
      <c r="C45" s="16"/>
      <c r="D45" s="16"/>
      <c r="E45" s="16"/>
      <c r="F45" s="16"/>
      <c r="G45" s="16"/>
      <c r="H45" s="16"/>
      <c r="I45" s="16"/>
      <c r="J45" s="17"/>
    </row>
  </sheetData>
  <mergeCells count="10">
    <mergeCell ref="D38:H38"/>
    <mergeCell ref="D37:E37"/>
    <mergeCell ref="D34:E34"/>
    <mergeCell ref="D35:E35"/>
    <mergeCell ref="D36:E36"/>
    <mergeCell ref="D20:E20"/>
    <mergeCell ref="E30:F30"/>
    <mergeCell ref="H30:I30"/>
    <mergeCell ref="H31:I31"/>
    <mergeCell ref="H32:I32"/>
  </mergeCells>
  <pageMargins left="0.7" right="0.7" top="0.78740157499999996" bottom="0.78740157499999996" header="0.3" footer="0.3"/>
  <pageSetup paperSize="9" orientation="portrait" r:id="rId1"/>
  <headerFooter>
    <oddFooter>&amp;L&amp;"Helvetica,Standard"&amp;8 S774Doc-676563417-274 / v0.49</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01C9D-5783-4565-AE67-DAD9956104C0}">
  <dimension ref="A3:A4"/>
  <sheetViews>
    <sheetView topLeftCell="A11" zoomScale="112" zoomScaleNormal="112" workbookViewId="0">
      <selection activeCell="D41" sqref="D41"/>
    </sheetView>
  </sheetViews>
  <sheetFormatPr baseColWidth="10" defaultColWidth="11.5703125" defaultRowHeight="15" x14ac:dyDescent="0.25"/>
  <cols>
    <col min="1" max="16384" width="11.5703125" style="4"/>
  </cols>
  <sheetData>
    <row r="3" spans="1:1" x14ac:dyDescent="0.25">
      <c r="A3" s="2"/>
    </row>
    <row r="4" spans="1:1" x14ac:dyDescent="0.25">
      <c r="A4" s="48"/>
    </row>
  </sheetData>
  <pageMargins left="0.7" right="0.7" top="0.78740157499999996" bottom="0.78740157499999996" header="0.3" footer="0.3"/>
  <pageSetup paperSize="9" orientation="portrait" horizontalDpi="300" r:id="rId1"/>
  <headerFooter>
    <oddFooter>&amp;L&amp;"Helvetica,Standard"&amp;8 S774Doc-676563417-274 / v0.49</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99E90-F4F5-4472-A8AA-7AFE59320726}">
  <dimension ref="B1:O26"/>
  <sheetViews>
    <sheetView tabSelected="1" zoomScale="115" zoomScaleNormal="115" workbookViewId="0">
      <selection activeCell="D5" sqref="D5"/>
    </sheetView>
  </sheetViews>
  <sheetFormatPr baseColWidth="10" defaultColWidth="11.5703125" defaultRowHeight="15" x14ac:dyDescent="0.25"/>
  <cols>
    <col min="1" max="1" width="3" style="5" customWidth="1"/>
    <col min="2" max="2" width="28.7109375" style="5" customWidth="1"/>
    <col min="3" max="3" width="13.5703125" style="5" customWidth="1"/>
    <col min="4" max="4" width="14.42578125" style="5" customWidth="1"/>
    <col min="5" max="5" width="15.7109375" style="5" bestFit="1" customWidth="1"/>
    <col min="6" max="6" width="18.7109375" style="5" customWidth="1"/>
    <col min="7" max="7" width="13.28515625" style="5" customWidth="1"/>
    <col min="8" max="8" width="15.7109375" style="5" bestFit="1" customWidth="1"/>
    <col min="9" max="9" width="32.28515625" style="5" customWidth="1"/>
    <col min="10" max="10" width="17.28515625" style="5" customWidth="1"/>
    <col min="11" max="11" width="15.7109375" style="5" customWidth="1"/>
    <col min="12" max="12" width="14.7109375" style="5" bestFit="1" customWidth="1"/>
    <col min="13" max="16384" width="11.5703125" style="5"/>
  </cols>
  <sheetData>
    <row r="1" spans="2:15" ht="27" customHeight="1" x14ac:dyDescent="0.25">
      <c r="B1" s="155" t="s">
        <v>31</v>
      </c>
      <c r="C1" s="156"/>
      <c r="D1" s="156"/>
      <c r="E1" s="156"/>
      <c r="F1" s="156"/>
      <c r="G1" s="157"/>
    </row>
    <row r="2" spans="2:15" ht="45" customHeight="1" x14ac:dyDescent="0.25">
      <c r="B2" s="84" t="s">
        <v>32</v>
      </c>
      <c r="C2" s="63" t="s">
        <v>33</v>
      </c>
      <c r="D2" s="64" t="s">
        <v>34</v>
      </c>
      <c r="E2" s="95" t="s">
        <v>35</v>
      </c>
      <c r="F2" s="95" t="s">
        <v>36</v>
      </c>
      <c r="G2" s="63" t="s">
        <v>37</v>
      </c>
    </row>
    <row r="3" spans="2:15" x14ac:dyDescent="0.25">
      <c r="B3" s="66" t="s">
        <v>38</v>
      </c>
      <c r="C3" s="75" t="s">
        <v>39</v>
      </c>
      <c r="D3" s="134">
        <v>2023</v>
      </c>
      <c r="E3" s="97"/>
      <c r="F3" s="98"/>
      <c r="G3" s="94">
        <f>VLOOKUP($D$3,'Annual Cost Reduction'!$A$2:$B$29,2,FALSE)</f>
        <v>1</v>
      </c>
    </row>
    <row r="4" spans="2:15" x14ac:dyDescent="0.25">
      <c r="B4" s="66" t="s">
        <v>40</v>
      </c>
      <c r="C4" s="75" t="s">
        <v>39</v>
      </c>
      <c r="D4" s="135" t="s">
        <v>89</v>
      </c>
      <c r="E4" s="99"/>
      <c r="F4" s="100"/>
      <c r="G4" s="94">
        <f>VLOOKUP($D$4,'Regional Cost Factors'!$A$3:$B$23,2,FALSE)</f>
        <v>1</v>
      </c>
      <c r="I4" s="84" t="s">
        <v>32</v>
      </c>
      <c r="J4" s="63" t="s">
        <v>42</v>
      </c>
      <c r="L4" s="143">
        <v>1</v>
      </c>
      <c r="M4" s="143">
        <v>2</v>
      </c>
      <c r="N4" s="143">
        <v>3</v>
      </c>
      <c r="O4" s="143">
        <v>4</v>
      </c>
    </row>
    <row r="5" spans="2:15" ht="16.899999999999999" customHeight="1" x14ac:dyDescent="0.25">
      <c r="B5" s="70" t="s">
        <v>43</v>
      </c>
      <c r="C5" s="71" t="s">
        <v>44</v>
      </c>
      <c r="D5" s="135">
        <v>140</v>
      </c>
      <c r="E5" s="96">
        <f>IFERROR(F5/D5,0)</f>
        <v>2028795.1392857139</v>
      </c>
      <c r="F5" s="101">
        <f>IFERROR($F$18*(D5/$D$18)^$G$18*$G$3*$G$4,0)</f>
        <v>284031319.49999994</v>
      </c>
      <c r="G5" s="103"/>
      <c r="I5" s="66" t="s">
        <v>45</v>
      </c>
      <c r="J5" s="138">
        <v>1</v>
      </c>
      <c r="L5" s="30">
        <v>0.8</v>
      </c>
      <c r="M5" s="30">
        <v>12</v>
      </c>
      <c r="N5" s="30">
        <v>1.6</v>
      </c>
      <c r="O5" s="30">
        <v>2</v>
      </c>
    </row>
    <row r="6" spans="2:15" ht="16.899999999999999" customHeight="1" x14ac:dyDescent="0.25">
      <c r="B6" s="74" t="s">
        <v>46</v>
      </c>
      <c r="C6" s="75" t="s">
        <v>47</v>
      </c>
      <c r="D6" s="136">
        <v>5000</v>
      </c>
      <c r="E6" s="67">
        <f>IFERROR(F6/D6,0)</f>
        <v>35510.738062781289</v>
      </c>
      <c r="F6" s="102">
        <f>IFERROR($F$19*(D6/$D$19)^$G$19*$G$3*$G$4,0)</f>
        <v>177553690.31390643</v>
      </c>
      <c r="G6" s="69"/>
      <c r="I6" s="66" t="s">
        <v>48</v>
      </c>
      <c r="J6" s="139">
        <v>15</v>
      </c>
      <c r="L6" s="30">
        <v>8</v>
      </c>
      <c r="M6" s="30">
        <v>12</v>
      </c>
      <c r="N6" s="30">
        <v>16</v>
      </c>
      <c r="O6" s="30">
        <v>20</v>
      </c>
    </row>
    <row r="7" spans="2:15" ht="16.899999999999999" customHeight="1" x14ac:dyDescent="0.25">
      <c r="B7" s="74" t="s">
        <v>49</v>
      </c>
      <c r="C7" s="75" t="s">
        <v>50</v>
      </c>
      <c r="D7" s="137">
        <v>900</v>
      </c>
      <c r="E7" s="67">
        <f>IFERROR(F7/D7,0)</f>
        <v>627208.5917509523</v>
      </c>
      <c r="F7" s="102">
        <f>IFERROR($F$20*(D7/$D$20)^$G$20*$G$3*$G$4,0)</f>
        <v>564487732.57585704</v>
      </c>
      <c r="G7" s="69"/>
      <c r="I7" s="66" t="s">
        <v>51</v>
      </c>
      <c r="J7" s="83">
        <f>J6*$D$5/$D$9</f>
        <v>5000</v>
      </c>
    </row>
    <row r="8" spans="2:15" ht="16.899999999999999" customHeight="1" x14ac:dyDescent="0.25">
      <c r="B8" s="104" t="s">
        <v>52</v>
      </c>
      <c r="C8" s="113" t="s">
        <v>44</v>
      </c>
      <c r="D8" s="114">
        <f>D5</f>
        <v>140</v>
      </c>
      <c r="E8" s="115">
        <f>F8/D8</f>
        <v>7329091.0170697384</v>
      </c>
      <c r="F8" s="112">
        <f>SUM(F5,F6,F7)</f>
        <v>1026072742.3897634</v>
      </c>
      <c r="G8" s="69"/>
      <c r="I8" s="66" t="s">
        <v>53</v>
      </c>
      <c r="J8" s="83">
        <f>J5*$D$5/$D$9</f>
        <v>333.33333333333337</v>
      </c>
    </row>
    <row r="9" spans="2:15" x14ac:dyDescent="0.25">
      <c r="B9" s="70" t="s">
        <v>54</v>
      </c>
      <c r="C9" s="71" t="s">
        <v>39</v>
      </c>
      <c r="D9" s="106">
        <v>0.42</v>
      </c>
      <c r="E9" s="105"/>
      <c r="G9" s="107"/>
    </row>
    <row r="10" spans="2:15" x14ac:dyDescent="0.25">
      <c r="B10" s="74" t="s">
        <v>55</v>
      </c>
      <c r="C10" s="76" t="s">
        <v>56</v>
      </c>
      <c r="D10" s="111">
        <f>D6*D9/D5</f>
        <v>15</v>
      </c>
      <c r="E10" s="47"/>
      <c r="G10" s="107"/>
    </row>
    <row r="11" spans="2:15" x14ac:dyDescent="0.25">
      <c r="B11" s="74" t="s">
        <v>57</v>
      </c>
      <c r="C11" s="75" t="s">
        <v>39</v>
      </c>
      <c r="D11" s="111">
        <f>D7*D9/D5</f>
        <v>2.7</v>
      </c>
      <c r="E11" s="108"/>
      <c r="F11" s="109"/>
      <c r="G11" s="110"/>
    </row>
    <row r="12" spans="2:15" x14ac:dyDescent="0.25">
      <c r="E12" s="47"/>
      <c r="F12" s="55"/>
    </row>
    <row r="13" spans="2:15" x14ac:dyDescent="0.25">
      <c r="E13" s="47"/>
      <c r="F13" s="55"/>
    </row>
    <row r="14" spans="2:15" ht="27.75" customHeight="1" x14ac:dyDescent="0.25">
      <c r="B14" s="152" t="s">
        <v>58</v>
      </c>
      <c r="C14" s="153"/>
      <c r="D14" s="153"/>
      <c r="E14" s="153"/>
      <c r="F14" s="153"/>
      <c r="G14" s="154"/>
      <c r="I14" s="142"/>
    </row>
    <row r="15" spans="2:15" ht="45" x14ac:dyDescent="0.25">
      <c r="B15" s="85" t="s">
        <v>32</v>
      </c>
      <c r="C15" s="86" t="s">
        <v>33</v>
      </c>
      <c r="D15" s="87" t="s">
        <v>59</v>
      </c>
      <c r="E15" s="81" t="s">
        <v>60</v>
      </c>
      <c r="F15" s="81" t="s">
        <v>61</v>
      </c>
      <c r="G15" s="82" t="s">
        <v>62</v>
      </c>
    </row>
    <row r="16" spans="2:15" x14ac:dyDescent="0.25">
      <c r="B16" s="65" t="s">
        <v>38</v>
      </c>
      <c r="C16" s="75" t="s">
        <v>39</v>
      </c>
      <c r="D16" s="123">
        <v>2023</v>
      </c>
      <c r="E16" s="117"/>
      <c r="F16" s="118"/>
      <c r="G16" s="98"/>
    </row>
    <row r="17" spans="2:10" x14ac:dyDescent="0.25">
      <c r="B17" s="70" t="s">
        <v>63</v>
      </c>
      <c r="C17" s="75" t="s">
        <v>39</v>
      </c>
      <c r="D17" s="123" t="s">
        <v>64</v>
      </c>
      <c r="E17" s="119"/>
      <c r="F17" s="120"/>
      <c r="G17" s="100"/>
    </row>
    <row r="18" spans="2:10" x14ac:dyDescent="0.25">
      <c r="B18" s="70" t="s">
        <v>43</v>
      </c>
      <c r="C18" s="71" t="s">
        <v>44</v>
      </c>
      <c r="D18" s="121">
        <v>140</v>
      </c>
      <c r="E18" s="72">
        <v>2028795.1392857139</v>
      </c>
      <c r="F18" s="73">
        <f>E18*D18</f>
        <v>284031319.49999994</v>
      </c>
      <c r="G18" s="79">
        <v>0.7</v>
      </c>
    </row>
    <row r="19" spans="2:10" x14ac:dyDescent="0.25">
      <c r="B19" s="74" t="s">
        <v>46</v>
      </c>
      <c r="C19" s="75" t="s">
        <v>47</v>
      </c>
      <c r="D19" s="130">
        <v>4667</v>
      </c>
      <c r="E19" s="72">
        <v>35879.759999999995</v>
      </c>
      <c r="F19" s="68">
        <f>E19*D19</f>
        <v>167450839.91999999</v>
      </c>
      <c r="G19" s="80">
        <v>0.85</v>
      </c>
    </row>
    <row r="20" spans="2:10" x14ac:dyDescent="0.25">
      <c r="B20" s="74" t="s">
        <v>49</v>
      </c>
      <c r="C20" s="75" t="s">
        <v>50</v>
      </c>
      <c r="D20" s="130">
        <v>720</v>
      </c>
      <c r="E20" s="72">
        <v>644230.3791174998</v>
      </c>
      <c r="F20" s="68">
        <f t="shared" ref="F20" si="0">E20*D20</f>
        <v>463845872.96459985</v>
      </c>
      <c r="G20" s="80">
        <v>0.88</v>
      </c>
    </row>
    <row r="21" spans="2:10" x14ac:dyDescent="0.25">
      <c r="B21" s="104" t="s">
        <v>52</v>
      </c>
      <c r="C21" s="116" t="s">
        <v>44</v>
      </c>
      <c r="D21" s="124">
        <f>D18</f>
        <v>140</v>
      </c>
      <c r="E21" s="115">
        <f>F21/D18</f>
        <v>6538057.3741757125</v>
      </c>
      <c r="F21" s="112">
        <f>SUM(F18,F19,F20)</f>
        <v>915328032.3845998</v>
      </c>
      <c r="G21" s="126"/>
    </row>
    <row r="22" spans="2:10" x14ac:dyDescent="0.25">
      <c r="B22" s="74" t="s">
        <v>54</v>
      </c>
      <c r="C22" s="75" t="s">
        <v>39</v>
      </c>
      <c r="D22" s="125">
        <v>0.42</v>
      </c>
      <c r="E22" s="127"/>
      <c r="G22" s="128"/>
    </row>
    <row r="23" spans="2:10" x14ac:dyDescent="0.25">
      <c r="B23" s="74" t="s">
        <v>55</v>
      </c>
      <c r="C23" s="76" t="s">
        <v>56</v>
      </c>
      <c r="D23" s="122">
        <f>D19*D22/D18</f>
        <v>14.000999999999999</v>
      </c>
      <c r="E23" s="129"/>
      <c r="G23" s="107"/>
    </row>
    <row r="24" spans="2:10" x14ac:dyDescent="0.25">
      <c r="B24" s="74" t="s">
        <v>57</v>
      </c>
      <c r="C24" s="75" t="s">
        <v>39</v>
      </c>
      <c r="D24" s="121">
        <f>D20*D22/D18</f>
        <v>2.1599999999999997</v>
      </c>
      <c r="E24" s="119"/>
      <c r="F24" s="120"/>
      <c r="G24" s="100"/>
      <c r="I24" s="47"/>
      <c r="J24" s="55"/>
    </row>
    <row r="25" spans="2:10" x14ac:dyDescent="0.25">
      <c r="E25" s="77"/>
      <c r="F25" s="78"/>
      <c r="I25" s="47"/>
      <c r="J25" s="47"/>
    </row>
    <row r="26" spans="2:10" x14ac:dyDescent="0.25">
      <c r="E26" s="77"/>
      <c r="F26" s="78"/>
      <c r="I26" s="47"/>
      <c r="J26" s="47"/>
    </row>
  </sheetData>
  <protectedRanges>
    <protectedRange sqref="D3:D4" name="Inputs"/>
    <protectedRange sqref="J5 J7:J8" name="Inputs_1"/>
  </protectedRanges>
  <mergeCells count="2">
    <mergeCell ref="B14:G14"/>
    <mergeCell ref="B1:G1"/>
  </mergeCells>
  <conditionalFormatting sqref="D7">
    <cfRule type="cellIs" dxfId="0" priority="1" operator="greaterThan">
      <formula>900</formula>
    </cfRule>
  </conditionalFormatting>
  <pageMargins left="0.7" right="0.7" top="0.78740157499999996" bottom="0.78740157499999996" header="0.3" footer="0.3"/>
  <pageSetup paperSize="9" orientation="portrait" r:id="rId1"/>
  <headerFooter>
    <oddFooter>&amp;L&amp;"Helvetica,Standard"&amp;8 S774Doc-676563417-274 / v0.49</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F962D0C-6117-4676-A35E-9B9A37376AF7}">
          <x14:formula1>
            <xm:f>'Regional Cost Factors'!$A$3:$A$23</xm:f>
          </x14:formula1>
          <xm:sqref>D4</xm:sqref>
        </x14:dataValidation>
        <x14:dataValidation type="list" allowBlank="1" showInputMessage="1" showErrorMessage="1" xr:uid="{D879E7BC-C9EB-47F7-BAA9-14B0643C2C46}">
          <x14:formula1>
            <xm:f>'Annual Cost Reduction'!$A$2:$A$29</xm:f>
          </x14:formula1>
          <xm:sqref>D3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DAAC0-F7A3-4A49-A666-0428B537E034}">
  <dimension ref="A2:D12"/>
  <sheetViews>
    <sheetView zoomScaleNormal="100" workbookViewId="0">
      <selection activeCell="C13" sqref="C13"/>
    </sheetView>
  </sheetViews>
  <sheetFormatPr baseColWidth="10" defaultColWidth="11.42578125" defaultRowHeight="15" x14ac:dyDescent="0.25"/>
  <cols>
    <col min="1" max="1" width="23.28515625" style="1" customWidth="1"/>
    <col min="2" max="2" width="16.85546875" style="1" bestFit="1" customWidth="1"/>
    <col min="3" max="16384" width="11.42578125" style="1"/>
  </cols>
  <sheetData>
    <row r="2" spans="1:4" x14ac:dyDescent="0.25">
      <c r="A2" s="1" t="s">
        <v>65</v>
      </c>
      <c r="B2" s="1">
        <v>2500</v>
      </c>
      <c r="C2" s="1">
        <v>2200</v>
      </c>
      <c r="D2" s="1">
        <v>2800</v>
      </c>
    </row>
    <row r="3" spans="1:4" x14ac:dyDescent="0.25">
      <c r="A3" s="1" t="s">
        <v>66</v>
      </c>
      <c r="B3" s="1">
        <v>11000</v>
      </c>
      <c r="C3" s="1">
        <v>12000</v>
      </c>
      <c r="D3" s="1">
        <v>10000</v>
      </c>
    </row>
    <row r="4" spans="1:4" x14ac:dyDescent="0.25">
      <c r="A4" s="1" t="s">
        <v>67</v>
      </c>
      <c r="B4" s="158">
        <v>600</v>
      </c>
      <c r="C4" s="158"/>
      <c r="D4" s="158"/>
    </row>
    <row r="5" spans="1:4" x14ac:dyDescent="0.25">
      <c r="A5" s="1" t="s">
        <v>68</v>
      </c>
      <c r="B5" s="1">
        <f>B4*B3/1000</f>
        <v>6600</v>
      </c>
      <c r="C5" s="1">
        <f>B4*C3/1000</f>
        <v>7200</v>
      </c>
      <c r="D5" s="1">
        <f>B4*D3/1000</f>
        <v>6000</v>
      </c>
    </row>
    <row r="7" spans="1:4" x14ac:dyDescent="0.25">
      <c r="A7" s="140" t="s">
        <v>69</v>
      </c>
    </row>
    <row r="8" spans="1:4" x14ac:dyDescent="0.25">
      <c r="A8" s="1" t="s">
        <v>70</v>
      </c>
      <c r="B8" s="1">
        <v>180</v>
      </c>
    </row>
    <row r="9" spans="1:4" x14ac:dyDescent="0.25">
      <c r="A9" s="1" t="s">
        <v>71</v>
      </c>
      <c r="B9" s="1">
        <v>200</v>
      </c>
    </row>
    <row r="10" spans="1:4" x14ac:dyDescent="0.25">
      <c r="A10" s="1" t="s">
        <v>72</v>
      </c>
      <c r="B10" s="1">
        <v>2200000</v>
      </c>
    </row>
    <row r="12" spans="1:4" x14ac:dyDescent="0.25">
      <c r="A12" s="1" t="s">
        <v>73</v>
      </c>
      <c r="B12" s="141">
        <f>B9*B5*1000</f>
        <v>1320000000</v>
      </c>
    </row>
  </sheetData>
  <mergeCells count="1">
    <mergeCell ref="B4:D4"/>
  </mergeCells>
  <pageMargins left="0.7" right="0.7" top="0.78740157499999996" bottom="0.78740157499999996" header="0.3" footer="0.3"/>
  <pageSetup paperSize="9" orientation="portrait" r:id="rId1"/>
  <headerFooter>
    <oddFooter>&amp;L&amp;"Helvetica,Standard"&amp;8 S774Doc-676563417-274 / v0.49</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C591A-C5C2-4894-BB32-146056ACBC97}">
  <dimension ref="A1:H34"/>
  <sheetViews>
    <sheetView zoomScale="70" zoomScaleNormal="70" workbookViewId="0">
      <selection activeCell="A10" sqref="A10"/>
    </sheetView>
  </sheetViews>
  <sheetFormatPr baseColWidth="10" defaultColWidth="11.5703125" defaultRowHeight="15" x14ac:dyDescent="0.25"/>
  <cols>
    <col min="1" max="1" width="36.85546875" style="37" customWidth="1"/>
    <col min="2" max="2" width="34.7109375" style="37" bestFit="1" customWidth="1"/>
    <col min="3" max="7" width="21.7109375" style="37" customWidth="1"/>
    <col min="8" max="8" width="44.85546875" style="37" customWidth="1"/>
    <col min="9" max="16384" width="11.5703125" style="37"/>
  </cols>
  <sheetData>
    <row r="1" spans="1:8" ht="21" x14ac:dyDescent="0.25">
      <c r="A1" s="159" t="s">
        <v>74</v>
      </c>
      <c r="B1" s="160"/>
      <c r="C1" s="160"/>
      <c r="D1" s="160"/>
      <c r="E1" s="160"/>
      <c r="F1" s="160"/>
      <c r="G1" s="160"/>
      <c r="H1" s="161"/>
    </row>
    <row r="2" spans="1:8" ht="18.75" x14ac:dyDescent="0.25">
      <c r="A2" s="57" t="s">
        <v>63</v>
      </c>
      <c r="B2" s="58" t="s">
        <v>75</v>
      </c>
      <c r="C2" s="59" t="s">
        <v>76</v>
      </c>
      <c r="D2" s="59" t="s">
        <v>77</v>
      </c>
      <c r="E2" s="59" t="s">
        <v>78</v>
      </c>
      <c r="F2" s="59" t="s">
        <v>79</v>
      </c>
      <c r="G2" s="59" t="s">
        <v>80</v>
      </c>
      <c r="H2" s="59" t="s">
        <v>81</v>
      </c>
    </row>
    <row r="3" spans="1:8" x14ac:dyDescent="0.25">
      <c r="A3" s="46" t="s">
        <v>41</v>
      </c>
      <c r="B3" s="38">
        <f t="shared" ref="B3:B14" si="0">($C3*$B$27)+($D3*$C$27)+($E3*$D$27)+($F3*$E$27)</f>
        <v>0.94120879120879086</v>
      </c>
      <c r="C3" s="38">
        <v>0.952380952380952</v>
      </c>
      <c r="D3" s="38">
        <v>0.93162393162393187</v>
      </c>
      <c r="E3" s="38">
        <v>1</v>
      </c>
      <c r="F3" s="38">
        <v>0.90769230769230758</v>
      </c>
      <c r="G3" s="41">
        <v>0.92622950819672101</v>
      </c>
      <c r="H3" s="42" t="s">
        <v>82</v>
      </c>
    </row>
    <row r="4" spans="1:8" x14ac:dyDescent="0.25">
      <c r="A4" s="52" t="s">
        <v>83</v>
      </c>
      <c r="B4" s="40">
        <f t="shared" si="0"/>
        <v>0.96944505494505495</v>
      </c>
      <c r="C4" s="40">
        <v>0.98095238095238102</v>
      </c>
      <c r="D4" s="40">
        <v>0.95957264957264976</v>
      </c>
      <c r="E4" s="40">
        <v>1</v>
      </c>
      <c r="F4" s="40">
        <v>0.93492307692307675</v>
      </c>
      <c r="G4" s="43">
        <v>0.95401639344262301</v>
      </c>
      <c r="H4" s="42" t="s">
        <v>82</v>
      </c>
    </row>
    <row r="5" spans="1:8" x14ac:dyDescent="0.25">
      <c r="A5" s="52" t="s">
        <v>84</v>
      </c>
      <c r="B5" s="40">
        <f t="shared" si="0"/>
        <v>0.98826923076923068</v>
      </c>
      <c r="C5" s="40">
        <v>1</v>
      </c>
      <c r="D5" s="40">
        <v>0.97820512820512839</v>
      </c>
      <c r="E5" s="40">
        <v>1</v>
      </c>
      <c r="F5" s="40">
        <v>0.95307692307692293</v>
      </c>
      <c r="G5" s="43">
        <v>0.97254098360655705</v>
      </c>
      <c r="H5" s="42" t="s">
        <v>82</v>
      </c>
    </row>
    <row r="6" spans="1:8" x14ac:dyDescent="0.25">
      <c r="A6" s="52" t="s">
        <v>85</v>
      </c>
      <c r="B6" s="40">
        <f t="shared" si="0"/>
        <v>0.94120879120879086</v>
      </c>
      <c r="C6" s="40">
        <v>0.952380952380952</v>
      </c>
      <c r="D6" s="40">
        <v>0.93162393162393187</v>
      </c>
      <c r="E6" s="40">
        <v>1</v>
      </c>
      <c r="F6" s="40">
        <v>0.90769230769230758</v>
      </c>
      <c r="G6" s="43">
        <v>0.92622950819672101</v>
      </c>
      <c r="H6" s="42" t="s">
        <v>82</v>
      </c>
    </row>
    <row r="7" spans="1:8" x14ac:dyDescent="0.25">
      <c r="A7" s="52" t="s">
        <v>86</v>
      </c>
      <c r="B7" s="40">
        <f t="shared" si="0"/>
        <v>1.011993006993007</v>
      </c>
      <c r="C7" s="40">
        <v>1</v>
      </c>
      <c r="D7" s="40">
        <v>1.0292226292226292</v>
      </c>
      <c r="E7" s="40">
        <v>1</v>
      </c>
      <c r="F7" s="40">
        <v>1.0479720279720277</v>
      </c>
      <c r="G7" s="43">
        <v>1.0387620652673499</v>
      </c>
      <c r="H7" s="42" t="s">
        <v>82</v>
      </c>
    </row>
    <row r="8" spans="1:8" x14ac:dyDescent="0.25">
      <c r="A8" s="52" t="s">
        <v>87</v>
      </c>
      <c r="B8" s="40">
        <f t="shared" si="0"/>
        <v>1.0827772227772243</v>
      </c>
      <c r="C8" s="40">
        <v>1.0476190476190499</v>
      </c>
      <c r="D8" s="40">
        <v>1.126821326821327</v>
      </c>
      <c r="E8" s="40">
        <v>1</v>
      </c>
      <c r="F8" s="40">
        <v>1.1882517482517478</v>
      </c>
      <c r="G8" s="43">
        <v>1.15995097288188</v>
      </c>
      <c r="H8" s="42" t="s">
        <v>82</v>
      </c>
    </row>
    <row r="9" spans="1:8" x14ac:dyDescent="0.25">
      <c r="A9" s="52" t="s">
        <v>88</v>
      </c>
      <c r="B9" s="40">
        <f t="shared" si="0"/>
        <v>0.94120879120879086</v>
      </c>
      <c r="C9" s="40">
        <v>0.952380952380952</v>
      </c>
      <c r="D9" s="40">
        <v>0.93162393162393187</v>
      </c>
      <c r="E9" s="40">
        <v>1</v>
      </c>
      <c r="F9" s="40">
        <v>0.90769230769230758</v>
      </c>
      <c r="G9" s="43">
        <v>0.92622950819672101</v>
      </c>
      <c r="H9" s="42" t="s">
        <v>82</v>
      </c>
    </row>
    <row r="10" spans="1:8" x14ac:dyDescent="0.25">
      <c r="A10" s="60" t="s">
        <v>89</v>
      </c>
      <c r="B10" s="44">
        <f t="shared" si="0"/>
        <v>1</v>
      </c>
      <c r="C10" s="44">
        <v>1</v>
      </c>
      <c r="D10" s="44">
        <v>1</v>
      </c>
      <c r="E10" s="44">
        <v>1</v>
      </c>
      <c r="F10" s="44">
        <v>1</v>
      </c>
      <c r="G10" s="45">
        <v>1</v>
      </c>
      <c r="H10" s="61" t="s">
        <v>82</v>
      </c>
    </row>
    <row r="11" spans="1:8" x14ac:dyDescent="0.25">
      <c r="A11" s="52" t="s">
        <v>90</v>
      </c>
      <c r="B11" s="40">
        <f t="shared" si="0"/>
        <v>1.0587912087912099</v>
      </c>
      <c r="C11" s="40">
        <v>1.0476190476190499</v>
      </c>
      <c r="D11" s="40">
        <v>1.0769230769230771</v>
      </c>
      <c r="E11" s="40">
        <v>1</v>
      </c>
      <c r="F11" s="40">
        <v>1.09230769230769</v>
      </c>
      <c r="G11" s="43">
        <v>1.08196721311475</v>
      </c>
      <c r="H11" s="42" t="s">
        <v>82</v>
      </c>
    </row>
    <row r="12" spans="1:8" x14ac:dyDescent="0.25">
      <c r="A12" s="52" t="s">
        <v>91</v>
      </c>
      <c r="B12" s="40">
        <f t="shared" si="0"/>
        <v>0.94120879120879097</v>
      </c>
      <c r="C12" s="40">
        <v>0.952380952380952</v>
      </c>
      <c r="D12" s="40">
        <v>0.93162393162393187</v>
      </c>
      <c r="E12" s="40">
        <v>1</v>
      </c>
      <c r="F12" s="40">
        <v>0.90769230769230802</v>
      </c>
      <c r="G12" s="43">
        <v>0.92622950819672101</v>
      </c>
      <c r="H12" s="42" t="s">
        <v>82</v>
      </c>
    </row>
    <row r="13" spans="1:8" x14ac:dyDescent="0.25">
      <c r="A13" s="52" t="s">
        <v>92</v>
      </c>
      <c r="B13" s="40">
        <f t="shared" si="0"/>
        <v>1.0102941176470601</v>
      </c>
      <c r="C13" s="40">
        <v>1</v>
      </c>
      <c r="D13" s="40">
        <v>1.0238639248540242</v>
      </c>
      <c r="E13" s="40">
        <v>1</v>
      </c>
      <c r="F13" s="40">
        <v>1.04117647058824</v>
      </c>
      <c r="G13" s="43">
        <v>1.0362765784775201</v>
      </c>
      <c r="H13" s="42" t="s">
        <v>82</v>
      </c>
    </row>
    <row r="14" spans="1:8" x14ac:dyDescent="0.25">
      <c r="A14" s="52" t="s">
        <v>93</v>
      </c>
      <c r="B14" s="40">
        <f t="shared" si="0"/>
        <v>1.0793794440853275</v>
      </c>
      <c r="C14" s="40">
        <v>1.0476190476190499</v>
      </c>
      <c r="D14" s="40">
        <v>1.1161039180841164</v>
      </c>
      <c r="E14" s="40">
        <v>1</v>
      </c>
      <c r="F14" s="40">
        <v>1.1746606334841601</v>
      </c>
      <c r="G14" s="43">
        <v>1.1463236487583199</v>
      </c>
      <c r="H14" s="42" t="s">
        <v>82</v>
      </c>
    </row>
    <row r="15" spans="1:8" x14ac:dyDescent="0.25">
      <c r="A15" s="52" t="s">
        <v>94</v>
      </c>
      <c r="B15" s="40">
        <f>($C15*$B$27)+($D21*$C$27)+($E15*$D$27)+($F15*$E$27)</f>
        <v>0.92774725274725245</v>
      </c>
      <c r="C15" s="40">
        <v>0.952380952380952</v>
      </c>
      <c r="D15" s="40">
        <v>0.90598290598290609</v>
      </c>
      <c r="E15" s="40">
        <v>1</v>
      </c>
      <c r="F15" s="40">
        <v>0.85384615384615403</v>
      </c>
      <c r="G15" s="43">
        <v>0.88524590163934402</v>
      </c>
      <c r="H15" s="92" t="s">
        <v>95</v>
      </c>
    </row>
    <row r="16" spans="1:8" x14ac:dyDescent="0.25">
      <c r="A16" s="52" t="s">
        <v>96</v>
      </c>
      <c r="B16" s="40">
        <f>($C16*$B$27)+($D22*$C$27)+($E16*$D$27)+($F16*$E$27)</f>
        <v>1.0173076923076925</v>
      </c>
      <c r="C16" s="40">
        <v>1</v>
      </c>
      <c r="D16" s="40">
        <v>1.0427350427350428</v>
      </c>
      <c r="E16" s="40">
        <v>1</v>
      </c>
      <c r="F16" s="40">
        <v>1.0692307692307701</v>
      </c>
      <c r="G16" s="43">
        <v>1.05737704918033</v>
      </c>
      <c r="H16" s="92" t="s">
        <v>95</v>
      </c>
    </row>
    <row r="17" spans="1:8" x14ac:dyDescent="0.25">
      <c r="A17" s="52" t="s">
        <v>97</v>
      </c>
      <c r="B17" s="40">
        <f>($C17*$B$27)+($D23*$C$27)+($E17*$D$27)+($F17*$E$27)</f>
        <v>1.1068681318681324</v>
      </c>
      <c r="C17" s="40">
        <v>1.0476190476190499</v>
      </c>
      <c r="D17" s="40">
        <v>1.1794871794871795</v>
      </c>
      <c r="E17" s="40">
        <v>1</v>
      </c>
      <c r="F17" s="40">
        <v>1.2846153846153801</v>
      </c>
      <c r="G17" s="43">
        <v>1.22950819672131</v>
      </c>
      <c r="H17" s="92" t="s">
        <v>95</v>
      </c>
    </row>
    <row r="18" spans="1:8" x14ac:dyDescent="0.25">
      <c r="A18" s="52" t="s">
        <v>98</v>
      </c>
      <c r="B18" s="40">
        <f>($C18*$B$27)+($D18*$C$27)+($E18*$D$27)+($F18*$E$27)</f>
        <v>0.95851648351648322</v>
      </c>
      <c r="C18" s="40">
        <v>0.952380952380952</v>
      </c>
      <c r="D18" s="40">
        <v>0.96581196581196582</v>
      </c>
      <c r="E18" s="40">
        <v>1</v>
      </c>
      <c r="F18" s="40">
        <v>0.97692307692307701</v>
      </c>
      <c r="G18" s="43">
        <v>0.97540983606557397</v>
      </c>
      <c r="H18" s="92" t="s">
        <v>95</v>
      </c>
    </row>
    <row r="19" spans="1:8" x14ac:dyDescent="0.25">
      <c r="A19" s="52" t="s">
        <v>99</v>
      </c>
      <c r="B19" s="40">
        <f>($C19*$B$27)+($D19*$C$27)+($E19*$D$27)+($F19*$E$27)</f>
        <v>1.0557692307692301</v>
      </c>
      <c r="C19" s="40">
        <v>1</v>
      </c>
      <c r="D19" s="40">
        <v>1.1282051282051284</v>
      </c>
      <c r="E19" s="40">
        <v>1</v>
      </c>
      <c r="F19" s="40">
        <v>1.2230769230769201</v>
      </c>
      <c r="G19" s="43">
        <v>1.1639344262295099</v>
      </c>
      <c r="H19" s="92" t="s">
        <v>95</v>
      </c>
    </row>
    <row r="20" spans="1:8" x14ac:dyDescent="0.25">
      <c r="A20" s="52" t="s">
        <v>100</v>
      </c>
      <c r="B20" s="40">
        <f>($C20*$B$27)+($D20*$C$27)+($E20*$D$27)+($F20*$E$27)</f>
        <v>1.1510989010989023</v>
      </c>
      <c r="C20" s="40">
        <v>1.0476190476190499</v>
      </c>
      <c r="D20" s="40">
        <v>1.2820512820512822</v>
      </c>
      <c r="E20" s="40">
        <v>1</v>
      </c>
      <c r="F20" s="40">
        <v>1.4615384615384599</v>
      </c>
      <c r="G20" s="43">
        <v>1.36065573770492</v>
      </c>
      <c r="H20" s="92" t="s">
        <v>95</v>
      </c>
    </row>
    <row r="21" spans="1:8" x14ac:dyDescent="0.25">
      <c r="A21" s="52" t="s">
        <v>101</v>
      </c>
      <c r="B21" s="40">
        <f>($C21*$B$27)+(D21*$C$27)+($E21*$D$27)+($F21*$E$27)</f>
        <v>0.9412087912087912</v>
      </c>
      <c r="C21" s="40">
        <v>0.95238095238095233</v>
      </c>
      <c r="D21" s="40">
        <v>0.93162393162393187</v>
      </c>
      <c r="E21" s="40">
        <v>1</v>
      </c>
      <c r="F21" s="40">
        <v>0.90769230769230802</v>
      </c>
      <c r="G21" s="43">
        <v>0.92622950819672101</v>
      </c>
      <c r="H21" s="93" t="s">
        <v>82</v>
      </c>
    </row>
    <row r="22" spans="1:8" x14ac:dyDescent="0.25">
      <c r="A22" s="52" t="s">
        <v>102</v>
      </c>
      <c r="B22" s="40">
        <f>($C22*$B$27)+($D$22*$C$27)+($E22*$D$27)+($F22*$E$27)</f>
        <v>1.0002516175413376</v>
      </c>
      <c r="C22" s="40">
        <v>1</v>
      </c>
      <c r="D22" s="40">
        <v>0.99432938856015796</v>
      </c>
      <c r="E22" s="40">
        <v>1</v>
      </c>
      <c r="F22" s="40">
        <v>1.00100647016535</v>
      </c>
      <c r="G22" s="43">
        <v>1.0056206088993001</v>
      </c>
      <c r="H22" s="42" t="s">
        <v>82</v>
      </c>
    </row>
    <row r="23" spans="1:8" x14ac:dyDescent="0.25">
      <c r="A23" s="52" t="s">
        <v>103</v>
      </c>
      <c r="B23" s="40">
        <f>($C23*$B$27)+($D$23*$C$27)+($E23*$D$27)+($F23*$E$27)</f>
        <v>1.0592944438738834</v>
      </c>
      <c r="C23" s="40">
        <v>1.0476190476190477</v>
      </c>
      <c r="D23" s="40">
        <v>1.065992767915845</v>
      </c>
      <c r="E23" s="40">
        <v>1</v>
      </c>
      <c r="F23" s="40">
        <v>1.0943206326383901</v>
      </c>
      <c r="G23" s="43">
        <v>1.0850117096018701</v>
      </c>
      <c r="H23" s="42" t="s">
        <v>82</v>
      </c>
    </row>
    <row r="24" spans="1:8" ht="23.25" x14ac:dyDescent="0.25">
      <c r="A24" s="10"/>
      <c r="B24" s="11"/>
      <c r="C24" s="11"/>
      <c r="D24" s="11"/>
      <c r="E24" s="11"/>
      <c r="F24" s="11"/>
      <c r="G24" s="12"/>
    </row>
    <row r="25" spans="1:8" ht="21" x14ac:dyDescent="0.25">
      <c r="A25" s="162" t="s">
        <v>104</v>
      </c>
      <c r="B25" s="163"/>
      <c r="C25" s="163"/>
      <c r="D25" s="163"/>
      <c r="E25" s="163"/>
      <c r="F25" s="163"/>
      <c r="G25" s="164"/>
    </row>
    <row r="26" spans="1:8" ht="18.75" x14ac:dyDescent="0.25">
      <c r="A26" s="62" t="s">
        <v>105</v>
      </c>
      <c r="B26" s="62" t="s">
        <v>76</v>
      </c>
      <c r="C26" s="62" t="s">
        <v>77</v>
      </c>
      <c r="D26" s="62" t="s">
        <v>78</v>
      </c>
      <c r="E26" s="62" t="s">
        <v>79</v>
      </c>
      <c r="F26" s="58"/>
      <c r="G26" s="58"/>
    </row>
    <row r="27" spans="1:8" x14ac:dyDescent="0.25">
      <c r="A27" s="39" t="s">
        <v>106</v>
      </c>
      <c r="B27" s="54">
        <v>0.75</v>
      </c>
      <c r="C27" s="54">
        <v>0</v>
      </c>
      <c r="D27" s="54">
        <v>0</v>
      </c>
      <c r="E27" s="54">
        <v>0.25</v>
      </c>
      <c r="F27" s="52"/>
      <c r="G27" s="53"/>
    </row>
    <row r="28" spans="1:8" x14ac:dyDescent="0.25">
      <c r="A28" s="51"/>
      <c r="B28" s="50"/>
      <c r="C28" s="50"/>
      <c r="D28" s="50"/>
      <c r="E28" s="50"/>
      <c r="F28" s="51"/>
    </row>
    <row r="29" spans="1:8" x14ac:dyDescent="0.25">
      <c r="A29" s="51"/>
      <c r="B29" s="50"/>
      <c r="C29" s="50"/>
      <c r="D29" s="50"/>
      <c r="E29" s="50"/>
      <c r="F29" s="51"/>
    </row>
    <row r="32" spans="1:8" x14ac:dyDescent="0.25">
      <c r="B32" s="50"/>
      <c r="C32" s="50"/>
      <c r="D32" s="50"/>
      <c r="E32" s="50"/>
    </row>
    <row r="33" spans="2:5" x14ac:dyDescent="0.25">
      <c r="B33" s="50"/>
      <c r="C33" s="50"/>
      <c r="D33" s="50"/>
      <c r="E33" s="50"/>
    </row>
    <row r="34" spans="2:5" x14ac:dyDescent="0.25">
      <c r="B34" s="50"/>
      <c r="C34" s="50"/>
      <c r="D34" s="50"/>
      <c r="E34" s="50"/>
    </row>
  </sheetData>
  <mergeCells count="2">
    <mergeCell ref="A1:H1"/>
    <mergeCell ref="A25:G25"/>
  </mergeCells>
  <hyperlinks>
    <hyperlink ref="H16" r:id="rId1" display="https://view.officeapps.live.com/op/view.aspx?src=https%3A%2F%2Fwww.aemo.com.au%2F-%2Fmedia%2FFiles%2FElectricity%2FNEM%2FPlanning_and_Forecasting%2FInputs-Assumptions-Methodologies%2F2019%2FGHD-AEMO-revised---2018-19-Costs_and_Technical_Parameter.xlsb&amp;wdOrigin=BROWSELINK" xr:uid="{9D093B9C-57E8-4C1A-A563-326F66DC2926}"/>
    <hyperlink ref="H17" r:id="rId2" display="https://view.officeapps.live.com/op/view.aspx?src=https%3A%2F%2Fwww.aemo.com.au%2F-%2Fmedia%2FFiles%2FElectricity%2FNEM%2FPlanning_and_Forecasting%2FInputs-Assumptions-Methodologies%2F2019%2FGHD-AEMO-revised---2018-19-Costs_and_Technical_Parameter.xlsb&amp;wdOrigin=BROWSELINK" xr:uid="{2F8BA4C7-ADD3-405E-9330-7036A9FCCEF9}"/>
    <hyperlink ref="H18" r:id="rId3" display="https://view.officeapps.live.com/op/view.aspx?src=https%3A%2F%2Fwww.aemo.com.au%2F-%2Fmedia%2FFiles%2FElectricity%2FNEM%2FPlanning_and_Forecasting%2FInputs-Assumptions-Methodologies%2F2019%2FGHD-AEMO-revised---2018-19-Costs_and_Technical_Parameter.xlsb&amp;wdOrigin=BROWSELINK" xr:uid="{260B51A5-8AEE-4186-A8FB-52CE6FDC83B0}"/>
    <hyperlink ref="H19" r:id="rId4" display="https://view.officeapps.live.com/op/view.aspx?src=https%3A%2F%2Fwww.aemo.com.au%2F-%2Fmedia%2FFiles%2FElectricity%2FNEM%2FPlanning_and_Forecasting%2FInputs-Assumptions-Methodologies%2F2019%2FGHD-AEMO-revised---2018-19-Costs_and_Technical_Parameter.xlsb&amp;wdOrigin=BROWSELINK" xr:uid="{193586FE-1F59-4833-BD13-93ABA106090B}"/>
    <hyperlink ref="H20" r:id="rId5" display="https://view.officeapps.live.com/op/view.aspx?src=https%3A%2F%2Fwww.aemo.com.au%2F-%2Fmedia%2FFiles%2FElectricity%2FNEM%2FPlanning_and_Forecasting%2FInputs-Assumptions-Methodologies%2F2019%2FGHD-AEMO-revised---2018-19-Costs_and_Technical_Parameter.xlsb&amp;wdOrigin=BROWSELINK" xr:uid="{2756DCB3-89EC-4E39-8828-C332FDC0CD0D}"/>
    <hyperlink ref="H15" r:id="rId6" display="https://view.officeapps.live.com/op/view.aspx?src=https%3A%2F%2Fwww.aemo.com.au%2F-%2Fmedia%2FFiles%2FElectricity%2FNEM%2FPlanning_and_Forecasting%2FInputs-Assumptions-Methodologies%2F2019%2FGHD-AEMO-revised---2018-19-Costs_and_Technical_Parameter.xlsb&amp;wdOrigin=BROWSELINK" xr:uid="{68A49A72-021C-40DE-8D7E-079B1883EDAF}"/>
  </hyperlinks>
  <pageMargins left="0.7" right="0.7" top="0.78740157499999996" bottom="0.78740157499999996" header="0.3" footer="0.3"/>
  <pageSetup paperSize="9" orientation="portrait" horizontalDpi="300" r:id="rId7"/>
  <headerFooter>
    <oddFooter>&amp;L&amp;"Helvetica,Standard"&amp;8 S774Doc-676563417-274 / v0.49</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A4790-4A36-4E8C-9C69-806F73995448}">
  <dimension ref="A1:J29"/>
  <sheetViews>
    <sheetView zoomScaleNormal="100" workbookViewId="0">
      <selection activeCell="B9" sqref="B9"/>
    </sheetView>
  </sheetViews>
  <sheetFormatPr baseColWidth="10" defaultColWidth="11.5703125" defaultRowHeight="15" x14ac:dyDescent="0.25"/>
  <cols>
    <col min="1" max="1" width="10" style="4" customWidth="1"/>
    <col min="2" max="2" width="24.7109375" style="4" customWidth="1"/>
    <col min="3" max="3" width="20.140625" style="4" bestFit="1" customWidth="1"/>
    <col min="4" max="16384" width="11.5703125" style="4"/>
  </cols>
  <sheetData>
    <row r="1" spans="1:10" ht="18.75" x14ac:dyDescent="0.25">
      <c r="A1" s="58" t="s">
        <v>107</v>
      </c>
      <c r="B1" s="58" t="s">
        <v>108</v>
      </c>
    </row>
    <row r="2" spans="1:10" x14ac:dyDescent="0.25">
      <c r="A2" s="6">
        <v>2023</v>
      </c>
      <c r="B2" s="7">
        <v>1</v>
      </c>
    </row>
    <row r="3" spans="1:10" x14ac:dyDescent="0.25">
      <c r="A3" s="6">
        <v>2024</v>
      </c>
      <c r="B3" s="7">
        <f>B2-(A3-$A$2)*((B2-$B$4)/($A$4-$A$2))</f>
        <v>0.96228154131468302</v>
      </c>
      <c r="D3" s="8"/>
      <c r="E3" s="8"/>
      <c r="F3" s="8"/>
      <c r="G3" s="8"/>
      <c r="H3" s="8"/>
    </row>
    <row r="4" spans="1:10" x14ac:dyDescent="0.25">
      <c r="A4" s="6">
        <v>2025</v>
      </c>
      <c r="B4" s="49">
        <v>0.92456308262936604</v>
      </c>
      <c r="D4" s="3"/>
      <c r="E4" s="3"/>
      <c r="F4" s="3"/>
      <c r="G4" s="3"/>
      <c r="H4" s="3"/>
    </row>
    <row r="5" spans="1:10" x14ac:dyDescent="0.25">
      <c r="A5" s="6">
        <v>2026</v>
      </c>
      <c r="B5" s="7">
        <f>$B$4-(A5-$A$4)*(($B$4-$B$9)/($A$9-$A$4))</f>
        <v>0.88684462394404917</v>
      </c>
      <c r="D5" s="2"/>
      <c r="E5" s="2"/>
      <c r="F5" s="2"/>
      <c r="G5" s="2"/>
      <c r="H5" s="2"/>
      <c r="I5" s="2"/>
      <c r="J5" s="2"/>
    </row>
    <row r="6" spans="1:10" x14ac:dyDescent="0.25">
      <c r="A6" s="6">
        <v>2027</v>
      </c>
      <c r="B6" s="7">
        <f>$B$4-(A6-$A$4)*(($B$4-$B$9)/($A$9-$A$4))</f>
        <v>0.84912616525873219</v>
      </c>
      <c r="D6" s="2"/>
      <c r="E6" s="2"/>
      <c r="F6" s="2"/>
      <c r="G6" s="2"/>
      <c r="H6" s="2"/>
      <c r="I6" s="2"/>
      <c r="J6" s="2"/>
    </row>
    <row r="7" spans="1:10" x14ac:dyDescent="0.25">
      <c r="A7" s="6">
        <v>2028</v>
      </c>
      <c r="B7" s="7">
        <f>$B$4-(A7-$A$4)*(($B$4-$B$9)/($A$9-$A$4))</f>
        <v>0.81140770657341532</v>
      </c>
      <c r="D7" s="2"/>
      <c r="E7" s="2"/>
      <c r="F7" s="2"/>
      <c r="G7" s="2"/>
      <c r="H7" s="2"/>
      <c r="I7" s="2"/>
      <c r="J7" s="2"/>
    </row>
    <row r="8" spans="1:10" x14ac:dyDescent="0.25">
      <c r="A8" s="6">
        <v>2029</v>
      </c>
      <c r="B8" s="7">
        <f>$B$4-(A8-$A$4)*(($B$4-$B$9)/($A$9-$A$4))</f>
        <v>0.77368924788809834</v>
      </c>
      <c r="D8" s="2"/>
      <c r="E8" s="2"/>
      <c r="F8" s="2"/>
      <c r="G8" s="2"/>
      <c r="H8" s="2"/>
      <c r="I8" s="2"/>
      <c r="J8" s="2"/>
    </row>
    <row r="9" spans="1:10" x14ac:dyDescent="0.25">
      <c r="A9" s="6">
        <v>2030</v>
      </c>
      <c r="B9" s="49">
        <v>0.73597078920278147</v>
      </c>
      <c r="D9" s="2"/>
      <c r="E9" s="2"/>
      <c r="F9" s="2"/>
      <c r="G9" s="2"/>
      <c r="H9" s="2"/>
      <c r="I9" s="2"/>
      <c r="J9" s="2"/>
    </row>
    <row r="10" spans="1:10" x14ac:dyDescent="0.25">
      <c r="A10" s="6">
        <v>2031</v>
      </c>
      <c r="B10" s="7">
        <f>$B$9-(A10-$A$9)*(($B$9-$B$14)/($A$14-$A$9))</f>
        <v>0.71049334570736478</v>
      </c>
      <c r="D10" s="2"/>
      <c r="E10" s="2"/>
      <c r="F10" s="2"/>
      <c r="G10" s="2"/>
      <c r="H10" s="2"/>
      <c r="I10" s="2"/>
      <c r="J10" s="2"/>
    </row>
    <row r="11" spans="1:10" x14ac:dyDescent="0.25">
      <c r="A11" s="6">
        <v>2032</v>
      </c>
      <c r="B11" s="7">
        <f>$B$9-(A11-$A$9)*(($B$9-$B$14)/($A$14-$A$9))</f>
        <v>0.68501590221194808</v>
      </c>
      <c r="D11" s="2"/>
      <c r="E11" s="2"/>
      <c r="F11" s="2"/>
      <c r="G11" s="2"/>
      <c r="H11" s="2"/>
      <c r="I11" s="2"/>
      <c r="J11" s="2"/>
    </row>
    <row r="12" spans="1:10" x14ac:dyDescent="0.25">
      <c r="A12" s="6">
        <v>2033</v>
      </c>
      <c r="B12" s="7">
        <f>$B$9-(A12-$A$9)*(($B$9-$B$14)/($A$14-$A$9))</f>
        <v>0.65953845871653138</v>
      </c>
      <c r="D12" s="2"/>
      <c r="E12" s="2"/>
      <c r="F12" s="2"/>
      <c r="G12" s="2"/>
      <c r="H12" s="2"/>
      <c r="I12" s="2"/>
      <c r="J12" s="2"/>
    </row>
    <row r="13" spans="1:10" x14ac:dyDescent="0.25">
      <c r="A13" s="6">
        <v>2034</v>
      </c>
      <c r="B13" s="7">
        <f>$B$9-(A13-$A$9)*(($B$9-$B$14)/($A$14-$A$9))</f>
        <v>0.63406101522111458</v>
      </c>
      <c r="D13" s="9"/>
      <c r="E13" s="9"/>
      <c r="F13" s="9"/>
      <c r="G13" s="9"/>
      <c r="H13" s="9"/>
      <c r="I13" s="9"/>
    </row>
    <row r="14" spans="1:10" x14ac:dyDescent="0.25">
      <c r="A14" s="6">
        <v>2035</v>
      </c>
      <c r="B14" s="49">
        <v>0.60858357172569788</v>
      </c>
      <c r="D14" s="9"/>
      <c r="E14" s="9"/>
      <c r="F14" s="9"/>
      <c r="G14" s="9"/>
      <c r="H14" s="9"/>
      <c r="I14" s="9"/>
    </row>
    <row r="15" spans="1:10" x14ac:dyDescent="0.25">
      <c r="A15" s="6">
        <v>2036</v>
      </c>
      <c r="B15" s="7">
        <f>$B$14-(A15-$A$14)*(($B$14-$B$19)/($A$19-$A$14))</f>
        <v>0.59447362028065631</v>
      </c>
    </row>
    <row r="16" spans="1:10" x14ac:dyDescent="0.25">
      <c r="A16" s="6">
        <v>2037</v>
      </c>
      <c r="B16" s="7">
        <f>$B$14-(A16-$A$14)*(($B$14-$B$19)/($A$19-$A$14))</f>
        <v>0.58036366883561474</v>
      </c>
    </row>
    <row r="17" spans="1:2" x14ac:dyDescent="0.25">
      <c r="A17" s="6">
        <v>2038</v>
      </c>
      <c r="B17" s="7">
        <f>$B$14-(A17-$A$14)*(($B$14-$B$19)/($A$19-$A$14))</f>
        <v>0.56625371739057317</v>
      </c>
    </row>
    <row r="18" spans="1:2" x14ac:dyDescent="0.25">
      <c r="A18" s="6">
        <v>2039</v>
      </c>
      <c r="B18" s="7">
        <f>$B$14-(A18-$A$14)*(($B$14-$B$19)/($A$19-$A$14))</f>
        <v>0.55214376594553161</v>
      </c>
    </row>
    <row r="19" spans="1:2" x14ac:dyDescent="0.25">
      <c r="A19" s="6">
        <v>2040</v>
      </c>
      <c r="B19" s="49">
        <v>0.53803381450049004</v>
      </c>
    </row>
    <row r="20" spans="1:2" x14ac:dyDescent="0.25">
      <c r="A20" s="6">
        <v>2041</v>
      </c>
      <c r="B20" s="7">
        <f>$B$19-(A20-$A$19)*(($B$19-$B$24)/($A$24-$A$19))</f>
        <v>0.53337239765292832</v>
      </c>
    </row>
    <row r="21" spans="1:2" x14ac:dyDescent="0.25">
      <c r="A21" s="6">
        <v>2042</v>
      </c>
      <c r="B21" s="7">
        <f>$B$19-(A21-$A$19)*(($B$19-$B$24)/($A$24-$A$19))</f>
        <v>0.5287109808053666</v>
      </c>
    </row>
    <row r="22" spans="1:2" x14ac:dyDescent="0.25">
      <c r="A22" s="6">
        <v>2043</v>
      </c>
      <c r="B22" s="7">
        <f>$B$19-(A22-$A$19)*(($B$19-$B$24)/($A$24-$A$19))</f>
        <v>0.52404956395780489</v>
      </c>
    </row>
    <row r="23" spans="1:2" x14ac:dyDescent="0.25">
      <c r="A23" s="6">
        <v>2044</v>
      </c>
      <c r="B23" s="7">
        <f>$B$19-(A23-$A$19)*(($B$19-$B$24)/($A$24-$A$19))</f>
        <v>0.51938814711024317</v>
      </c>
    </row>
    <row r="24" spans="1:2" x14ac:dyDescent="0.25">
      <c r="A24" s="6">
        <v>2045</v>
      </c>
      <c r="B24" s="49">
        <v>0.51472673026268145</v>
      </c>
    </row>
    <row r="25" spans="1:2" x14ac:dyDescent="0.25">
      <c r="A25" s="6">
        <v>2046</v>
      </c>
      <c r="B25" s="7">
        <f>$B$24-(A25-$A$24)*(($B$24-$B$29)/($A$29-$A$24))</f>
        <v>0.51026724130925127</v>
      </c>
    </row>
    <row r="26" spans="1:2" x14ac:dyDescent="0.25">
      <c r="A26" s="6">
        <v>2047</v>
      </c>
      <c r="B26" s="7">
        <f>$B$24-(A26-$A$24)*(($B$24-$B$29)/($A$29-$A$24))</f>
        <v>0.50580775235582121</v>
      </c>
    </row>
    <row r="27" spans="1:2" x14ac:dyDescent="0.25">
      <c r="A27" s="6">
        <v>2048</v>
      </c>
      <c r="B27" s="7">
        <f>$B$24-(A27-$A$24)*(($B$24-$B$29)/($A$29-$A$24))</f>
        <v>0.50134826340239114</v>
      </c>
    </row>
    <row r="28" spans="1:2" x14ac:dyDescent="0.25">
      <c r="A28" s="6">
        <v>2049</v>
      </c>
      <c r="B28" s="7">
        <f>$B$24-(A28-$A$24)*(($B$24-$B$29)/($A$29-$A$24))</f>
        <v>0.49688877444896096</v>
      </c>
    </row>
    <row r="29" spans="1:2" x14ac:dyDescent="0.25">
      <c r="A29" s="6">
        <v>2050</v>
      </c>
      <c r="B29" s="49">
        <v>0.49242928549553083</v>
      </c>
    </row>
  </sheetData>
  <pageMargins left="0.7" right="0.7" top="0.78740157499999996" bottom="0.78740157499999996" header="0.3" footer="0.3"/>
  <pageSetup paperSize="9" orientation="portrait" r:id="rId1"/>
  <headerFooter>
    <oddFooter>&amp;L&amp;"Helvetica,Standard"&amp;8 S774Doc-676563417-274 / v0.49</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kument" ma:contentTypeID="0x0101001FAC432E3A1A0549ABE67C04C1E6F9E6" ma:contentTypeVersion="12" ma:contentTypeDescription="Ein neues Dokument erstellen." ma:contentTypeScope="" ma:versionID="35473e26f85f9933d6ae13ff5f78b964">
  <xsd:schema xmlns:xsd="http://www.w3.org/2001/XMLSchema" xmlns:xs="http://www.w3.org/2001/XMLSchema" xmlns:p="http://schemas.microsoft.com/office/2006/metadata/properties" xmlns:ns2="8b95140a-8608-46f0-911d-e35732672772" xmlns:ns3="557280d6-197b-443c-aca2-284d454801cb" targetNamespace="http://schemas.microsoft.com/office/2006/metadata/properties" ma:root="true" ma:fieldsID="47d9da7057f7d4f02ec607b8fa03fa4d" ns2:_="" ns3:_="">
    <xsd:import namespace="8b95140a-8608-46f0-911d-e35732672772"/>
    <xsd:import namespace="557280d6-197b-443c-aca2-284d454801cb"/>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95140a-8608-46f0-911d-e35732672772"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dexed="true"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Beständige ID" ma:description="ID beim Hinzufügen beibehalten." ma:hidden="true" ma:internalName="_dlc_DocIdPersistId" ma:readOnly="true">
      <xsd:simpleType>
        <xsd:restriction base="dms:Boolean"/>
      </xsd:simpleType>
    </xsd:element>
    <xsd:element name="TaxCatchAll" ma:index="15" nillable="true" ma:displayName="Taxonomy Catch All Column" ma:hidden="true" ma:list="{d9f6354a-9629-4702-b7b6-56fe21ba3b79}" ma:internalName="TaxCatchAll" ma:showField="CatchAllData" ma:web="8b95140a-8608-46f0-911d-e3573267277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57280d6-197b-443c-aca2-284d454801c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Bildmarkierungen" ma:readOnly="false" ma:fieldId="{5cf76f15-5ced-4ddc-b409-7134ff3c332f}" ma:taxonomyMulti="true" ma:sspId="5875ed45-82d6-4748-b935-6467e274662f"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8b95140a-8608-46f0-911d-e35732672772">
      <UserInfo>
        <DisplayName>Flaiz, Danny Marcel</DisplayName>
        <AccountId>44</AccountId>
        <AccountType/>
      </UserInfo>
    </SharedWithUsers>
    <TaxCatchAll xmlns="8b95140a-8608-46f0-911d-e35732672772" xsi:nil="true"/>
    <lcf76f155ced4ddcb4097134ff3c332f xmlns="557280d6-197b-443c-aca2-284d454801cb">
      <Terms xmlns="http://schemas.microsoft.com/office/infopath/2007/PartnerControls"/>
    </lcf76f155ced4ddcb4097134ff3c332f>
    <_dlc_DocId xmlns="8b95140a-8608-46f0-911d-e35732672772">S774Doc-676563417-274</_dlc_DocId>
    <_dlc_DocIdUrl xmlns="8b95140a-8608-46f0-911d-e35732672772">
      <Url>https://fichtnergmbh.sharepoint.com/sites/FIS_P_FIS0000048_ASTRI-CST_EXT/_layouts/15/DocIdRedir.aspx?ID=S774Doc-676563417-274</Url>
      <Description>S774Doc-676563417-274</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AFB293-C81B-4A58-B4D0-FA65481DD470}">
  <ds:schemaRefs>
    <ds:schemaRef ds:uri="http://schemas.microsoft.com/sharepoint/events"/>
  </ds:schemaRefs>
</ds:datastoreItem>
</file>

<file path=customXml/itemProps2.xml><?xml version="1.0" encoding="utf-8"?>
<ds:datastoreItem xmlns:ds="http://schemas.openxmlformats.org/officeDocument/2006/customXml" ds:itemID="{1C38CA5F-5FF2-48DE-B195-1F146695B9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95140a-8608-46f0-911d-e35732672772"/>
    <ds:schemaRef ds:uri="557280d6-197b-443c-aca2-284d454801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330B27-A70C-47EC-9E79-8FE7E0DFDAC6}">
  <ds:schemaRefs>
    <ds:schemaRef ds:uri="http://schemas.microsoft.com/office/2006/metadata/properties"/>
    <ds:schemaRef ds:uri="http://schemas.microsoft.com/office/infopath/2007/PartnerControls"/>
    <ds:schemaRef ds:uri="8b95140a-8608-46f0-911d-e35732672772"/>
    <ds:schemaRef ds:uri="557280d6-197b-443c-aca2-284d454801cb"/>
  </ds:schemaRefs>
</ds:datastoreItem>
</file>

<file path=customXml/itemProps4.xml><?xml version="1.0" encoding="utf-8"?>
<ds:datastoreItem xmlns:ds="http://schemas.openxmlformats.org/officeDocument/2006/customXml" ds:itemID="{461C7F79-6736-4BFD-9848-11D793C679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Cover</vt:lpstr>
      <vt:lpstr>Read Me</vt:lpstr>
      <vt:lpstr>Calculation</vt:lpstr>
      <vt:lpstr>Aurecon</vt:lpstr>
      <vt:lpstr>Regional Cost Factors</vt:lpstr>
      <vt:lpstr>Annual Cost Reduction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Dubies, Tim</dc:creator>
  <cp:keywords/>
  <dc:description/>
  <cp:lastModifiedBy>Puppe, Michael</cp:lastModifiedBy>
  <cp:revision/>
  <dcterms:created xsi:type="dcterms:W3CDTF">2023-02-09T10:49:25Z</dcterms:created>
  <dcterms:modified xsi:type="dcterms:W3CDTF">2023-08-08T11:22:34Z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0x0101001FAC432E3A1A0549ABE67C04C1E6F9E6</vt:lpwstr>
  </property>
  <property fmtid="{D5CDD505-2E9C-101B-9397-08002B2CF9AE}" pid="3" name="_dlc_DocIdItemGuid">
    <vt:lpwstr>958592dc-492e-47f8-9488-5b08ff79e1cf</vt:lpwstr>
  </property>
  <property fmtid="{D5CDD505-2E9C-101B-9397-08002B2CF9AE}" pid="4" name="fichtFusszeile">
    <vt:lpwstr>S774Doc-676563417-274 / v0.49</vt:lpwstr>
  </property>
  <property fmtid="{D5CDD505-2E9C-101B-9397-08002B2CF9AE}" pid="5" name="MediaServiceImageTags">
    <vt:lpwstr/>
  </property>
</Properties>
</file>