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Hotel Model/"/>
    </mc:Choice>
  </mc:AlternateContent>
  <xr:revisionPtr revIDLastSave="0" documentId="13_ncr:1_{D68F9581-BD7A-8447-9878-B76C88CA9C59}" xr6:coauthVersionLast="47" xr6:coauthVersionMax="47" xr10:uidLastSave="{00000000-0000-0000-0000-000000000000}"/>
  <bookViews>
    <workbookView xWindow="0" yWindow="720" windowWidth="29400" windowHeight="18400" firstSheet="1" activeTab="1" xr2:uid="{26BE6A92-8F4C-F74C-A2D9-BBF367B42B22}"/>
  </bookViews>
  <sheets>
    <sheet name="All" sheetId="1" r:id="rId1"/>
    <sheet name="Rooms Revenue" sheetId="3" r:id="rId2"/>
    <sheet name="F&amp;B Revenue" sheetId="4" r:id="rId3"/>
    <sheet name="Revenue" sheetId="2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9" i="8"/>
  <c r="D30" i="8"/>
  <c r="D31" i="8"/>
  <c r="D32" i="8"/>
  <c r="D33" i="8"/>
  <c r="D34" i="8"/>
  <c r="D35" i="8"/>
  <c r="D36" i="8"/>
  <c r="D37" i="8"/>
  <c r="D38" i="8"/>
  <c r="D41" i="8"/>
  <c r="D42" i="8"/>
  <c r="D43" i="8"/>
  <c r="D44" i="8"/>
  <c r="D45" i="8"/>
  <c r="D46" i="8"/>
  <c r="D47" i="8"/>
  <c r="D48" i="8"/>
  <c r="D49" i="8"/>
  <c r="D4" i="8"/>
  <c r="D5" i="8"/>
  <c r="D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41" i="8"/>
  <c r="C42" i="8"/>
  <c r="C43" i="8"/>
  <c r="C44" i="8"/>
  <c r="C45" i="8"/>
  <c r="C46" i="8"/>
  <c r="C47" i="8"/>
  <c r="C48" i="8"/>
  <c r="C49" i="8"/>
  <c r="C2" i="8"/>
  <c r="M41" i="6"/>
  <c r="M42" i="6"/>
  <c r="M43" i="6"/>
  <c r="M44" i="6"/>
  <c r="M45" i="6"/>
  <c r="M46" i="6"/>
  <c r="M47" i="6"/>
  <c r="M48" i="6"/>
  <c r="M4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9" i="6"/>
  <c r="M30" i="6"/>
  <c r="M31" i="6"/>
  <c r="M32" i="6"/>
  <c r="M33" i="6"/>
  <c r="M34" i="6"/>
  <c r="M35" i="6"/>
  <c r="M36" i="6"/>
  <c r="M37" i="6"/>
  <c r="M38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2" i="6"/>
  <c r="K4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9" i="6"/>
  <c r="K30" i="6"/>
  <c r="K31" i="6"/>
  <c r="K32" i="6"/>
  <c r="K33" i="6"/>
  <c r="K34" i="6"/>
  <c r="K35" i="6"/>
  <c r="K36" i="6"/>
  <c r="K37" i="6"/>
  <c r="K38" i="6"/>
  <c r="K41" i="6"/>
  <c r="K42" i="6"/>
  <c r="K43" i="6"/>
  <c r="K44" i="6"/>
  <c r="K45" i="6"/>
  <c r="K46" i="6"/>
  <c r="K47" i="6"/>
  <c r="K48" i="6"/>
  <c r="K2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6" i="6"/>
  <c r="J7" i="6"/>
  <c r="J8" i="6"/>
  <c r="J3" i="6"/>
  <c r="J4" i="6"/>
  <c r="J5" i="6"/>
  <c r="J2" i="6"/>
  <c r="G38" i="6"/>
  <c r="G39" i="6"/>
  <c r="G40" i="6"/>
  <c r="G41" i="6"/>
  <c r="G42" i="6"/>
  <c r="G43" i="6"/>
  <c r="G44" i="6"/>
  <c r="G45" i="6"/>
  <c r="G46" i="6"/>
  <c r="G47" i="6"/>
  <c r="G48" i="6"/>
  <c r="G49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23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23" i="6"/>
  <c r="D24" i="6"/>
  <c r="C43" i="6"/>
  <c r="C44" i="6"/>
  <c r="C45" i="6"/>
  <c r="C46" i="6"/>
  <c r="C47" i="6"/>
  <c r="C48" i="6"/>
  <c r="C49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3" i="2"/>
  <c r="N2" i="2"/>
  <c r="M3" i="2"/>
  <c r="M4" i="2"/>
  <c r="O4" i="2" s="1"/>
  <c r="M5" i="2"/>
  <c r="O5" i="2" s="1"/>
  <c r="M6" i="2"/>
  <c r="M7" i="2"/>
  <c r="M8" i="2"/>
  <c r="O8" i="2" s="1"/>
  <c r="M9" i="2"/>
  <c r="O9" i="2" s="1"/>
  <c r="M10" i="2"/>
  <c r="O10" i="2" s="1"/>
  <c r="M11" i="2"/>
  <c r="M12" i="2"/>
  <c r="O12" i="2" s="1"/>
  <c r="M13" i="2"/>
  <c r="O13" i="2" s="1"/>
  <c r="M14" i="2"/>
  <c r="M15" i="2"/>
  <c r="M16" i="2"/>
  <c r="O16" i="2" s="1"/>
  <c r="M17" i="2"/>
  <c r="O17" i="2" s="1"/>
  <c r="M18" i="2"/>
  <c r="O18" i="2" s="1"/>
  <c r="M19" i="2"/>
  <c r="M20" i="2"/>
  <c r="O20" i="2" s="1"/>
  <c r="M21" i="2"/>
  <c r="O21" i="2" s="1"/>
  <c r="M22" i="2"/>
  <c r="M23" i="2"/>
  <c r="M24" i="2"/>
  <c r="O24" i="2" s="1"/>
  <c r="M25" i="2"/>
  <c r="O25" i="2" s="1"/>
  <c r="M26" i="2"/>
  <c r="O26" i="2" s="1"/>
  <c r="M27" i="2"/>
  <c r="M28" i="2"/>
  <c r="O28" i="2" s="1"/>
  <c r="M29" i="2"/>
  <c r="O29" i="2" s="1"/>
  <c r="M30" i="2"/>
  <c r="M31" i="2"/>
  <c r="M32" i="2"/>
  <c r="O32" i="2" s="1"/>
  <c r="M33" i="2"/>
  <c r="O33" i="2" s="1"/>
  <c r="M34" i="2"/>
  <c r="O34" i="2" s="1"/>
  <c r="M35" i="2"/>
  <c r="M36" i="2"/>
  <c r="O36" i="2" s="1"/>
  <c r="M37" i="2"/>
  <c r="O37" i="2" s="1"/>
  <c r="M38" i="2"/>
  <c r="M41" i="2"/>
  <c r="O41" i="2" s="1"/>
  <c r="M42" i="2"/>
  <c r="O42" i="2" s="1"/>
  <c r="M43" i="2"/>
  <c r="M44" i="2"/>
  <c r="O44" i="2" s="1"/>
  <c r="M45" i="2"/>
  <c r="O45" i="2" s="1"/>
  <c r="M46" i="2"/>
  <c r="M47" i="2"/>
  <c r="M48" i="2"/>
  <c r="O48" i="2" s="1"/>
  <c r="M49" i="2"/>
  <c r="O49" i="2" s="1"/>
  <c r="M2" i="2"/>
  <c r="O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K51" i="3"/>
  <c r="D28" i="5"/>
  <c r="D29" i="5"/>
  <c r="D30" i="5"/>
  <c r="D31" i="5"/>
  <c r="D32" i="5"/>
  <c r="D33" i="5"/>
  <c r="D35" i="5"/>
  <c r="D37" i="5"/>
  <c r="D38" i="5"/>
  <c r="D41" i="5"/>
  <c r="D42" i="5"/>
  <c r="D43" i="5"/>
  <c r="D44" i="5"/>
  <c r="D45" i="5"/>
  <c r="D47" i="5"/>
  <c r="D49" i="5"/>
  <c r="E27" i="5"/>
  <c r="F27" i="5"/>
  <c r="G27" i="5"/>
  <c r="M27" i="5"/>
  <c r="P27" i="5"/>
  <c r="W27" i="5"/>
  <c r="AD27" i="5"/>
  <c r="D27" i="5"/>
  <c r="H27" i="5" s="1"/>
  <c r="D24" i="5"/>
  <c r="D25" i="5"/>
  <c r="D26" i="5"/>
  <c r="D22" i="5"/>
  <c r="D23" i="5"/>
  <c r="I27" i="5" l="1"/>
  <c r="D27" i="8"/>
  <c r="O43" i="2"/>
  <c r="O35" i="2"/>
  <c r="O27" i="2"/>
  <c r="O19" i="2"/>
  <c r="O11" i="2"/>
  <c r="O46" i="2"/>
  <c r="O38" i="2"/>
  <c r="O30" i="2"/>
  <c r="O22" i="2"/>
  <c r="O14" i="2"/>
  <c r="O6" i="2"/>
  <c r="O47" i="2"/>
  <c r="O31" i="2"/>
  <c r="O23" i="2"/>
  <c r="O15" i="2"/>
  <c r="O7" i="2"/>
  <c r="D24" i="1" l="1"/>
  <c r="D23" i="1"/>
  <c r="D22" i="1"/>
  <c r="D21" i="1"/>
  <c r="D20" i="1"/>
  <c r="D19" i="1"/>
  <c r="D18" i="1"/>
  <c r="D17" i="1"/>
  <c r="D16" i="1"/>
  <c r="D15" i="1"/>
  <c r="D14" i="1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5" i="5"/>
  <c r="AJ6" i="5"/>
  <c r="AJ3" i="5"/>
  <c r="AJ4" i="5"/>
  <c r="AJ2" i="5"/>
  <c r="AG49" i="5"/>
  <c r="AD49" i="5"/>
  <c r="I49" i="6" s="1"/>
  <c r="W49" i="5"/>
  <c r="AD48" i="5"/>
  <c r="W48" i="5"/>
  <c r="AG47" i="5"/>
  <c r="AD47" i="5"/>
  <c r="I47" i="6" s="1"/>
  <c r="W47" i="5"/>
  <c r="AD46" i="5"/>
  <c r="I46" i="6" s="1"/>
  <c r="W46" i="5"/>
  <c r="AG45" i="5"/>
  <c r="AD45" i="5"/>
  <c r="W45" i="5"/>
  <c r="AG44" i="5"/>
  <c r="AD44" i="5"/>
  <c r="I44" i="6" s="1"/>
  <c r="W44" i="5"/>
  <c r="AG43" i="5"/>
  <c r="AD43" i="5"/>
  <c r="I43" i="6" s="1"/>
  <c r="W43" i="5"/>
  <c r="AG42" i="5"/>
  <c r="AD42" i="5"/>
  <c r="I42" i="6" s="1"/>
  <c r="W42" i="5"/>
  <c r="AG41" i="5"/>
  <c r="AD41" i="5"/>
  <c r="I41" i="6" s="1"/>
  <c r="W41" i="5"/>
  <c r="AD40" i="5"/>
  <c r="W40" i="5"/>
  <c r="AD39" i="5"/>
  <c r="I39" i="6" s="1"/>
  <c r="W39" i="5"/>
  <c r="AG38" i="5"/>
  <c r="AD38" i="5"/>
  <c r="I38" i="6" s="1"/>
  <c r="W38" i="5"/>
  <c r="AG37" i="5"/>
  <c r="AD37" i="5"/>
  <c r="W37" i="5"/>
  <c r="AD36" i="5"/>
  <c r="W36" i="5"/>
  <c r="AG35" i="5"/>
  <c r="AD35" i="5"/>
  <c r="I35" i="6" s="1"/>
  <c r="W35" i="5"/>
  <c r="AD34" i="5"/>
  <c r="I34" i="6" s="1"/>
  <c r="W34" i="5"/>
  <c r="AG33" i="5"/>
  <c r="AD33" i="5"/>
  <c r="I33" i="6" s="1"/>
  <c r="W33" i="5"/>
  <c r="AG32" i="5"/>
  <c r="AD32" i="5"/>
  <c r="W32" i="5"/>
  <c r="AG31" i="5"/>
  <c r="AD31" i="5"/>
  <c r="I31" i="6" s="1"/>
  <c r="W31" i="5"/>
  <c r="AG30" i="5"/>
  <c r="AD30" i="5"/>
  <c r="I30" i="6" s="1"/>
  <c r="W30" i="5"/>
  <c r="AG29" i="5"/>
  <c r="AD29" i="5"/>
  <c r="I29" i="6" s="1"/>
  <c r="W29" i="5"/>
  <c r="AG28" i="5"/>
  <c r="K28" i="6" s="1"/>
  <c r="AD28" i="5"/>
  <c r="I28" i="6" s="1"/>
  <c r="W28" i="5"/>
  <c r="AG27" i="5"/>
  <c r="K27" i="6" s="1"/>
  <c r="I27" i="6"/>
  <c r="AD26" i="5"/>
  <c r="I26" i="6" s="1"/>
  <c r="W26" i="5"/>
  <c r="AD25" i="5"/>
  <c r="I25" i="6" s="1"/>
  <c r="W25" i="5"/>
  <c r="AD24" i="5"/>
  <c r="W24" i="5"/>
  <c r="AD23" i="5"/>
  <c r="I23" i="6" s="1"/>
  <c r="W23" i="5"/>
  <c r="AD22" i="5"/>
  <c r="I22" i="6" s="1"/>
  <c r="W22" i="5"/>
  <c r="AD21" i="5"/>
  <c r="I21" i="6" s="1"/>
  <c r="W21" i="5"/>
  <c r="AD20" i="5"/>
  <c r="I20" i="6" s="1"/>
  <c r="W20" i="5"/>
  <c r="AD19" i="5"/>
  <c r="I19" i="6" s="1"/>
  <c r="W19" i="5"/>
  <c r="AD18" i="5"/>
  <c r="I18" i="6" s="1"/>
  <c r="W18" i="5"/>
  <c r="AD17" i="5"/>
  <c r="W17" i="5"/>
  <c r="AD16" i="5"/>
  <c r="I16" i="6" s="1"/>
  <c r="W16" i="5"/>
  <c r="AD15" i="5"/>
  <c r="I15" i="6" s="1"/>
  <c r="W15" i="5"/>
  <c r="AD14" i="5"/>
  <c r="I14" i="6" s="1"/>
  <c r="W14" i="5"/>
  <c r="AD13" i="5"/>
  <c r="I13" i="6" s="1"/>
  <c r="W13" i="5"/>
  <c r="AD12" i="5"/>
  <c r="W12" i="5"/>
  <c r="AD11" i="5"/>
  <c r="I11" i="6" s="1"/>
  <c r="W11" i="5"/>
  <c r="AD10" i="5"/>
  <c r="I10" i="6" s="1"/>
  <c r="W10" i="5"/>
  <c r="AD9" i="5"/>
  <c r="I9" i="6" s="1"/>
  <c r="W9" i="5"/>
  <c r="AD8" i="5"/>
  <c r="W8" i="5"/>
  <c r="AD7" i="5"/>
  <c r="I7" i="6" s="1"/>
  <c r="W7" i="5"/>
  <c r="AD6" i="5"/>
  <c r="W6" i="5"/>
  <c r="AD5" i="5"/>
  <c r="I5" i="6" s="1"/>
  <c r="W5" i="5"/>
  <c r="AD4" i="5"/>
  <c r="I4" i="6" s="1"/>
  <c r="W4" i="5"/>
  <c r="AD3" i="5"/>
  <c r="I3" i="6" s="1"/>
  <c r="W3" i="5"/>
  <c r="AD2" i="5"/>
  <c r="W2" i="5"/>
  <c r="I37" i="6"/>
  <c r="I45" i="6"/>
  <c r="I36" i="6"/>
  <c r="I6" i="6"/>
  <c r="I8" i="6"/>
  <c r="I12" i="6"/>
  <c r="I17" i="6"/>
  <c r="I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AG21" i="5" s="1"/>
  <c r="I48" i="6" l="1"/>
  <c r="N48" i="6" s="1"/>
  <c r="I40" i="6"/>
  <c r="I32" i="6"/>
  <c r="I24" i="6"/>
  <c r="N24" i="6" s="1"/>
  <c r="K42" i="3"/>
  <c r="K44" i="3"/>
  <c r="K48" i="3"/>
  <c r="K35" i="3"/>
  <c r="K47" i="3" s="1"/>
  <c r="K36" i="3"/>
  <c r="K33" i="3"/>
  <c r="K45" i="3" s="1"/>
  <c r="K34" i="3"/>
  <c r="K46" i="3" s="1"/>
  <c r="K43" i="3"/>
  <c r="K32" i="3"/>
  <c r="K41" i="3"/>
  <c r="K40" i="3"/>
  <c r="K52" i="3" s="1"/>
  <c r="K39" i="3"/>
  <c r="K38" i="3"/>
  <c r="K50" i="3" s="1"/>
  <c r="K37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23" i="6"/>
  <c r="N25" i="6"/>
  <c r="N26" i="6"/>
  <c r="N29" i="6"/>
  <c r="N30" i="6"/>
  <c r="N31" i="6"/>
  <c r="N32" i="6"/>
  <c r="N33" i="6"/>
  <c r="N34" i="6"/>
  <c r="N35" i="6"/>
  <c r="N36" i="6"/>
  <c r="N37" i="6"/>
  <c r="N38" i="6"/>
  <c r="N41" i="6"/>
  <c r="N42" i="6"/>
  <c r="N43" i="6"/>
  <c r="N44" i="6"/>
  <c r="N45" i="6"/>
  <c r="N46" i="6"/>
  <c r="N47" i="6"/>
  <c r="N49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G4" i="6"/>
  <c r="G5" i="6"/>
  <c r="G6" i="6"/>
  <c r="G7" i="6"/>
  <c r="G8" i="6"/>
  <c r="G9" i="6"/>
  <c r="G10" i="6"/>
  <c r="G2" i="6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P22" i="5"/>
  <c r="P23" i="5"/>
  <c r="P24" i="5"/>
  <c r="P25" i="5"/>
  <c r="P26" i="5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H49" i="5"/>
  <c r="H28" i="5"/>
  <c r="D28" i="8" s="1"/>
  <c r="H29" i="5"/>
  <c r="H30" i="5"/>
  <c r="H31" i="5"/>
  <c r="H32" i="5"/>
  <c r="H33" i="5"/>
  <c r="H35" i="5"/>
  <c r="H37" i="5"/>
  <c r="H38" i="5"/>
  <c r="H41" i="5"/>
  <c r="H42" i="5"/>
  <c r="H43" i="5"/>
  <c r="H44" i="5"/>
  <c r="H45" i="5"/>
  <c r="H47" i="5"/>
  <c r="H21" i="5"/>
  <c r="G42" i="5"/>
  <c r="G43" i="5"/>
  <c r="G44" i="5"/>
  <c r="G45" i="5"/>
  <c r="G46" i="5"/>
  <c r="G47" i="5"/>
  <c r="G48" i="5"/>
  <c r="G4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8" i="5"/>
  <c r="F29" i="5"/>
  <c r="F30" i="5"/>
  <c r="F31" i="5"/>
  <c r="F32" i="5"/>
  <c r="F33" i="5"/>
  <c r="F34" i="5"/>
  <c r="F35" i="5"/>
  <c r="F36" i="5"/>
  <c r="F21" i="5"/>
  <c r="I21" i="5" s="1"/>
  <c r="E22" i="5"/>
  <c r="E23" i="5"/>
  <c r="E24" i="5"/>
  <c r="E25" i="5"/>
  <c r="E26" i="5"/>
  <c r="E28" i="5"/>
  <c r="E29" i="5"/>
  <c r="E30" i="5"/>
  <c r="E31" i="5"/>
  <c r="E32" i="5"/>
  <c r="E33" i="5"/>
  <c r="E35" i="5"/>
  <c r="E37" i="5"/>
  <c r="E38" i="5"/>
  <c r="E41" i="5"/>
  <c r="E42" i="5"/>
  <c r="E43" i="5"/>
  <c r="E44" i="5"/>
  <c r="E45" i="5"/>
  <c r="E47" i="5"/>
  <c r="E49" i="5"/>
  <c r="D40" i="5" l="1"/>
  <c r="C40" i="8"/>
  <c r="M40" i="2"/>
  <c r="O40" i="2" s="1"/>
  <c r="D39" i="5"/>
  <c r="C39" i="8"/>
  <c r="M39" i="2"/>
  <c r="O39" i="2" s="1"/>
  <c r="K49" i="3"/>
  <c r="D46" i="5" s="1"/>
  <c r="D34" i="5"/>
  <c r="D48" i="5"/>
  <c r="D36" i="5"/>
  <c r="AI38" i="5"/>
  <c r="AJ38" i="5" s="1"/>
  <c r="AI30" i="5"/>
  <c r="AJ30" i="5" s="1"/>
  <c r="C10" i="6"/>
  <c r="AK10" i="5"/>
  <c r="AL10" i="5" s="1"/>
  <c r="AM10" i="5" s="1"/>
  <c r="C17" i="6"/>
  <c r="AK17" i="5"/>
  <c r="AL17" i="5" s="1"/>
  <c r="AM17" i="5" s="1"/>
  <c r="AI49" i="5"/>
  <c r="AJ49" i="5" s="1"/>
  <c r="AI41" i="5"/>
  <c r="AJ41" i="5" s="1"/>
  <c r="AI37" i="5"/>
  <c r="AJ37" i="5" s="1"/>
  <c r="AI33" i="5"/>
  <c r="AJ33" i="5" s="1"/>
  <c r="AI29" i="5"/>
  <c r="AJ29" i="5" s="1"/>
  <c r="AJ25" i="5"/>
  <c r="AI21" i="5"/>
  <c r="AJ21" i="5" s="1"/>
  <c r="AK21" i="5" s="1"/>
  <c r="AL21" i="5" s="1"/>
  <c r="AM21" i="5" s="1"/>
  <c r="AK2" i="5"/>
  <c r="AL2" i="5" s="1"/>
  <c r="AM2" i="5" s="1"/>
  <c r="C9" i="6"/>
  <c r="N9" i="6" s="1"/>
  <c r="AK9" i="5"/>
  <c r="AL9" i="5" s="1"/>
  <c r="AM9" i="5" s="1"/>
  <c r="C5" i="6"/>
  <c r="AK5" i="5"/>
  <c r="AL5" i="5" s="1"/>
  <c r="AM5" i="5" s="1"/>
  <c r="C20" i="6"/>
  <c r="N20" i="6" s="1"/>
  <c r="AK20" i="5"/>
  <c r="AL20" i="5" s="1"/>
  <c r="AM20" i="5" s="1"/>
  <c r="C16" i="6"/>
  <c r="N16" i="6" s="1"/>
  <c r="AK16" i="5"/>
  <c r="AL16" i="5" s="1"/>
  <c r="AM16" i="5" s="1"/>
  <c r="AJ26" i="5"/>
  <c r="C6" i="6"/>
  <c r="AK6" i="5"/>
  <c r="AL6" i="5" s="1"/>
  <c r="AM6" i="5" s="1"/>
  <c r="C13" i="6"/>
  <c r="N13" i="6" s="1"/>
  <c r="AK13" i="5"/>
  <c r="AL13" i="5" s="1"/>
  <c r="AM13" i="5" s="1"/>
  <c r="AI45" i="5"/>
  <c r="AJ45" i="5" s="1"/>
  <c r="AI44" i="5"/>
  <c r="AJ44" i="5" s="1"/>
  <c r="AI32" i="5"/>
  <c r="AJ32" i="5" s="1"/>
  <c r="AI28" i="5"/>
  <c r="AJ24" i="5"/>
  <c r="C12" i="6"/>
  <c r="N12" i="6" s="1"/>
  <c r="AK12" i="5"/>
  <c r="AL12" i="5" s="1"/>
  <c r="AM12" i="5" s="1"/>
  <c r="C8" i="6"/>
  <c r="N8" i="6" s="1"/>
  <c r="AK8" i="5"/>
  <c r="AL8" i="5" s="1"/>
  <c r="AM8" i="5" s="1"/>
  <c r="C4" i="6"/>
  <c r="N4" i="6" s="1"/>
  <c r="AK4" i="5"/>
  <c r="AL4" i="5" s="1"/>
  <c r="AM4" i="5" s="1"/>
  <c r="C19" i="6"/>
  <c r="AK19" i="5"/>
  <c r="AL19" i="5" s="1"/>
  <c r="AM19" i="5" s="1"/>
  <c r="C15" i="6"/>
  <c r="N15" i="6" s="1"/>
  <c r="AK15" i="5"/>
  <c r="AL15" i="5" s="1"/>
  <c r="AM15" i="5" s="1"/>
  <c r="AI42" i="5"/>
  <c r="AJ42" i="5" s="1"/>
  <c r="AJ22" i="5"/>
  <c r="C21" i="6"/>
  <c r="N21" i="6" s="1"/>
  <c r="AI47" i="5"/>
  <c r="AJ47" i="5" s="1"/>
  <c r="AI43" i="5"/>
  <c r="AJ43" i="5" s="1"/>
  <c r="AI35" i="5"/>
  <c r="AJ35" i="5" s="1"/>
  <c r="AI31" i="5"/>
  <c r="AJ31" i="5" s="1"/>
  <c r="AI27" i="5"/>
  <c r="AJ23" i="5"/>
  <c r="C11" i="6"/>
  <c r="N11" i="6" s="1"/>
  <c r="AK11" i="5"/>
  <c r="AL11" i="5" s="1"/>
  <c r="AM11" i="5" s="1"/>
  <c r="C7" i="6"/>
  <c r="N7" i="6" s="1"/>
  <c r="AK7" i="5"/>
  <c r="AL7" i="5" s="1"/>
  <c r="AM7" i="5" s="1"/>
  <c r="C3" i="6"/>
  <c r="N3" i="6" s="1"/>
  <c r="AK3" i="5"/>
  <c r="AL3" i="5" s="1"/>
  <c r="AM3" i="5" s="1"/>
  <c r="C22" i="6"/>
  <c r="N22" i="6" s="1"/>
  <c r="C18" i="6"/>
  <c r="N18" i="6" s="1"/>
  <c r="AK18" i="5"/>
  <c r="AL18" i="5" s="1"/>
  <c r="AM18" i="5" s="1"/>
  <c r="C14" i="6"/>
  <c r="N14" i="6" s="1"/>
  <c r="AK14" i="5"/>
  <c r="AL14" i="5" s="1"/>
  <c r="AM14" i="5" s="1"/>
  <c r="N19" i="6"/>
  <c r="C2" i="6"/>
  <c r="N2" i="6" s="1"/>
  <c r="N10" i="6"/>
  <c r="N6" i="6"/>
  <c r="N17" i="6"/>
  <c r="N5" i="6"/>
  <c r="I30" i="5"/>
  <c r="I33" i="5"/>
  <c r="I29" i="5"/>
  <c r="I25" i="5"/>
  <c r="I49" i="5"/>
  <c r="I45" i="5"/>
  <c r="I26" i="5"/>
  <c r="I42" i="5"/>
  <c r="I38" i="5"/>
  <c r="I41" i="5"/>
  <c r="I37" i="5"/>
  <c r="I32" i="5"/>
  <c r="I24" i="5"/>
  <c r="I44" i="5"/>
  <c r="I28" i="5"/>
  <c r="I22" i="5"/>
  <c r="I35" i="5"/>
  <c r="I31" i="5"/>
  <c r="I23" i="5"/>
  <c r="I47" i="5"/>
  <c r="I43" i="5"/>
  <c r="AG40" i="5" l="1"/>
  <c r="K40" i="6" s="1"/>
  <c r="E40" i="5"/>
  <c r="AI40" i="5" s="1"/>
  <c r="H40" i="5"/>
  <c r="AJ28" i="5"/>
  <c r="M28" i="6"/>
  <c r="N28" i="6" s="1"/>
  <c r="AJ27" i="5"/>
  <c r="M27" i="6"/>
  <c r="N27" i="6" s="1"/>
  <c r="AG39" i="5"/>
  <c r="K39" i="6" s="1"/>
  <c r="E39" i="5"/>
  <c r="AI39" i="5" s="1"/>
  <c r="H39" i="5"/>
  <c r="AG34" i="5"/>
  <c r="H34" i="5"/>
  <c r="I34" i="5" s="1"/>
  <c r="E34" i="5"/>
  <c r="AI34" i="5" s="1"/>
  <c r="AJ34" i="5" s="1"/>
  <c r="AK34" i="5" s="1"/>
  <c r="AL34" i="5" s="1"/>
  <c r="AM34" i="5" s="1"/>
  <c r="AG46" i="5"/>
  <c r="E46" i="5"/>
  <c r="AI46" i="5" s="1"/>
  <c r="H46" i="5"/>
  <c r="I46" i="5" s="1"/>
  <c r="AG36" i="5"/>
  <c r="H36" i="5"/>
  <c r="I36" i="5" s="1"/>
  <c r="E36" i="5"/>
  <c r="AI36" i="5" s="1"/>
  <c r="AJ36" i="5" s="1"/>
  <c r="AK36" i="5" s="1"/>
  <c r="AL36" i="5" s="1"/>
  <c r="AM36" i="5" s="1"/>
  <c r="AG48" i="5"/>
  <c r="H48" i="5"/>
  <c r="I48" i="5" s="1"/>
  <c r="E48" i="5"/>
  <c r="AI48" i="5" s="1"/>
  <c r="AK35" i="5"/>
  <c r="AL35" i="5" s="1"/>
  <c r="AM35" i="5" s="1"/>
  <c r="AK43" i="5"/>
  <c r="AL43" i="5" s="1"/>
  <c r="AM43" i="5" s="1"/>
  <c r="AK24" i="5"/>
  <c r="AL24" i="5" s="1"/>
  <c r="AM24" i="5" s="1"/>
  <c r="AK31" i="5"/>
  <c r="AL31" i="5" s="1"/>
  <c r="AM31" i="5" s="1"/>
  <c r="AK47" i="5"/>
  <c r="AL47" i="5" s="1"/>
  <c r="AM47" i="5" s="1"/>
  <c r="AK28" i="5"/>
  <c r="AL28" i="5" s="1"/>
  <c r="AM28" i="5" s="1"/>
  <c r="AK27" i="5"/>
  <c r="AL27" i="5" s="1"/>
  <c r="AM27" i="5" s="1"/>
  <c r="AK45" i="5"/>
  <c r="AL45" i="5" s="1"/>
  <c r="AM45" i="5" s="1"/>
  <c r="AK41" i="5"/>
  <c r="AL41" i="5" s="1"/>
  <c r="AM41" i="5" s="1"/>
  <c r="AK29" i="5"/>
  <c r="AL29" i="5" s="1"/>
  <c r="AM29" i="5" s="1"/>
  <c r="AK44" i="5"/>
  <c r="AL44" i="5" s="1"/>
  <c r="AM44" i="5" s="1"/>
  <c r="AK26" i="5"/>
  <c r="AL26" i="5" s="1"/>
  <c r="AM26" i="5" s="1"/>
  <c r="AK33" i="5"/>
  <c r="AL33" i="5" s="1"/>
  <c r="AM33" i="5" s="1"/>
  <c r="AK42" i="5"/>
  <c r="AL42" i="5" s="1"/>
  <c r="AM42" i="5" s="1"/>
  <c r="AK32" i="5"/>
  <c r="AL32" i="5" s="1"/>
  <c r="AM32" i="5" s="1"/>
  <c r="AK38" i="5"/>
  <c r="AL38" i="5" s="1"/>
  <c r="AM38" i="5" s="1"/>
  <c r="AK37" i="5"/>
  <c r="AL37" i="5" s="1"/>
  <c r="AM37" i="5" s="1"/>
  <c r="AK30" i="5"/>
  <c r="AL30" i="5" s="1"/>
  <c r="AM30" i="5" s="1"/>
  <c r="AK23" i="5"/>
  <c r="AL23" i="5" s="1"/>
  <c r="AM23" i="5" s="1"/>
  <c r="AK25" i="5"/>
  <c r="AL25" i="5" s="1"/>
  <c r="AM25" i="5" s="1"/>
  <c r="AK22" i="5"/>
  <c r="AL22" i="5" s="1"/>
  <c r="AM22" i="5" s="1"/>
  <c r="AK49" i="5"/>
  <c r="AL49" i="5" s="1"/>
  <c r="AM49" i="5" s="1"/>
  <c r="AJ40" i="5" l="1"/>
  <c r="M40" i="6"/>
  <c r="D40" i="8"/>
  <c r="I40" i="5"/>
  <c r="N40" i="6"/>
  <c r="D39" i="8"/>
  <c r="I39" i="5"/>
  <c r="AJ39" i="5"/>
  <c r="AK39" i="5" s="1"/>
  <c r="AL39" i="5" s="1"/>
  <c r="AM39" i="5" s="1"/>
  <c r="M39" i="6"/>
  <c r="N39" i="6"/>
  <c r="AJ46" i="5"/>
  <c r="AK46" i="5" s="1"/>
  <c r="AL46" i="5" s="1"/>
  <c r="AM46" i="5" s="1"/>
  <c r="AJ48" i="5"/>
  <c r="AK48" i="5" s="1"/>
  <c r="AL48" i="5" s="1"/>
  <c r="AM48" i="5" s="1"/>
  <c r="L31" i="4"/>
  <c r="L43" i="4" s="1"/>
  <c r="L32" i="4"/>
  <c r="L44" i="4" s="1"/>
  <c r="L33" i="4"/>
  <c r="L34" i="4"/>
  <c r="L35" i="4"/>
  <c r="L47" i="4" s="1"/>
  <c r="L36" i="4"/>
  <c r="L48" i="4" s="1"/>
  <c r="L38" i="4"/>
  <c r="L50" i="4" s="1"/>
  <c r="L39" i="4"/>
  <c r="L51" i="4" s="1"/>
  <c r="L40" i="4"/>
  <c r="L52" i="4" s="1"/>
  <c r="L45" i="4"/>
  <c r="L46" i="4"/>
  <c r="L49" i="4"/>
  <c r="L30" i="4"/>
  <c r="L42" i="4" s="1"/>
  <c r="L41" i="4"/>
  <c r="L3" i="4"/>
  <c r="L4" i="4"/>
  <c r="L2" i="4"/>
  <c r="AK40" i="5" l="1"/>
  <c r="AL40" i="5" s="1"/>
  <c r="AM40" i="5" s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<sst xmlns="http://schemas.openxmlformats.org/spreadsheetml/2006/main" count="590" uniqueCount="112">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</sst>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2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 Light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6"/>
      <color rgb="FF333333"/>
      <name val="Calibri 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0">
    <xf numFmtId="0" fontId="0" fillId="0" borderId="0" xfId="0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1" fontId="5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  <xf numFmtId="9" fontId="5" fillId="0" borderId="1" xfId="1" applyFont="1" applyBorder="1"/>
    <xf numFmtId="1" fontId="10" fillId="0" borderId="1" xfId="0" applyNumberFormat="1" applyFont="1" applyBorder="1"/>
    <xf numFmtId="2" fontId="0" fillId="0" borderId="0" xfId="0" applyNumberFormat="1"/>
    <xf numFmtId="9" fontId="0" fillId="0" borderId="0" xfId="1" applyFont="1"/>
    <xf numFmtId="9" fontId="10" fillId="0" borderId="1" xfId="1" applyFont="1" applyBorder="1"/>
    <xf numFmtId="1" fontId="10" fillId="0" borderId="0" xfId="0" applyNumberFormat="1" applyFont="1"/>
    <xf numFmtId="0" fontId="10" fillId="0" borderId="1" xfId="0" applyFont="1" applyBorder="1"/>
    <xf numFmtId="1" fontId="0" fillId="0" borderId="1" xfId="2" applyNumberFormat="1" applyFont="1" applyFill="1" applyBorder="1" applyAlignment="1"/>
    <xf numFmtId="0" fontId="10" fillId="0" borderId="0" xfId="0" applyFont="1"/>
    <xf numFmtId="164" fontId="10" fillId="0" borderId="1" xfId="0" applyNumberFormat="1" applyFont="1" applyBorder="1"/>
    <xf numFmtId="1" fontId="12" fillId="0" borderId="1" xfId="0" applyNumberFormat="1" applyFont="1" applyBorder="1"/>
    <xf numFmtId="9" fontId="0" fillId="0" borderId="0" xfId="0" applyNumberFormat="1"/>
    <xf numFmtId="164" fontId="13" fillId="0" borderId="1" xfId="0" applyNumberFormat="1" applyFont="1" applyBorder="1"/>
    <xf numFmtId="1" fontId="13" fillId="0" borderId="1" xfId="0" applyNumberFormat="1" applyFont="1" applyBorder="1"/>
    <xf numFmtId="0" fontId="13" fillId="0" borderId="0" xfId="0" applyFont="1"/>
    <xf numFmtId="9" fontId="14" fillId="0" borderId="1" xfId="0" applyNumberFormat="1" applyFont="1" applyBorder="1"/>
    <xf numFmtId="9" fontId="13" fillId="0" borderId="1" xfId="1" applyFont="1" applyBorder="1"/>
    <xf numFmtId="9" fontId="15" fillId="0" borderId="1" xfId="0" applyNumberFormat="1" applyFont="1" applyBorder="1"/>
    <xf numFmtId="0" fontId="10" fillId="0" borderId="1" xfId="0" applyFont="1" applyFill="1" applyBorder="1"/>
    <xf numFmtId="1" fontId="5" fillId="0" borderId="3" xfId="0" applyNumberFormat="1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1" xfId="0" applyFont="1" applyFill="1" applyBorder="1"/>
    <xf numFmtId="10" fontId="8" fillId="0" borderId="1" xfId="0" applyNumberFormat="1" applyFont="1" applyFill="1" applyBorder="1"/>
    <xf numFmtId="9" fontId="10" fillId="0" borderId="1" xfId="1" applyFont="1" applyFill="1" applyBorder="1"/>
    <xf numFmtId="1" fontId="10" fillId="0" borderId="1" xfId="0" applyNumberFormat="1" applyFont="1" applyFill="1" applyBorder="1"/>
    <xf numFmtId="1" fontId="10" fillId="0" borderId="0" xfId="0" applyNumberFormat="1" applyFont="1" applyFill="1"/>
    <xf numFmtId="1" fontId="1" fillId="0" borderId="1" xfId="0" applyNumberFormat="1" applyFont="1" applyFill="1" applyBorder="1"/>
    <xf numFmtId="0" fontId="1" fillId="0" borderId="1" xfId="0" applyFont="1" applyFill="1" applyBorder="1"/>
    <xf numFmtId="9" fontId="9" fillId="0" borderId="1" xfId="0" applyNumberFormat="1" applyFont="1" applyFill="1" applyBorder="1"/>
    <xf numFmtId="9" fontId="1" fillId="0" borderId="1" xfId="1" applyFont="1" applyFill="1" applyBorder="1"/>
    <xf numFmtId="9" fontId="2" fillId="0" borderId="1" xfId="0" applyNumberFormat="1" applyFont="1" applyFill="1" applyBorder="1"/>
    <xf numFmtId="1" fontId="18" fillId="0" borderId="1" xfId="2" applyNumberFormat="1" applyFont="1" applyFill="1" applyBorder="1" applyAlignment="1" applyProtection="1">
      <alignment vertical="center" wrapText="1"/>
    </xf>
    <xf numFmtId="1" fontId="19" fillId="0" borderId="1" xfId="2" applyNumberFormat="1" applyFont="1" applyFill="1" applyBorder="1" applyAlignment="1"/>
    <xf numFmtId="1" fontId="20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64" fontId="7" fillId="0" borderId="1" xfId="0" applyNumberFormat="1" applyFont="1" applyFill="1" applyBorder="1"/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right"/>
    </xf>
    <xf numFmtId="1" fontId="7" fillId="0" borderId="0" xfId="0" applyNumberFormat="1" applyFont="1" applyFill="1"/>
    <xf numFmtId="9" fontId="7" fillId="0" borderId="0" xfId="1" applyFont="1" applyFill="1"/>
    <xf numFmtId="0" fontId="0" fillId="0" borderId="0" xfId="0" applyFont="1" applyFill="1"/>
    <xf numFmtId="1" fontId="0" fillId="0" borderId="1" xfId="0" applyNumberFormat="1" applyFont="1" applyFill="1" applyBorder="1"/>
    <xf numFmtId="1" fontId="7" fillId="0" borderId="2" xfId="0" applyNumberFormat="1" applyFont="1" applyFill="1" applyBorder="1"/>
    <xf numFmtId="9" fontId="10" fillId="0" borderId="1" xfId="0" applyNumberFormat="1" applyFont="1" applyFill="1" applyBorder="1"/>
    <xf numFmtId="9" fontId="1" fillId="0" borderId="1" xfId="1" applyNumberFormat="1" applyFont="1" applyFill="1" applyBorder="1"/>
    <xf numFmtId="9" fontId="11" fillId="0" borderId="1" xfId="0" applyNumberFormat="1" applyFont="1" applyFill="1" applyBorder="1"/>
    <xf numFmtId="0" fontId="8" fillId="0" borderId="1" xfId="0" applyFont="1" applyBorder="1"/>
    <xf numFmtId="9" fontId="2" fillId="0" borderId="1" xfId="0" applyNumberFormat="1" applyFont="1" applyBorder="1"/>
    <xf numFmtId="164" fontId="10" fillId="0" borderId="1" xfId="0" applyNumberFormat="1" applyFont="1" applyFill="1" applyBorder="1"/>
    <xf numFmtId="164" fontId="0" fillId="0" borderId="1" xfId="0" applyNumberFormat="1" applyFont="1" applyFill="1" applyBorder="1"/>
    <xf numFmtId="1" fontId="0" fillId="0" borderId="0" xfId="0" applyNumberFormat="1" applyFont="1" applyFill="1"/>
    <xf numFmtId="9" fontId="0" fillId="0" borderId="0" xfId="1" applyFont="1" applyFill="1"/>
    <xf numFmtId="1" fontId="0" fillId="0" borderId="1" xfId="0" applyNumberFormat="1" applyFont="1" applyFill="1" applyBorder="1" applyAlignment="1">
      <alignment horizontal="right"/>
    </xf>
    <xf numFmtId="1" fontId="7" fillId="0" borderId="1" xfId="2" applyNumberFormat="1" applyFont="1" applyFill="1" applyBorder="1" applyAlignment="1"/>
    <xf numFmtId="1" fontId="0" fillId="0" borderId="1" xfId="1" applyNumberFormat="1" applyFont="1" applyFill="1" applyBorder="1"/>
    <xf numFmtId="49" fontId="5" fillId="0" borderId="1" xfId="0" applyNumberFormat="1" applyFont="1" applyFill="1" applyBorder="1"/>
    <xf numFmtId="9" fontId="21" fillId="0" borderId="1" xfId="0" applyNumberFormat="1" applyFont="1" applyFill="1" applyBorder="1"/>
    <xf numFmtId="9" fontId="16" fillId="0" borderId="1" xfId="0" applyNumberFormat="1" applyFont="1" applyFill="1" applyBorder="1"/>
    <xf numFmtId="0" fontId="10" fillId="0" borderId="0" xfId="0" applyFont="1" applyFill="1"/>
    <xf numFmtId="0" fontId="0" fillId="0" borderId="0" xfId="0" applyFill="1"/>
    <xf numFmtId="0" fontId="7" fillId="0" borderId="0" xfId="0" applyFont="1" applyFill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zoomScale="125" workbookViewId="0">
      <selection activeCell="C2" sqref="C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3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3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3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3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3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3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3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3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3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3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3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3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3">
        <v>44927</v>
      </c>
      <c r="B14" s="1">
        <v>5660</v>
      </c>
      <c r="C14" s="1">
        <v>3773.3333333333335</v>
      </c>
      <c r="D14" s="1">
        <f t="shared" ref="D14:D24" si="1">SUM(C14+B14)</f>
        <v>9433.3333333333339</v>
      </c>
      <c r="E14" s="1">
        <v>11430.527777777777</v>
      </c>
      <c r="F14" s="1">
        <v>20863.861111111109</v>
      </c>
      <c r="G14" s="1">
        <v>3476.7777777777778</v>
      </c>
      <c r="H14" s="1">
        <v>2317.8611111111113</v>
      </c>
      <c r="I14" s="1">
        <v>935.38888888888891</v>
      </c>
      <c r="J14" s="1">
        <v>6730.0277777777774</v>
      </c>
      <c r="K14" s="1">
        <v>864.02777777777783</v>
      </c>
      <c r="L14" s="1">
        <v>0</v>
      </c>
      <c r="M14" s="1">
        <v>0</v>
      </c>
      <c r="N14" s="1">
        <v>3123.5833333333335</v>
      </c>
      <c r="O14" s="1">
        <v>552.77777777777783</v>
      </c>
      <c r="P14" s="1">
        <v>510.22222222222223</v>
      </c>
      <c r="Q14" s="1">
        <v>153.66666666666666</v>
      </c>
      <c r="R14" s="1">
        <v>118.11111111111111</v>
      </c>
      <c r="S14" s="1">
        <v>150</v>
      </c>
      <c r="T14" s="1">
        <v>137.77777777777777</v>
      </c>
      <c r="U14" s="1">
        <v>375.91666666666669</v>
      </c>
      <c r="V14" s="1">
        <v>150.58333333333334</v>
      </c>
      <c r="W14" s="1">
        <v>6.3055555555555554</v>
      </c>
      <c r="X14" s="1">
        <v>379.13888888888891</v>
      </c>
      <c r="Y14" s="1">
        <v>145.75</v>
      </c>
      <c r="Z14" s="1">
        <v>98.722222222222229</v>
      </c>
      <c r="AA14" s="1">
        <v>117.66666666666667</v>
      </c>
      <c r="AB14" s="1">
        <v>55.722222222222221</v>
      </c>
      <c r="AC14" s="1">
        <v>23.333333333333332</v>
      </c>
      <c r="AD14" s="1">
        <v>62.111111111111114</v>
      </c>
      <c r="AE14" s="1">
        <v>123.22222222222223</v>
      </c>
      <c r="AF14" s="1">
        <v>519.44444444444446</v>
      </c>
      <c r="AG14" s="1">
        <v>7668.083333333333</v>
      </c>
      <c r="AH14" s="1">
        <v>14398.111111111111</v>
      </c>
      <c r="AI14" s="1">
        <v>6465.75</v>
      </c>
    </row>
    <row r="15" spans="1:35" x14ac:dyDescent="0.2">
      <c r="A15" s="3">
        <v>44958</v>
      </c>
      <c r="B15" s="1">
        <v>5299.8611111111113</v>
      </c>
      <c r="C15" s="1">
        <v>3533.2222222222222</v>
      </c>
      <c r="D15" s="1">
        <f t="shared" si="1"/>
        <v>8833.0833333333339</v>
      </c>
      <c r="E15" s="1">
        <v>9742.6111111111113</v>
      </c>
      <c r="F15" s="1">
        <v>18575.694444444445</v>
      </c>
      <c r="G15" s="1">
        <v>2250</v>
      </c>
      <c r="H15" s="1">
        <v>1944.4444444444443</v>
      </c>
      <c r="I15" s="1">
        <v>1150.5555555555557</v>
      </c>
      <c r="J15" s="1">
        <v>5345</v>
      </c>
      <c r="K15" s="1">
        <v>555.13888888888891</v>
      </c>
      <c r="L15" s="1">
        <v>89.722222222222229</v>
      </c>
      <c r="M15" s="1">
        <v>0</v>
      </c>
      <c r="N15" s="1">
        <v>2904.0555555555557</v>
      </c>
      <c r="O15" s="1">
        <v>1761</v>
      </c>
      <c r="P15" s="1">
        <v>640.02777777777783</v>
      </c>
      <c r="Q15" s="1">
        <v>153.66666666666666</v>
      </c>
      <c r="R15" s="1">
        <v>118.11111111111111</v>
      </c>
      <c r="S15" s="1">
        <v>88.611111111111114</v>
      </c>
      <c r="T15" s="1">
        <v>209.13888888888889</v>
      </c>
      <c r="U15" s="1">
        <v>261.44444444444446</v>
      </c>
      <c r="V15" s="1">
        <v>150.58333333333334</v>
      </c>
      <c r="W15" s="1">
        <v>5.9444444444444446</v>
      </c>
      <c r="X15" s="1">
        <v>379.58333333333331</v>
      </c>
      <c r="Y15" s="1">
        <v>202.94444444444446</v>
      </c>
      <c r="Z15" s="1">
        <v>209.13888888888889</v>
      </c>
      <c r="AA15" s="1">
        <v>627.38888888888891</v>
      </c>
      <c r="AB15" s="1">
        <v>56.027777777777779</v>
      </c>
      <c r="AC15" s="1">
        <v>30.194444444444443</v>
      </c>
      <c r="AD15" s="1">
        <v>99.305555555555557</v>
      </c>
      <c r="AE15" s="1">
        <v>118</v>
      </c>
      <c r="AF15" s="1">
        <v>370.30555555555554</v>
      </c>
      <c r="AG15" s="1">
        <v>9030.3333333333339</v>
      </c>
      <c r="AH15" s="1">
        <v>14375.333333333334</v>
      </c>
      <c r="AI15" s="1">
        <v>4200.3611111111113</v>
      </c>
    </row>
    <row r="16" spans="1:35" x14ac:dyDescent="0.2">
      <c r="A16" s="3">
        <v>44986</v>
      </c>
      <c r="B16" s="1">
        <v>11300.75</v>
      </c>
      <c r="C16" s="1">
        <v>7533.833333333333</v>
      </c>
      <c r="D16" s="1">
        <f t="shared" si="1"/>
        <v>18834.583333333332</v>
      </c>
      <c r="E16" s="1">
        <v>15043.805555555555</v>
      </c>
      <c r="F16" s="1">
        <v>33878.388888888891</v>
      </c>
      <c r="G16" s="1">
        <v>4243.1944444444443</v>
      </c>
      <c r="H16" s="1">
        <v>3128.9444444444443</v>
      </c>
      <c r="I16" s="1">
        <v>2108</v>
      </c>
      <c r="J16" s="1">
        <v>9480.1388888888887</v>
      </c>
      <c r="K16" s="1">
        <v>1269.3333333333333</v>
      </c>
      <c r="L16" s="1">
        <v>89.722222222222229</v>
      </c>
      <c r="M16" s="1">
        <v>894.44444444444446</v>
      </c>
      <c r="N16" s="1">
        <v>2860.4166666666665</v>
      </c>
      <c r="O16" s="1">
        <v>782.02777777777783</v>
      </c>
      <c r="P16" s="1">
        <v>890.5</v>
      </c>
      <c r="Q16" s="1">
        <v>269.02777777777777</v>
      </c>
      <c r="R16" s="1">
        <v>118.11111111111111</v>
      </c>
      <c r="S16" s="1">
        <v>167.77777777777777</v>
      </c>
      <c r="T16" s="1">
        <v>181.80555555555554</v>
      </c>
      <c r="U16" s="1">
        <v>193.11111111111111</v>
      </c>
      <c r="V16" s="1">
        <v>150.58333333333334</v>
      </c>
      <c r="W16" s="1">
        <v>5.9444444444444446</v>
      </c>
      <c r="X16" s="1">
        <v>183.08333333333334</v>
      </c>
      <c r="Y16" s="1">
        <v>146.16666666666666</v>
      </c>
      <c r="Z16" s="1">
        <v>397.27777777777777</v>
      </c>
      <c r="AA16" s="1">
        <v>362.97222222222223</v>
      </c>
      <c r="AB16" s="1">
        <v>162.47222222222223</v>
      </c>
      <c r="AC16" s="1">
        <v>35.694444444444443</v>
      </c>
      <c r="AD16" s="1">
        <v>246.05555555555554</v>
      </c>
      <c r="AE16" s="1">
        <v>118</v>
      </c>
      <c r="AF16" s="1">
        <v>700</v>
      </c>
      <c r="AG16" s="1">
        <v>10224.527777777777</v>
      </c>
      <c r="AH16" s="1">
        <v>19704.666666666668</v>
      </c>
      <c r="AI16" s="1">
        <v>14173.722222222223</v>
      </c>
    </row>
    <row r="17" spans="1:35" x14ac:dyDescent="0.2">
      <c r="A17" s="3">
        <v>45017</v>
      </c>
      <c r="B17" s="1">
        <v>5555.0099999999993</v>
      </c>
      <c r="C17" s="1">
        <v>3703.3399999999997</v>
      </c>
      <c r="D17" s="1">
        <f t="shared" si="1"/>
        <v>9258.3499999999985</v>
      </c>
      <c r="E17" s="1">
        <v>8546.1691666666666</v>
      </c>
      <c r="F17" s="1">
        <v>17804.519166666665</v>
      </c>
      <c r="G17" s="1">
        <v>1666.6666666666667</v>
      </c>
      <c r="H17" s="1">
        <v>1336.3348218111112</v>
      </c>
      <c r="I17" s="1">
        <v>861.11111111111109</v>
      </c>
      <c r="J17" s="1">
        <v>3864.1125995888888</v>
      </c>
      <c r="K17" s="1">
        <v>661.15277777777783</v>
      </c>
      <c r="L17" s="1">
        <v>0</v>
      </c>
      <c r="M17" s="1">
        <v>0</v>
      </c>
      <c r="N17" s="1">
        <v>3120.8694444444445</v>
      </c>
      <c r="O17" s="1">
        <v>878.68775533333326</v>
      </c>
      <c r="P17" s="1">
        <v>972.22222222222217</v>
      </c>
      <c r="Q17" s="1">
        <v>269.02777777777777</v>
      </c>
      <c r="R17" s="1">
        <v>118.11111111111111</v>
      </c>
      <c r="S17" s="1">
        <v>102.22222222222223</v>
      </c>
      <c r="T17" s="1">
        <v>203.9425</v>
      </c>
      <c r="U17" s="1">
        <v>401.14444444444445</v>
      </c>
      <c r="V17" s="1">
        <v>172.22222222222223</v>
      </c>
      <c r="W17" s="1">
        <v>5.9444444444444446</v>
      </c>
      <c r="X17" s="1">
        <v>183.08333333333334</v>
      </c>
      <c r="Y17" s="1">
        <v>146.16666666666666</v>
      </c>
      <c r="Z17" s="1">
        <v>157.16666666666666</v>
      </c>
      <c r="AA17" s="1">
        <v>363.98655555555547</v>
      </c>
      <c r="AB17" s="1">
        <v>56.186111111111103</v>
      </c>
      <c r="AC17" s="1">
        <v>35.799999999999997</v>
      </c>
      <c r="AD17" s="1">
        <v>144.92038888888888</v>
      </c>
      <c r="AE17" s="1">
        <v>118</v>
      </c>
      <c r="AF17" s="1">
        <v>500</v>
      </c>
      <c r="AG17" s="1">
        <v>8610.8566442222218</v>
      </c>
      <c r="AH17" s="1">
        <v>12474.969243811111</v>
      </c>
      <c r="AI17" s="1">
        <v>5329.5499228555545</v>
      </c>
    </row>
    <row r="18" spans="1:35" x14ac:dyDescent="0.2">
      <c r="A18" s="3">
        <v>45047</v>
      </c>
      <c r="B18" s="1">
        <v>2821.9919444444445</v>
      </c>
      <c r="C18" s="1">
        <v>1881.3280555555555</v>
      </c>
      <c r="D18" s="1">
        <f t="shared" si="1"/>
        <v>4703.32</v>
      </c>
      <c r="E18" s="1">
        <v>7171.4191666666666</v>
      </c>
      <c r="F18" s="1">
        <v>11874.739166666666</v>
      </c>
      <c r="G18" s="1">
        <v>1166.6666666666667</v>
      </c>
      <c r="H18" s="1">
        <v>555.55555555555554</v>
      </c>
      <c r="I18" s="1">
        <v>972.22222222222217</v>
      </c>
      <c r="J18" s="1">
        <v>2694.4444444444443</v>
      </c>
      <c r="K18" s="1">
        <v>227.08333333333334</v>
      </c>
      <c r="L18" s="1">
        <v>0</v>
      </c>
      <c r="M18" s="1">
        <v>99.444444444444443</v>
      </c>
      <c r="N18" s="1">
        <v>2923.9430555555555</v>
      </c>
      <c r="O18" s="1">
        <v>1472.2222222222222</v>
      </c>
      <c r="P18" s="1">
        <v>736.11111111111109</v>
      </c>
      <c r="Q18" s="1">
        <v>269.02777777777777</v>
      </c>
      <c r="R18" s="1">
        <v>32.5</v>
      </c>
      <c r="S18" s="1">
        <v>127.77777777777777</v>
      </c>
      <c r="T18" s="1">
        <v>248.88888888888889</v>
      </c>
      <c r="U18" s="1">
        <v>126.44999999999999</v>
      </c>
      <c r="V18" s="1">
        <v>172.22222222222223</v>
      </c>
      <c r="W18" s="1">
        <v>5.9444444444444446</v>
      </c>
      <c r="X18" s="1">
        <v>183.08333333333334</v>
      </c>
      <c r="Y18" s="1">
        <v>146.16666666666666</v>
      </c>
      <c r="Z18" s="1">
        <v>161.5</v>
      </c>
      <c r="AA18" s="1">
        <v>543.11583333333328</v>
      </c>
      <c r="AB18" s="1">
        <v>56.18611111111111</v>
      </c>
      <c r="AC18" s="1">
        <v>35.799999999999997</v>
      </c>
      <c r="AD18" s="1">
        <v>118.45822222222222</v>
      </c>
      <c r="AE18" s="1">
        <v>118</v>
      </c>
      <c r="AF18" s="1">
        <v>305.55555555555554</v>
      </c>
      <c r="AG18" s="1">
        <v>8109.4809999999998</v>
      </c>
      <c r="AH18" s="1">
        <v>10803.925444444445</v>
      </c>
      <c r="AI18" s="1">
        <v>1070.8137222222222</v>
      </c>
    </row>
    <row r="19" spans="1:35" x14ac:dyDescent="0.2">
      <c r="A19" s="3">
        <v>45078</v>
      </c>
      <c r="B19" s="1">
        <v>6345.9894444444444</v>
      </c>
      <c r="C19" s="1">
        <v>4230.6597222222226</v>
      </c>
      <c r="D19" s="1">
        <f t="shared" si="1"/>
        <v>10576.649166666666</v>
      </c>
      <c r="E19" s="1">
        <v>15864.97388888889</v>
      </c>
      <c r="F19" s="1">
        <v>26441.623055555556</v>
      </c>
      <c r="G19" s="1">
        <v>2611.1111111111113</v>
      </c>
      <c r="H19" s="1">
        <v>1384.6763888888891</v>
      </c>
      <c r="I19" s="1">
        <v>2219.1705555555554</v>
      </c>
      <c r="J19" s="1">
        <v>6214.9580555555549</v>
      </c>
      <c r="K19" s="1">
        <v>629.72222222222217</v>
      </c>
      <c r="L19" s="1">
        <v>0</v>
      </c>
      <c r="M19" s="1">
        <v>0</v>
      </c>
      <c r="N19" s="1">
        <v>3122.1569444444444</v>
      </c>
      <c r="O19" s="1">
        <v>965.23636111111125</v>
      </c>
      <c r="P19" s="1">
        <v>555.55555555555554</v>
      </c>
      <c r="Q19" s="1">
        <v>269.02777777777777</v>
      </c>
      <c r="R19" s="1">
        <v>29.722222222222221</v>
      </c>
      <c r="S19" s="1">
        <v>130</v>
      </c>
      <c r="T19" s="1">
        <v>251.11111111111111</v>
      </c>
      <c r="U19" s="1">
        <v>78.932500000000005</v>
      </c>
      <c r="V19" s="1">
        <v>172.22222222222223</v>
      </c>
      <c r="W19" s="1">
        <v>5.9444444444444446</v>
      </c>
      <c r="X19" s="1">
        <v>183.49611111111111</v>
      </c>
      <c r="Y19" s="1">
        <v>209.78703708333333</v>
      </c>
      <c r="Z19" s="1">
        <v>249.66222222222223</v>
      </c>
      <c r="AA19" s="1">
        <v>476.29729666666663</v>
      </c>
      <c r="AB19" s="1">
        <v>56.393120833333327</v>
      </c>
      <c r="AC19" s="1">
        <v>35.799999999999997</v>
      </c>
      <c r="AD19" s="1">
        <v>46.761375416666667</v>
      </c>
      <c r="AE19" s="1">
        <v>118</v>
      </c>
      <c r="AF19" s="1">
        <v>617.97222222222217</v>
      </c>
      <c r="AG19" s="1">
        <v>8203.8007466666659</v>
      </c>
      <c r="AH19" s="1">
        <v>14418.758802222221</v>
      </c>
      <c r="AI19" s="1">
        <v>12022.864253333337</v>
      </c>
    </row>
    <row r="20" spans="1:35" x14ac:dyDescent="0.2">
      <c r="A20" s="3">
        <v>45108</v>
      </c>
      <c r="B20" s="1">
        <v>5398.0031388888892</v>
      </c>
      <c r="C20" s="1">
        <v>3598.6686111111112</v>
      </c>
      <c r="D20" s="1">
        <f t="shared" si="1"/>
        <v>8996.6717500000013</v>
      </c>
      <c r="E20" s="1">
        <v>11925.820833333333</v>
      </c>
      <c r="F20" s="1">
        <v>20922.492583333333</v>
      </c>
      <c r="G20" s="1">
        <v>1861.1111111111111</v>
      </c>
      <c r="H20" s="1">
        <v>1206.3266111098887</v>
      </c>
      <c r="I20" s="1">
        <v>1249.3127776333333</v>
      </c>
      <c r="J20" s="1">
        <v>4316.7504998543336</v>
      </c>
      <c r="K20" s="1">
        <v>625.27777777777783</v>
      </c>
      <c r="L20" s="1">
        <v>0</v>
      </c>
      <c r="M20" s="1">
        <v>0</v>
      </c>
      <c r="N20" s="1">
        <v>2952.0299722222221</v>
      </c>
      <c r="O20" s="1">
        <v>952.54250000000013</v>
      </c>
      <c r="P20" s="1">
        <v>833.33333333333337</v>
      </c>
      <c r="Q20" s="1">
        <v>269.02777777777777</v>
      </c>
      <c r="R20" s="1">
        <v>58.388888888888886</v>
      </c>
      <c r="S20" s="1">
        <v>90.555555555555557</v>
      </c>
      <c r="T20" s="1">
        <v>285.55555555555554</v>
      </c>
      <c r="U20" s="1">
        <v>70.694444444444443</v>
      </c>
      <c r="V20" s="1">
        <v>172.22222222222223</v>
      </c>
      <c r="W20" s="1">
        <v>5.9444444444444446</v>
      </c>
      <c r="X20" s="1">
        <v>164.55805555555557</v>
      </c>
      <c r="Y20" s="1">
        <v>147.39846636111113</v>
      </c>
      <c r="Z20" s="1">
        <v>151.66666666666666</v>
      </c>
      <c r="AA20" s="1">
        <v>239.13883991666665</v>
      </c>
      <c r="AB20" s="1">
        <v>56.487915277777773</v>
      </c>
      <c r="AC20" s="1">
        <v>35.799999999999997</v>
      </c>
      <c r="AD20" s="1">
        <v>149.96791666666667</v>
      </c>
      <c r="AE20" s="1">
        <v>118</v>
      </c>
      <c r="AF20" s="1">
        <v>527.77777777777783</v>
      </c>
      <c r="AG20" s="1">
        <v>7906.368110444444</v>
      </c>
      <c r="AH20" s="1">
        <v>12223.118610298778</v>
      </c>
      <c r="AI20" s="1">
        <v>8699.3739730345569</v>
      </c>
    </row>
    <row r="21" spans="1:35" x14ac:dyDescent="0.2">
      <c r="A21" s="3">
        <v>45139</v>
      </c>
      <c r="B21" s="1">
        <v>5495.2106666666668</v>
      </c>
      <c r="C21" s="1">
        <v>3663.4737777777782</v>
      </c>
      <c r="D21" s="1">
        <f t="shared" si="1"/>
        <v>9158.684444444445</v>
      </c>
      <c r="E21" s="1">
        <v>13738.026666666667</v>
      </c>
      <c r="F21" s="1">
        <v>22896.711111111115</v>
      </c>
      <c r="G21" s="1">
        <v>2138.8888888888887</v>
      </c>
      <c r="H21" s="1">
        <v>1808.1363392896662</v>
      </c>
      <c r="I21" s="1">
        <v>431.60242055555557</v>
      </c>
      <c r="J21" s="1">
        <v>4378.6276487341111</v>
      </c>
      <c r="K21" s="1">
        <v>487.63888888888891</v>
      </c>
      <c r="L21" s="1">
        <v>0</v>
      </c>
      <c r="M21" s="1">
        <v>877.77777777777783</v>
      </c>
      <c r="N21" s="1">
        <v>3128.1888750000007</v>
      </c>
      <c r="O21" s="1">
        <v>1758.9916666666668</v>
      </c>
      <c r="P21" s="1">
        <v>747.45916666666665</v>
      </c>
      <c r="Q21" s="1">
        <v>269.02777777777777</v>
      </c>
      <c r="R21" s="1">
        <v>40.722222222222221</v>
      </c>
      <c r="S21" s="1">
        <v>104.44444444444444</v>
      </c>
      <c r="T21" s="1">
        <v>277.77777777777777</v>
      </c>
      <c r="U21" s="1">
        <v>144.0925</v>
      </c>
      <c r="V21" s="1">
        <v>172.22222222222223</v>
      </c>
      <c r="W21" s="1">
        <v>5.9444444444444446</v>
      </c>
      <c r="X21" s="1">
        <v>130.005</v>
      </c>
      <c r="Y21" s="1">
        <v>62.873881944444442</v>
      </c>
      <c r="Z21" s="1">
        <v>248.05555555555554</v>
      </c>
      <c r="AA21" s="1">
        <v>263.16228583333333</v>
      </c>
      <c r="AB21" s="1">
        <v>56.487915277777773</v>
      </c>
      <c r="AC21" s="1">
        <v>35.799999999999997</v>
      </c>
      <c r="AD21" s="1">
        <v>170.24083333333334</v>
      </c>
      <c r="AE21" s="1">
        <v>118</v>
      </c>
      <c r="AF21" s="1">
        <v>515.02777777777783</v>
      </c>
      <c r="AG21" s="1">
        <v>9613.9410136111128</v>
      </c>
      <c r="AH21" s="1">
        <v>13992.568662345224</v>
      </c>
      <c r="AI21" s="1">
        <v>8904.1424487658896</v>
      </c>
    </row>
    <row r="22" spans="1:35" x14ac:dyDescent="0.2">
      <c r="A22" s="3">
        <v>45170</v>
      </c>
      <c r="B22" s="1">
        <v>3969.1485638888894</v>
      </c>
      <c r="C22" s="1">
        <v>2646.0990422222221</v>
      </c>
      <c r="D22" s="1">
        <f t="shared" si="1"/>
        <v>6615.247606111112</v>
      </c>
      <c r="E22" s="1">
        <v>7765.7254499999999</v>
      </c>
      <c r="F22" s="1">
        <v>14380.973056111112</v>
      </c>
      <c r="G22" s="1">
        <v>1388.8888888888889</v>
      </c>
      <c r="H22" s="1">
        <v>671.27221779777517</v>
      </c>
      <c r="I22" s="1">
        <v>619.92006944444449</v>
      </c>
      <c r="J22" s="1">
        <v>2680.0811761311084</v>
      </c>
      <c r="K22" s="1">
        <v>420.83333333333331</v>
      </c>
      <c r="L22" s="1">
        <v>0</v>
      </c>
      <c r="M22" s="1">
        <v>0</v>
      </c>
      <c r="N22" s="1">
        <v>3072.3894444444445</v>
      </c>
      <c r="O22" s="1">
        <v>2557.0605555555549</v>
      </c>
      <c r="P22" s="1">
        <v>722.22222222222217</v>
      </c>
      <c r="Q22" s="1">
        <v>269.02777777777777</v>
      </c>
      <c r="R22" s="1">
        <v>40</v>
      </c>
      <c r="S22" s="1">
        <v>80</v>
      </c>
      <c r="T22" s="1">
        <v>296.66666666666669</v>
      </c>
      <c r="U22" s="1">
        <v>173.31416666666667</v>
      </c>
      <c r="V22" s="1">
        <v>172.22222222222223</v>
      </c>
      <c r="W22" s="1">
        <v>5.9444444444444446</v>
      </c>
      <c r="X22" s="1">
        <v>145.92555555555555</v>
      </c>
      <c r="Y22" s="1">
        <v>62.979300694444447</v>
      </c>
      <c r="Z22" s="1">
        <v>216.25</v>
      </c>
      <c r="AA22" s="1">
        <v>241.34652833333334</v>
      </c>
      <c r="AB22" s="1">
        <v>56.675306944444444</v>
      </c>
      <c r="AC22" s="1">
        <v>35.799999999999997</v>
      </c>
      <c r="AD22" s="1">
        <v>176.07463058333332</v>
      </c>
      <c r="AE22" s="1">
        <v>128.3269383611111</v>
      </c>
      <c r="AF22" s="1">
        <v>361.11111111111109</v>
      </c>
      <c r="AG22" s="1">
        <v>9234.170204916667</v>
      </c>
      <c r="AH22" s="1">
        <v>11914.251381047776</v>
      </c>
      <c r="AI22" s="1">
        <v>2466.7216750633361</v>
      </c>
    </row>
    <row r="23" spans="1:35" x14ac:dyDescent="0.2">
      <c r="A23" s="3">
        <v>45200</v>
      </c>
      <c r="B23" s="1">
        <v>5675.9397222222215</v>
      </c>
      <c r="C23" s="1">
        <v>3783.9597222222219</v>
      </c>
      <c r="D23" s="1">
        <f t="shared" si="1"/>
        <v>9459.8994444444434</v>
      </c>
      <c r="E23" s="1">
        <v>14796.252777777778</v>
      </c>
      <c r="F23" s="1">
        <v>24256.152222222223</v>
      </c>
      <c r="G23" s="1">
        <v>2172.2222222222222</v>
      </c>
      <c r="H23" s="1">
        <v>1723.8328678111111</v>
      </c>
      <c r="I23" s="1">
        <v>787.54525466666666</v>
      </c>
      <c r="J23" s="1">
        <v>4683.6003447000003</v>
      </c>
      <c r="K23" s="1">
        <v>992.08333333333337</v>
      </c>
      <c r="L23" s="1">
        <v>0</v>
      </c>
      <c r="M23" s="1">
        <v>0</v>
      </c>
      <c r="N23" s="1">
        <v>2990.1740925925833</v>
      </c>
      <c r="O23" s="1">
        <v>4642.1928888888888</v>
      </c>
      <c r="P23" s="1">
        <v>833.33333333333337</v>
      </c>
      <c r="Q23" s="1">
        <v>269.02777777777777</v>
      </c>
      <c r="R23" s="1">
        <v>55.166666666666664</v>
      </c>
      <c r="S23" s="1">
        <v>51.111111111111114</v>
      </c>
      <c r="T23" s="1">
        <v>466.66666666666669</v>
      </c>
      <c r="U23" s="1">
        <v>55.888888888888886</v>
      </c>
      <c r="V23" s="1">
        <v>174.11111111111111</v>
      </c>
      <c r="W23" s="1">
        <v>6.0277777777777777</v>
      </c>
      <c r="X23" s="1">
        <v>146.14416666666665</v>
      </c>
      <c r="Y23" s="1">
        <v>433.32751041666666</v>
      </c>
      <c r="Z23" s="1">
        <v>329.72222222222223</v>
      </c>
      <c r="AA23" s="1">
        <v>183.96718194444441</v>
      </c>
      <c r="AB23" s="1">
        <v>56.767590277777771</v>
      </c>
      <c r="AC23" s="1">
        <v>36.170499999999997</v>
      </c>
      <c r="AD23" s="1">
        <v>176.07463058333332</v>
      </c>
      <c r="AE23" s="1">
        <v>128.53589069444445</v>
      </c>
      <c r="AF23" s="1">
        <v>541.66666666666663</v>
      </c>
      <c r="AG23" s="1">
        <v>12568.160007620361</v>
      </c>
      <c r="AH23" s="1">
        <v>17251.760352320362</v>
      </c>
      <c r="AI23" s="1">
        <v>7004.3918699018604</v>
      </c>
    </row>
    <row r="24" spans="1:35" x14ac:dyDescent="0.2">
      <c r="A24" s="3">
        <v>45231</v>
      </c>
      <c r="B24" s="1">
        <v>8197.7705555555549</v>
      </c>
      <c r="C24" s="1">
        <v>5465.1805555555557</v>
      </c>
      <c r="D24" s="1">
        <f t="shared" si="1"/>
        <v>13662.95111111111</v>
      </c>
      <c r="E24" s="1">
        <v>16039.116388888888</v>
      </c>
      <c r="F24" s="1">
        <v>29702.067499999997</v>
      </c>
      <c r="G24" s="1">
        <v>3319.4444444444443</v>
      </c>
      <c r="H24" s="1">
        <v>2883.8784299999993</v>
      </c>
      <c r="I24" s="1">
        <v>525.37747777777497</v>
      </c>
      <c r="J24" s="1">
        <v>6728.7003522222185</v>
      </c>
      <c r="K24" s="1">
        <v>1119.0277777777778</v>
      </c>
      <c r="L24" s="1">
        <v>266.77777777777777</v>
      </c>
      <c r="M24" s="1">
        <v>0</v>
      </c>
      <c r="N24" s="1">
        <v>4006.0438888888884</v>
      </c>
      <c r="O24" s="1">
        <v>940.01277777777773</v>
      </c>
      <c r="P24" s="1">
        <v>627.94444444444446</v>
      </c>
      <c r="Q24" s="1">
        <v>269.02777777777777</v>
      </c>
      <c r="R24" s="1">
        <v>68.888888888888886</v>
      </c>
      <c r="S24" s="1">
        <v>116.11111111111111</v>
      </c>
      <c r="T24" s="1">
        <v>472.22222222222223</v>
      </c>
      <c r="U24" s="1">
        <v>406.01888888888891</v>
      </c>
      <c r="V24" s="1">
        <v>174.11111111111111</v>
      </c>
      <c r="W24" s="1">
        <v>6.0277777777777777</v>
      </c>
      <c r="X24" s="1">
        <v>146.35694444444445</v>
      </c>
      <c r="Y24" s="1">
        <v>57.617990277777785</v>
      </c>
      <c r="Z24" s="1">
        <v>354.02777777777777</v>
      </c>
      <c r="AA24" s="1">
        <v>319.55088372222218</v>
      </c>
      <c r="AB24" s="1">
        <v>56.767590277777771</v>
      </c>
      <c r="AC24" s="1">
        <v>36.170499999999997</v>
      </c>
      <c r="AD24" s="1">
        <v>196.63585922222222</v>
      </c>
      <c r="AE24" s="1">
        <v>128.53589069444445</v>
      </c>
      <c r="AF24" s="1">
        <v>813.88888888888891</v>
      </c>
      <c r="AG24" s="1">
        <v>10581.766769749996</v>
      </c>
      <c r="AH24" s="1">
        <v>17310.467121972219</v>
      </c>
      <c r="AI24" s="1">
        <v>12391.600378027781</v>
      </c>
    </row>
    <row r="25" spans="1:35" x14ac:dyDescent="0.2">
      <c r="A25" s="3">
        <v>45261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N52"/>
  <sheetViews>
    <sheetView tabSelected="1" zoomScale="75" zoomScaleNormal="125" workbookViewId="0">
      <pane ySplit="1" topLeftCell="A30" activePane="bottomLeft" state="frozen"/>
      <selection pane="bottomLeft" activeCell="E29" sqref="E29"/>
    </sheetView>
  </sheetViews>
  <sheetFormatPr baseColWidth="10" defaultRowHeight="16" x14ac:dyDescent="0.2"/>
  <cols>
    <col min="1" max="1" width="24" style="69" customWidth="1"/>
    <col min="2" max="2" width="29.83203125" style="68" customWidth="1"/>
    <col min="3" max="3" width="20" style="68" customWidth="1"/>
    <col min="4" max="4" width="18.83203125" style="68" customWidth="1"/>
    <col min="5" max="5" width="19.33203125" style="68" customWidth="1"/>
    <col min="6" max="6" width="22.33203125" style="68" customWidth="1"/>
    <col min="7" max="7" width="27.33203125" style="68" customWidth="1"/>
    <col min="8" max="8" width="20.6640625" style="68" customWidth="1"/>
    <col min="9" max="9" width="24.83203125" style="68" customWidth="1"/>
    <col min="10" max="10" width="24.6640625" style="68" customWidth="1"/>
    <col min="11" max="11" width="28.33203125" style="68" customWidth="1"/>
    <col min="12" max="15" width="10.83203125" style="68"/>
    <col min="16" max="18" width="10.83203125" style="68" customWidth="1"/>
    <col min="19" max="16384" width="10.83203125" style="68"/>
  </cols>
  <sheetData>
    <row r="1" spans="1:11" ht="21" x14ac:dyDescent="0.25">
      <c r="A1" s="28" t="s">
        <v>0</v>
      </c>
      <c r="B1" s="30" t="s">
        <v>70</v>
      </c>
      <c r="C1" s="30" t="s">
        <v>49</v>
      </c>
      <c r="D1" s="30" t="s">
        <v>73</v>
      </c>
      <c r="E1" s="30" t="s">
        <v>48</v>
      </c>
      <c r="F1" s="30" t="s">
        <v>65</v>
      </c>
      <c r="G1" s="30" t="s">
        <v>51</v>
      </c>
      <c r="H1" s="30" t="s">
        <v>64</v>
      </c>
      <c r="I1" s="30" t="s">
        <v>66</v>
      </c>
      <c r="J1" s="30" t="s">
        <v>67</v>
      </c>
      <c r="K1" s="28" t="s">
        <v>3</v>
      </c>
    </row>
    <row r="2" spans="1:11" ht="21" x14ac:dyDescent="0.25">
      <c r="A2" s="64" t="s">
        <v>111</v>
      </c>
      <c r="B2" s="26">
        <v>0</v>
      </c>
      <c r="C2" s="26">
        <v>0</v>
      </c>
      <c r="D2" s="26" t="s">
        <v>75</v>
      </c>
      <c r="E2" s="26">
        <v>0</v>
      </c>
      <c r="F2" s="26" t="s">
        <v>46</v>
      </c>
      <c r="G2" s="26">
        <v>1</v>
      </c>
      <c r="H2" s="26">
        <v>10</v>
      </c>
      <c r="I2" s="26">
        <v>70</v>
      </c>
      <c r="J2" s="26">
        <v>9</v>
      </c>
      <c r="K2" s="26">
        <v>0</v>
      </c>
    </row>
    <row r="3" spans="1:11" ht="21" x14ac:dyDescent="0.25">
      <c r="A3" s="64" t="s">
        <v>108</v>
      </c>
      <c r="B3" s="26">
        <v>0</v>
      </c>
      <c r="C3" s="26">
        <v>0</v>
      </c>
      <c r="D3" s="26" t="s">
        <v>75</v>
      </c>
      <c r="E3" s="26">
        <v>0</v>
      </c>
      <c r="F3" s="26" t="s">
        <v>47</v>
      </c>
      <c r="G3" s="26">
        <v>1</v>
      </c>
      <c r="H3" s="26">
        <v>10</v>
      </c>
      <c r="I3" s="26">
        <v>70</v>
      </c>
      <c r="J3" s="26">
        <v>9</v>
      </c>
      <c r="K3" s="26">
        <v>0</v>
      </c>
    </row>
    <row r="4" spans="1:11" ht="21" x14ac:dyDescent="0.25">
      <c r="A4" s="64" t="s">
        <v>109</v>
      </c>
      <c r="B4" s="26">
        <v>0</v>
      </c>
      <c r="C4" s="26">
        <v>0</v>
      </c>
      <c r="D4" s="26" t="s">
        <v>75</v>
      </c>
      <c r="E4" s="26">
        <v>0</v>
      </c>
      <c r="F4" s="26" t="s">
        <v>47</v>
      </c>
      <c r="G4" s="26">
        <v>1</v>
      </c>
      <c r="H4" s="26">
        <v>10</v>
      </c>
      <c r="I4" s="26">
        <v>70</v>
      </c>
      <c r="J4" s="26">
        <v>9</v>
      </c>
      <c r="K4" s="26">
        <v>0</v>
      </c>
    </row>
    <row r="5" spans="1:11" ht="21" x14ac:dyDescent="0.25">
      <c r="A5" s="28" t="s">
        <v>34</v>
      </c>
      <c r="B5" s="39">
        <v>0.61</v>
      </c>
      <c r="C5" s="36">
        <v>3</v>
      </c>
      <c r="D5" s="36" t="s">
        <v>74</v>
      </c>
      <c r="E5" s="36">
        <v>7</v>
      </c>
      <c r="F5" s="36" t="s">
        <v>47</v>
      </c>
      <c r="G5" s="36">
        <v>1</v>
      </c>
      <c r="H5" s="35">
        <v>62.111111111111114</v>
      </c>
      <c r="I5" s="35">
        <v>75</v>
      </c>
      <c r="J5" s="35">
        <v>9</v>
      </c>
      <c r="K5" s="35">
        <v>13136.888888888889</v>
      </c>
    </row>
    <row r="6" spans="1:11" ht="21" x14ac:dyDescent="0.25">
      <c r="A6" s="28" t="s">
        <v>35</v>
      </c>
      <c r="B6" s="39">
        <v>0.62</v>
      </c>
      <c r="C6" s="36">
        <v>1</v>
      </c>
      <c r="D6" s="36" t="s">
        <v>74</v>
      </c>
      <c r="E6" s="36">
        <v>0</v>
      </c>
      <c r="F6" s="36" t="s">
        <v>47</v>
      </c>
      <c r="G6" s="36">
        <v>1</v>
      </c>
      <c r="H6" s="35">
        <v>62.111111111111114</v>
      </c>
      <c r="I6" s="35">
        <v>75</v>
      </c>
      <c r="J6" s="35">
        <v>9</v>
      </c>
      <c r="K6" s="35">
        <v>11430.527777777777</v>
      </c>
    </row>
    <row r="7" spans="1:11" ht="21" x14ac:dyDescent="0.25">
      <c r="A7" s="28" t="s">
        <v>36</v>
      </c>
      <c r="B7" s="39">
        <v>0.39</v>
      </c>
      <c r="C7" s="36">
        <v>0</v>
      </c>
      <c r="D7" s="36" t="s">
        <v>74</v>
      </c>
      <c r="E7" s="36">
        <v>0</v>
      </c>
      <c r="F7" s="36" t="s">
        <v>47</v>
      </c>
      <c r="G7" s="36">
        <v>1</v>
      </c>
      <c r="H7" s="35">
        <v>99.305555555555557</v>
      </c>
      <c r="I7" s="35">
        <v>75</v>
      </c>
      <c r="J7" s="35">
        <v>9</v>
      </c>
      <c r="K7" s="35">
        <v>9742.6111111111113</v>
      </c>
    </row>
    <row r="8" spans="1:11" ht="21" x14ac:dyDescent="0.25">
      <c r="A8" s="28" t="s">
        <v>37</v>
      </c>
      <c r="B8" s="39">
        <v>0.7</v>
      </c>
      <c r="C8" s="36">
        <v>5</v>
      </c>
      <c r="D8" s="36" t="s">
        <v>74</v>
      </c>
      <c r="E8" s="36">
        <v>0</v>
      </c>
      <c r="F8" s="36" t="s">
        <v>47</v>
      </c>
      <c r="G8" s="36">
        <v>1</v>
      </c>
      <c r="H8" s="35">
        <v>246.05555555555554</v>
      </c>
      <c r="I8" s="35">
        <v>75</v>
      </c>
      <c r="J8" s="35">
        <v>9</v>
      </c>
      <c r="K8" s="35">
        <v>15043.805555555555</v>
      </c>
    </row>
    <row r="9" spans="1:11" ht="21" x14ac:dyDescent="0.25">
      <c r="A9" s="28" t="s">
        <v>38</v>
      </c>
      <c r="B9" s="39">
        <v>0.47</v>
      </c>
      <c r="C9" s="36">
        <v>1</v>
      </c>
      <c r="D9" s="36" t="s">
        <v>75</v>
      </c>
      <c r="E9" s="36">
        <v>0</v>
      </c>
      <c r="F9" s="36" t="s">
        <v>50</v>
      </c>
      <c r="G9" s="36">
        <v>1</v>
      </c>
      <c r="H9" s="35">
        <v>144.92038888888888</v>
      </c>
      <c r="I9" s="35">
        <v>75</v>
      </c>
      <c r="J9" s="35">
        <v>9</v>
      </c>
      <c r="K9" s="35">
        <v>8546.1691666666666</v>
      </c>
    </row>
    <row r="10" spans="1:11" ht="21" x14ac:dyDescent="0.25">
      <c r="A10" s="28" t="s">
        <v>39</v>
      </c>
      <c r="B10" s="39">
        <v>0.33</v>
      </c>
      <c r="C10" s="36">
        <v>0</v>
      </c>
      <c r="D10" s="36" t="s">
        <v>75</v>
      </c>
      <c r="E10" s="36">
        <v>0</v>
      </c>
      <c r="F10" s="36" t="s">
        <v>50</v>
      </c>
      <c r="G10" s="36">
        <v>1</v>
      </c>
      <c r="H10" s="35">
        <v>118.45822222222222</v>
      </c>
      <c r="I10" s="35">
        <v>75</v>
      </c>
      <c r="J10" s="35">
        <v>9</v>
      </c>
      <c r="K10" s="35">
        <v>7171.4191666666666</v>
      </c>
    </row>
    <row r="11" spans="1:11" ht="21" x14ac:dyDescent="0.25">
      <c r="A11" s="28" t="s">
        <v>40</v>
      </c>
      <c r="B11" s="39">
        <v>0.67</v>
      </c>
      <c r="C11" s="36">
        <v>3</v>
      </c>
      <c r="D11" s="36" t="s">
        <v>50</v>
      </c>
      <c r="E11" s="36">
        <v>20</v>
      </c>
      <c r="F11" s="36" t="s">
        <v>50</v>
      </c>
      <c r="G11" s="36">
        <v>1</v>
      </c>
      <c r="H11" s="35">
        <v>46.761375416666667</v>
      </c>
      <c r="I11" s="35">
        <v>75</v>
      </c>
      <c r="J11" s="35">
        <v>9</v>
      </c>
      <c r="K11" s="35">
        <v>15864.97388888889</v>
      </c>
    </row>
    <row r="12" spans="1:11" ht="21" x14ac:dyDescent="0.25">
      <c r="A12" s="28" t="s">
        <v>41</v>
      </c>
      <c r="B12" s="39">
        <v>0.49</v>
      </c>
      <c r="C12" s="36">
        <v>2</v>
      </c>
      <c r="D12" s="36" t="s">
        <v>50</v>
      </c>
      <c r="E12" s="36">
        <v>10</v>
      </c>
      <c r="F12" s="36" t="s">
        <v>50</v>
      </c>
      <c r="G12" s="36">
        <v>1</v>
      </c>
      <c r="H12" s="35">
        <v>149.96791666666667</v>
      </c>
      <c r="I12" s="35">
        <v>77</v>
      </c>
      <c r="J12" s="35">
        <v>9</v>
      </c>
      <c r="K12" s="35">
        <v>11925.820833333333</v>
      </c>
    </row>
    <row r="13" spans="1:11" ht="21" x14ac:dyDescent="0.25">
      <c r="A13" s="28" t="s">
        <v>42</v>
      </c>
      <c r="B13" s="39">
        <v>0.51</v>
      </c>
      <c r="C13" s="36">
        <v>3</v>
      </c>
      <c r="D13" s="36" t="s">
        <v>50</v>
      </c>
      <c r="E13" s="36">
        <v>0</v>
      </c>
      <c r="F13" s="36" t="s">
        <v>46</v>
      </c>
      <c r="G13" s="36">
        <v>1</v>
      </c>
      <c r="H13" s="35">
        <v>170.24083333333334</v>
      </c>
      <c r="I13" s="35">
        <v>77</v>
      </c>
      <c r="J13" s="35">
        <v>9</v>
      </c>
      <c r="K13" s="35">
        <v>13738.026666666667</v>
      </c>
    </row>
    <row r="14" spans="1:11" ht="21" x14ac:dyDescent="0.25">
      <c r="A14" s="28" t="s">
        <v>43</v>
      </c>
      <c r="B14" s="39">
        <v>0.4</v>
      </c>
      <c r="C14" s="36">
        <v>0</v>
      </c>
      <c r="D14" s="36" t="s">
        <v>75</v>
      </c>
      <c r="E14" s="36">
        <v>0</v>
      </c>
      <c r="F14" s="36" t="s">
        <v>46</v>
      </c>
      <c r="G14" s="36">
        <v>1</v>
      </c>
      <c r="H14" s="35">
        <v>176.07463058333332</v>
      </c>
      <c r="I14" s="35">
        <v>77</v>
      </c>
      <c r="J14" s="35">
        <v>9</v>
      </c>
      <c r="K14" s="35">
        <v>7765.7254499999999</v>
      </c>
    </row>
    <row r="15" spans="1:11" ht="21" x14ac:dyDescent="0.25">
      <c r="A15" s="28" t="s">
        <v>44</v>
      </c>
      <c r="B15" s="39">
        <v>0.6</v>
      </c>
      <c r="C15" s="36">
        <v>0</v>
      </c>
      <c r="D15" s="36" t="s">
        <v>50</v>
      </c>
      <c r="E15" s="36">
        <v>0</v>
      </c>
      <c r="F15" s="36" t="s">
        <v>47</v>
      </c>
      <c r="G15" s="36">
        <v>3</v>
      </c>
      <c r="H15" s="35">
        <v>176.07463058333332</v>
      </c>
      <c r="I15" s="35">
        <v>77</v>
      </c>
      <c r="J15" s="35">
        <v>9</v>
      </c>
      <c r="K15" s="35">
        <v>14796.252777777778</v>
      </c>
    </row>
    <row r="16" spans="1:11" ht="21" x14ac:dyDescent="0.25">
      <c r="A16" s="28" t="s">
        <v>45</v>
      </c>
      <c r="B16" s="39">
        <v>0.79</v>
      </c>
      <c r="C16" s="36">
        <v>5</v>
      </c>
      <c r="D16" s="36" t="s">
        <v>74</v>
      </c>
      <c r="E16" s="36">
        <v>10</v>
      </c>
      <c r="F16" s="36" t="s">
        <v>47</v>
      </c>
      <c r="G16" s="36">
        <v>3</v>
      </c>
      <c r="H16" s="35">
        <v>196.63585922222222</v>
      </c>
      <c r="I16" s="35">
        <v>77</v>
      </c>
      <c r="J16" s="35">
        <v>9</v>
      </c>
      <c r="K16" s="35">
        <v>16039.116388888888</v>
      </c>
    </row>
    <row r="17" spans="1:11" ht="21" x14ac:dyDescent="0.25">
      <c r="A17" s="64" t="s">
        <v>52</v>
      </c>
      <c r="B17" s="39">
        <v>0.81</v>
      </c>
      <c r="C17" s="36">
        <v>3</v>
      </c>
      <c r="D17" s="36" t="s">
        <v>74</v>
      </c>
      <c r="E17" s="36">
        <v>7</v>
      </c>
      <c r="F17" s="36" t="s">
        <v>47</v>
      </c>
      <c r="G17" s="36">
        <v>4</v>
      </c>
      <c r="H17" s="35">
        <v>277.43523555555555</v>
      </c>
      <c r="I17" s="35">
        <v>80</v>
      </c>
      <c r="J17" s="35">
        <v>9</v>
      </c>
      <c r="K17" s="35">
        <v>18609.989444444444</v>
      </c>
    </row>
    <row r="18" spans="1:11" ht="21" x14ac:dyDescent="0.25">
      <c r="A18" s="64" t="s">
        <v>53</v>
      </c>
      <c r="B18" s="39">
        <v>0.82</v>
      </c>
      <c r="C18" s="36">
        <v>1</v>
      </c>
      <c r="D18" s="36" t="s">
        <v>74</v>
      </c>
      <c r="E18" s="36">
        <v>0</v>
      </c>
      <c r="F18" s="36" t="s">
        <v>47</v>
      </c>
      <c r="G18" s="36">
        <v>4</v>
      </c>
      <c r="H18" s="35">
        <v>583.33333333333337</v>
      </c>
      <c r="I18" s="35">
        <v>80</v>
      </c>
      <c r="J18" s="35">
        <v>9</v>
      </c>
      <c r="K18" s="35">
        <v>16622.081111111111</v>
      </c>
    </row>
    <row r="19" spans="1:11" ht="21" x14ac:dyDescent="0.25">
      <c r="A19" s="64" t="s">
        <v>54</v>
      </c>
      <c r="B19" s="39">
        <v>0.78</v>
      </c>
      <c r="C19" s="36">
        <v>0</v>
      </c>
      <c r="D19" s="36" t="s">
        <v>74</v>
      </c>
      <c r="E19" s="36">
        <v>0</v>
      </c>
      <c r="F19" s="36" t="s">
        <v>47</v>
      </c>
      <c r="G19" s="36">
        <v>4</v>
      </c>
      <c r="H19" s="35">
        <v>189.90263766666666</v>
      </c>
      <c r="I19" s="35">
        <v>83</v>
      </c>
      <c r="J19" s="35">
        <v>9</v>
      </c>
      <c r="K19" s="35">
        <v>21306.423360019777</v>
      </c>
    </row>
    <row r="20" spans="1:11" ht="21" x14ac:dyDescent="0.25">
      <c r="A20" s="64" t="s">
        <v>55</v>
      </c>
      <c r="B20" s="39">
        <v>0.73</v>
      </c>
      <c r="C20" s="36">
        <v>5</v>
      </c>
      <c r="D20" s="36" t="s">
        <v>74</v>
      </c>
      <c r="E20" s="36">
        <v>0</v>
      </c>
      <c r="F20" s="36" t="s">
        <v>47</v>
      </c>
      <c r="G20" s="36">
        <v>4</v>
      </c>
      <c r="H20" s="35">
        <v>339.38964222222216</v>
      </c>
      <c r="I20" s="35">
        <v>80</v>
      </c>
      <c r="J20" s="35">
        <v>9</v>
      </c>
      <c r="K20" s="35">
        <v>17039.369466666667</v>
      </c>
    </row>
    <row r="21" spans="1:11" ht="21" x14ac:dyDescent="0.25">
      <c r="A21" s="64" t="s">
        <v>56</v>
      </c>
      <c r="B21" s="39">
        <v>0.6</v>
      </c>
      <c r="C21" s="36">
        <v>1</v>
      </c>
      <c r="D21" s="36" t="s">
        <v>75</v>
      </c>
      <c r="E21" s="36">
        <v>0</v>
      </c>
      <c r="F21" s="36" t="s">
        <v>50</v>
      </c>
      <c r="G21" s="36">
        <v>4</v>
      </c>
      <c r="H21" s="35">
        <v>366.89441874999994</v>
      </c>
      <c r="I21" s="35">
        <v>80</v>
      </c>
      <c r="J21" s="35">
        <v>9</v>
      </c>
      <c r="K21" s="35">
        <v>16731.527777777777</v>
      </c>
    </row>
    <row r="22" spans="1:11" ht="21" x14ac:dyDescent="0.25">
      <c r="A22" s="64" t="s">
        <v>57</v>
      </c>
      <c r="B22" s="39">
        <v>0.52</v>
      </c>
      <c r="C22" s="36">
        <v>0</v>
      </c>
      <c r="D22" s="36" t="s">
        <v>75</v>
      </c>
      <c r="E22" s="36">
        <v>0</v>
      </c>
      <c r="F22" s="36" t="s">
        <v>50</v>
      </c>
      <c r="G22" s="36">
        <v>4</v>
      </c>
      <c r="H22" s="35">
        <v>289.95980819444441</v>
      </c>
      <c r="I22" s="35">
        <v>80</v>
      </c>
      <c r="J22" s="35">
        <v>9</v>
      </c>
      <c r="K22" s="35">
        <v>15332.020833333334</v>
      </c>
    </row>
    <row r="23" spans="1:11" ht="21" x14ac:dyDescent="0.25">
      <c r="A23" s="64" t="s">
        <v>58</v>
      </c>
      <c r="B23" s="39">
        <v>0.83</v>
      </c>
      <c r="C23" s="36">
        <v>3</v>
      </c>
      <c r="D23" s="36" t="s">
        <v>50</v>
      </c>
      <c r="E23" s="36">
        <v>20</v>
      </c>
      <c r="F23" s="36" t="s">
        <v>50</v>
      </c>
      <c r="G23" s="36">
        <v>4</v>
      </c>
      <c r="H23" s="35">
        <v>319.48371291666666</v>
      </c>
      <c r="I23" s="35">
        <v>80</v>
      </c>
      <c r="J23" s="35">
        <v>9</v>
      </c>
      <c r="K23" s="35">
        <v>20746.446944444444</v>
      </c>
    </row>
    <row r="24" spans="1:11" ht="21" x14ac:dyDescent="0.25">
      <c r="A24" s="64" t="s">
        <v>59</v>
      </c>
      <c r="B24" s="54">
        <v>0.59</v>
      </c>
      <c r="C24" s="36">
        <v>2</v>
      </c>
      <c r="D24" s="36" t="s">
        <v>75</v>
      </c>
      <c r="E24" s="36">
        <v>10</v>
      </c>
      <c r="F24" s="36" t="s">
        <v>46</v>
      </c>
      <c r="G24" s="36">
        <v>4</v>
      </c>
      <c r="H24" s="35">
        <v>300</v>
      </c>
      <c r="I24" s="35">
        <v>84</v>
      </c>
      <c r="J24" s="35">
        <v>9</v>
      </c>
      <c r="K24" s="33">
        <v>16965</v>
      </c>
    </row>
    <row r="25" spans="1:11" ht="21" x14ac:dyDescent="0.25">
      <c r="A25" s="64" t="s">
        <v>60</v>
      </c>
      <c r="B25" s="38">
        <v>0.64</v>
      </c>
      <c r="C25" s="36">
        <v>3</v>
      </c>
      <c r="D25" s="36" t="s">
        <v>50</v>
      </c>
      <c r="E25" s="36">
        <v>0</v>
      </c>
      <c r="F25" s="36" t="s">
        <v>46</v>
      </c>
      <c r="G25" s="36">
        <v>4</v>
      </c>
      <c r="H25" s="35">
        <v>319.48371291666666</v>
      </c>
      <c r="I25" s="35">
        <v>87</v>
      </c>
      <c r="J25" s="35">
        <v>9</v>
      </c>
      <c r="K25" s="35">
        <v>16827</v>
      </c>
    </row>
    <row r="26" spans="1:11" ht="21" x14ac:dyDescent="0.25">
      <c r="A26" s="64" t="s">
        <v>61</v>
      </c>
      <c r="B26" s="38">
        <v>0.54</v>
      </c>
      <c r="C26" s="36">
        <v>0</v>
      </c>
      <c r="D26" s="36" t="s">
        <v>75</v>
      </c>
      <c r="E26" s="36">
        <v>0</v>
      </c>
      <c r="F26" s="36" t="s">
        <v>46</v>
      </c>
      <c r="G26" s="36">
        <v>4</v>
      </c>
      <c r="H26" s="35">
        <v>319.48371291666666</v>
      </c>
      <c r="I26" s="35">
        <v>87</v>
      </c>
      <c r="J26" s="35">
        <v>9</v>
      </c>
      <c r="K26" s="35">
        <v>15986.988389404734</v>
      </c>
    </row>
    <row r="27" spans="1:11" ht="21" x14ac:dyDescent="0.25">
      <c r="A27" s="64" t="s">
        <v>62</v>
      </c>
      <c r="B27" s="38">
        <v>0.73</v>
      </c>
      <c r="C27" s="36">
        <v>0</v>
      </c>
      <c r="D27" s="36" t="s">
        <v>50</v>
      </c>
      <c r="E27" s="36">
        <v>0</v>
      </c>
      <c r="F27" s="36" t="s">
        <v>47</v>
      </c>
      <c r="G27" s="36">
        <v>5</v>
      </c>
      <c r="H27" s="35">
        <v>319.48371291666666</v>
      </c>
      <c r="I27" s="35">
        <v>87</v>
      </c>
      <c r="J27" s="35">
        <v>9</v>
      </c>
      <c r="K27" s="35">
        <v>18163.634015970092</v>
      </c>
    </row>
    <row r="28" spans="1:11" ht="21" x14ac:dyDescent="0.25">
      <c r="A28" s="64" t="s">
        <v>63</v>
      </c>
      <c r="B28" s="38">
        <v>0.84</v>
      </c>
      <c r="C28" s="36">
        <v>5</v>
      </c>
      <c r="D28" s="36" t="s">
        <v>74</v>
      </c>
      <c r="E28" s="36">
        <v>10</v>
      </c>
      <c r="F28" s="36" t="s">
        <v>47</v>
      </c>
      <c r="G28" s="36">
        <v>5</v>
      </c>
      <c r="H28" s="35">
        <v>319.48371291666666</v>
      </c>
      <c r="I28" s="35">
        <v>87</v>
      </c>
      <c r="J28" s="35">
        <v>9</v>
      </c>
      <c r="K28" s="35">
        <v>21601.496891461884</v>
      </c>
    </row>
    <row r="29" spans="1:11" ht="21" x14ac:dyDescent="0.25">
      <c r="A29" s="64" t="s">
        <v>76</v>
      </c>
      <c r="B29" s="39">
        <v>0.96</v>
      </c>
      <c r="C29" s="36">
        <v>3</v>
      </c>
      <c r="D29" s="36" t="s">
        <v>74</v>
      </c>
      <c r="E29" s="36">
        <v>7</v>
      </c>
      <c r="F29" s="36" t="s">
        <v>47</v>
      </c>
      <c r="G29" s="36">
        <v>4</v>
      </c>
      <c r="H29" s="35">
        <v>277.43523555555555</v>
      </c>
      <c r="I29" s="35">
        <v>87</v>
      </c>
      <c r="J29" s="35">
        <v>9</v>
      </c>
      <c r="K29" s="35">
        <v>26762.052124195259</v>
      </c>
    </row>
    <row r="30" spans="1:11" ht="21" x14ac:dyDescent="0.25">
      <c r="A30" s="64" t="s">
        <v>77</v>
      </c>
      <c r="B30" s="39">
        <v>0.76</v>
      </c>
      <c r="C30" s="36">
        <v>1</v>
      </c>
      <c r="D30" s="36" t="s">
        <v>74</v>
      </c>
      <c r="E30" s="36">
        <v>0</v>
      </c>
      <c r="F30" s="36" t="s">
        <v>47</v>
      </c>
      <c r="G30" s="36">
        <v>4</v>
      </c>
      <c r="H30" s="35">
        <v>583.33333333333337</v>
      </c>
      <c r="I30" s="35">
        <v>87</v>
      </c>
      <c r="J30" s="35">
        <v>9</v>
      </c>
      <c r="K30" s="35">
        <v>22000</v>
      </c>
    </row>
    <row r="31" spans="1:11" ht="21" x14ac:dyDescent="0.25">
      <c r="A31" s="64" t="s">
        <v>78</v>
      </c>
      <c r="B31" s="39">
        <v>0.84</v>
      </c>
      <c r="C31" s="36">
        <v>0</v>
      </c>
      <c r="D31" s="36" t="s">
        <v>74</v>
      </c>
      <c r="E31" s="36">
        <v>0</v>
      </c>
      <c r="F31" s="36" t="s">
        <v>47</v>
      </c>
      <c r="G31" s="36">
        <v>4</v>
      </c>
      <c r="H31" s="35">
        <v>189.90263766666666</v>
      </c>
      <c r="I31" s="35">
        <v>87</v>
      </c>
      <c r="J31" s="35">
        <v>9</v>
      </c>
      <c r="K31" s="35">
        <v>24000</v>
      </c>
    </row>
    <row r="32" spans="1:11" ht="21" x14ac:dyDescent="0.25">
      <c r="A32" s="64" t="s">
        <v>79</v>
      </c>
      <c r="B32" s="39">
        <v>0.78</v>
      </c>
      <c r="C32" s="36">
        <v>5</v>
      </c>
      <c r="D32" s="36" t="s">
        <v>74</v>
      </c>
      <c r="E32" s="36">
        <v>0</v>
      </c>
      <c r="F32" s="36" t="s">
        <v>47</v>
      </c>
      <c r="G32" s="36">
        <v>4</v>
      </c>
      <c r="H32" s="35">
        <v>339.38964222222216</v>
      </c>
      <c r="I32" s="35">
        <v>87</v>
      </c>
      <c r="J32" s="35">
        <v>9</v>
      </c>
      <c r="K32" s="35">
        <f t="shared" ref="K26:K36" si="0">(((B32*K20)/B20)*(1+(I32-I20)/I20))</f>
        <v>19799.513904246578</v>
      </c>
    </row>
    <row r="33" spans="1:14" ht="21" x14ac:dyDescent="0.25">
      <c r="A33" s="64" t="s">
        <v>80</v>
      </c>
      <c r="B33" s="39">
        <v>0.6</v>
      </c>
      <c r="C33" s="36">
        <v>1</v>
      </c>
      <c r="D33" s="36" t="s">
        <v>75</v>
      </c>
      <c r="E33" s="36">
        <v>0</v>
      </c>
      <c r="F33" s="36" t="s">
        <v>50</v>
      </c>
      <c r="G33" s="36">
        <v>4</v>
      </c>
      <c r="H33" s="35">
        <v>366.89441874999994</v>
      </c>
      <c r="I33" s="35">
        <v>87</v>
      </c>
      <c r="J33" s="35">
        <v>9</v>
      </c>
      <c r="K33" s="35">
        <f t="shared" si="0"/>
        <v>18195.536458333332</v>
      </c>
    </row>
    <row r="34" spans="1:14" ht="21" x14ac:dyDescent="0.25">
      <c r="A34" s="64" t="s">
        <v>81</v>
      </c>
      <c r="B34" s="39">
        <v>0.54</v>
      </c>
      <c r="C34" s="36">
        <v>0</v>
      </c>
      <c r="D34" s="36" t="s">
        <v>75</v>
      </c>
      <c r="E34" s="36">
        <v>0</v>
      </c>
      <c r="F34" s="36" t="s">
        <v>50</v>
      </c>
      <c r="G34" s="36">
        <v>4</v>
      </c>
      <c r="H34" s="35">
        <v>289.95980819444441</v>
      </c>
      <c r="I34" s="35">
        <v>87</v>
      </c>
      <c r="J34" s="35">
        <v>9</v>
      </c>
      <c r="K34" s="35">
        <f t="shared" si="0"/>
        <v>17314.863912259614</v>
      </c>
    </row>
    <row r="35" spans="1:14" ht="21" x14ac:dyDescent="0.25">
      <c r="A35" s="64" t="s">
        <v>82</v>
      </c>
      <c r="B35" s="39">
        <v>0.83</v>
      </c>
      <c r="C35" s="36">
        <v>3</v>
      </c>
      <c r="D35" s="36" t="s">
        <v>50</v>
      </c>
      <c r="E35" s="36">
        <v>20</v>
      </c>
      <c r="F35" s="36" t="s">
        <v>50</v>
      </c>
      <c r="G35" s="36">
        <v>4</v>
      </c>
      <c r="H35" s="35">
        <v>319.48371291666666</v>
      </c>
      <c r="I35" s="35">
        <v>87</v>
      </c>
      <c r="J35" s="35">
        <v>9</v>
      </c>
      <c r="K35" s="35">
        <f t="shared" si="0"/>
        <v>22561.76105208333</v>
      </c>
    </row>
    <row r="36" spans="1:14" ht="21" x14ac:dyDescent="0.25">
      <c r="A36" s="64" t="s">
        <v>83</v>
      </c>
      <c r="B36" s="54">
        <v>0.62</v>
      </c>
      <c r="C36" s="36">
        <v>2</v>
      </c>
      <c r="D36" s="36" t="s">
        <v>75</v>
      </c>
      <c r="E36" s="36">
        <v>10</v>
      </c>
      <c r="F36" s="36" t="s">
        <v>46</v>
      </c>
      <c r="G36" s="36">
        <v>4</v>
      </c>
      <c r="H36" s="35">
        <v>319.48371291666666</v>
      </c>
      <c r="I36" s="35">
        <v>87</v>
      </c>
      <c r="J36" s="35">
        <v>9</v>
      </c>
      <c r="K36" s="35">
        <f t="shared" si="0"/>
        <v>18464.328087167072</v>
      </c>
      <c r="M36" s="27"/>
      <c r="N36" s="27"/>
    </row>
    <row r="37" spans="1:14" ht="21" x14ac:dyDescent="0.25">
      <c r="A37" s="64" t="s">
        <v>84</v>
      </c>
      <c r="B37" s="38">
        <v>0.7</v>
      </c>
      <c r="C37" s="36">
        <v>3</v>
      </c>
      <c r="D37" s="36" t="s">
        <v>50</v>
      </c>
      <c r="E37" s="36">
        <v>0</v>
      </c>
      <c r="F37" s="36" t="s">
        <v>46</v>
      </c>
      <c r="G37" s="36">
        <v>4</v>
      </c>
      <c r="H37" s="35">
        <v>319.48371291666666</v>
      </c>
      <c r="I37" s="35">
        <v>87</v>
      </c>
      <c r="J37" s="35">
        <v>9</v>
      </c>
      <c r="K37" s="35">
        <f t="shared" ref="K37:K52" si="1">(((B37*K25)/B25)*(1+(I37-I25)/I25))</f>
        <v>18404.53125</v>
      </c>
    </row>
    <row r="38" spans="1:14" ht="21" x14ac:dyDescent="0.25">
      <c r="A38" s="64" t="s">
        <v>85</v>
      </c>
      <c r="B38" s="38">
        <v>0.45</v>
      </c>
      <c r="C38" s="36">
        <v>0</v>
      </c>
      <c r="D38" s="36" t="s">
        <v>75</v>
      </c>
      <c r="E38" s="36">
        <v>0</v>
      </c>
      <c r="F38" s="36" t="s">
        <v>46</v>
      </c>
      <c r="G38" s="36">
        <v>4</v>
      </c>
      <c r="H38" s="35">
        <v>319.48371291666666</v>
      </c>
      <c r="I38" s="35">
        <v>87</v>
      </c>
      <c r="J38" s="35">
        <v>9</v>
      </c>
      <c r="K38" s="35">
        <f t="shared" si="1"/>
        <v>13322.490324503946</v>
      </c>
    </row>
    <row r="39" spans="1:14" ht="21" x14ac:dyDescent="0.25">
      <c r="A39" s="64" t="s">
        <v>86</v>
      </c>
      <c r="B39" s="38">
        <v>0.65</v>
      </c>
      <c r="C39" s="36">
        <v>0</v>
      </c>
      <c r="D39" s="36" t="s">
        <v>50</v>
      </c>
      <c r="E39" s="36">
        <v>0</v>
      </c>
      <c r="F39" s="36" t="s">
        <v>47</v>
      </c>
      <c r="G39" s="36">
        <v>5</v>
      </c>
      <c r="H39" s="35">
        <v>319.48371291666666</v>
      </c>
      <c r="I39" s="35">
        <v>87</v>
      </c>
      <c r="J39" s="35">
        <v>9</v>
      </c>
      <c r="K39" s="35">
        <f t="shared" si="1"/>
        <v>16173.098781343233</v>
      </c>
    </row>
    <row r="40" spans="1:14" ht="21" x14ac:dyDescent="0.25">
      <c r="A40" s="64" t="s">
        <v>87</v>
      </c>
      <c r="B40" s="38">
        <v>0.86</v>
      </c>
      <c r="C40" s="36">
        <v>5</v>
      </c>
      <c r="D40" s="36" t="s">
        <v>74</v>
      </c>
      <c r="E40" s="36">
        <v>10</v>
      </c>
      <c r="F40" s="36" t="s">
        <v>47</v>
      </c>
      <c r="G40" s="36">
        <v>5</v>
      </c>
      <c r="H40" s="35">
        <v>319.48371291666666</v>
      </c>
      <c r="I40" s="35">
        <v>87</v>
      </c>
      <c r="J40" s="35">
        <v>9</v>
      </c>
      <c r="K40" s="35">
        <f t="shared" si="1"/>
        <v>22115.818246020503</v>
      </c>
    </row>
    <row r="41" spans="1:14" ht="21" x14ac:dyDescent="0.25">
      <c r="A41" s="64" t="s">
        <v>88</v>
      </c>
      <c r="B41" s="65">
        <v>0.86</v>
      </c>
      <c r="C41" s="36">
        <v>3</v>
      </c>
      <c r="D41" s="36" t="s">
        <v>74</v>
      </c>
      <c r="E41" s="36">
        <v>7</v>
      </c>
      <c r="F41" s="36" t="s">
        <v>47</v>
      </c>
      <c r="G41" s="36">
        <v>4</v>
      </c>
      <c r="H41" s="35">
        <v>277.43523555555555</v>
      </c>
      <c r="I41" s="35">
        <v>87</v>
      </c>
      <c r="J41" s="35">
        <v>9</v>
      </c>
      <c r="K41" s="35">
        <f t="shared" si="1"/>
        <v>23974.338361258255</v>
      </c>
    </row>
    <row r="42" spans="1:14" ht="21" x14ac:dyDescent="0.25">
      <c r="A42" s="64" t="s">
        <v>89</v>
      </c>
      <c r="B42" s="65">
        <v>0.87</v>
      </c>
      <c r="C42" s="36">
        <v>1</v>
      </c>
      <c r="D42" s="36" t="s">
        <v>74</v>
      </c>
      <c r="E42" s="36">
        <v>0</v>
      </c>
      <c r="F42" s="36" t="s">
        <v>47</v>
      </c>
      <c r="G42" s="36">
        <v>4</v>
      </c>
      <c r="H42" s="35">
        <v>583.33333333333337</v>
      </c>
      <c r="I42" s="35">
        <v>87</v>
      </c>
      <c r="J42" s="35">
        <v>9</v>
      </c>
      <c r="K42" s="35">
        <f>(((B42*K30)/B30)*(1+(I42-I30)/I30))</f>
        <v>25184.21052631579</v>
      </c>
    </row>
    <row r="43" spans="1:14" ht="21" x14ac:dyDescent="0.25">
      <c r="A43" s="64" t="s">
        <v>90</v>
      </c>
      <c r="B43" s="65">
        <v>0.78</v>
      </c>
      <c r="C43" s="36">
        <v>0</v>
      </c>
      <c r="D43" s="36" t="s">
        <v>74</v>
      </c>
      <c r="E43" s="36">
        <v>0</v>
      </c>
      <c r="F43" s="36" t="s">
        <v>47</v>
      </c>
      <c r="G43" s="36">
        <v>4</v>
      </c>
      <c r="H43" s="35">
        <v>189.90263766666666</v>
      </c>
      <c r="I43" s="35">
        <v>87</v>
      </c>
      <c r="J43" s="35">
        <v>9</v>
      </c>
      <c r="K43" s="35">
        <f t="shared" si="1"/>
        <v>22285.714285714286</v>
      </c>
    </row>
    <row r="44" spans="1:14" ht="21" x14ac:dyDescent="0.25">
      <c r="A44" s="64" t="s">
        <v>91</v>
      </c>
      <c r="B44" s="65">
        <v>0.78</v>
      </c>
      <c r="C44" s="36">
        <v>5</v>
      </c>
      <c r="D44" s="36" t="s">
        <v>74</v>
      </c>
      <c r="E44" s="36">
        <v>0</v>
      </c>
      <c r="F44" s="36" t="s">
        <v>47</v>
      </c>
      <c r="G44" s="36">
        <v>4</v>
      </c>
      <c r="H44" s="35">
        <v>339.38964222222216</v>
      </c>
      <c r="I44" s="35">
        <v>87</v>
      </c>
      <c r="J44" s="35">
        <v>9</v>
      </c>
      <c r="K44" s="35">
        <f t="shared" si="1"/>
        <v>19799.513904246578</v>
      </c>
    </row>
    <row r="45" spans="1:14" ht="21" x14ac:dyDescent="0.25">
      <c r="A45" s="64" t="s">
        <v>92</v>
      </c>
      <c r="B45" s="65">
        <v>0.6</v>
      </c>
      <c r="C45" s="36">
        <v>1</v>
      </c>
      <c r="D45" s="36" t="s">
        <v>75</v>
      </c>
      <c r="E45" s="36">
        <v>0</v>
      </c>
      <c r="F45" s="36" t="s">
        <v>50</v>
      </c>
      <c r="G45" s="36">
        <v>4</v>
      </c>
      <c r="H45" s="35">
        <v>366.89441874999994</v>
      </c>
      <c r="I45" s="35">
        <v>87</v>
      </c>
      <c r="J45" s="35">
        <v>9</v>
      </c>
      <c r="K45" s="35">
        <f t="shared" si="1"/>
        <v>18195.536458333332</v>
      </c>
    </row>
    <row r="46" spans="1:14" ht="21" x14ac:dyDescent="0.25">
      <c r="A46" s="64" t="s">
        <v>93</v>
      </c>
      <c r="B46" s="65">
        <v>0.56999999999999995</v>
      </c>
      <c r="C46" s="36">
        <v>0</v>
      </c>
      <c r="D46" s="36" t="s">
        <v>75</v>
      </c>
      <c r="E46" s="36">
        <v>0</v>
      </c>
      <c r="F46" s="36" t="s">
        <v>50</v>
      </c>
      <c r="G46" s="36">
        <v>4</v>
      </c>
      <c r="H46" s="35">
        <v>289.95980819444441</v>
      </c>
      <c r="I46" s="35">
        <v>87</v>
      </c>
      <c r="J46" s="35">
        <v>9</v>
      </c>
      <c r="K46" s="35">
        <f t="shared" si="1"/>
        <v>18276.800796274034</v>
      </c>
    </row>
    <row r="47" spans="1:14" ht="21" x14ac:dyDescent="0.25">
      <c r="A47" s="64" t="s">
        <v>94</v>
      </c>
      <c r="B47" s="65">
        <v>0.83</v>
      </c>
      <c r="C47" s="36">
        <v>3</v>
      </c>
      <c r="D47" s="36" t="s">
        <v>50</v>
      </c>
      <c r="E47" s="36">
        <v>20</v>
      </c>
      <c r="F47" s="36" t="s">
        <v>50</v>
      </c>
      <c r="G47" s="36">
        <v>4</v>
      </c>
      <c r="H47" s="35">
        <v>319.48371291666666</v>
      </c>
      <c r="I47" s="35">
        <v>87</v>
      </c>
      <c r="J47" s="35">
        <v>9</v>
      </c>
      <c r="K47" s="35">
        <f t="shared" si="1"/>
        <v>22561.761052083333</v>
      </c>
    </row>
    <row r="48" spans="1:14" ht="21" x14ac:dyDescent="0.25">
      <c r="A48" s="64" t="s">
        <v>95</v>
      </c>
      <c r="B48" s="54">
        <v>0.62</v>
      </c>
      <c r="C48" s="36">
        <v>2</v>
      </c>
      <c r="D48" s="36" t="s">
        <v>75</v>
      </c>
      <c r="E48" s="36">
        <v>10</v>
      </c>
      <c r="F48" s="36" t="s">
        <v>46</v>
      </c>
      <c r="G48" s="36">
        <v>4</v>
      </c>
      <c r="H48" s="35">
        <v>319.48371291666666</v>
      </c>
      <c r="I48" s="35">
        <v>87</v>
      </c>
      <c r="J48" s="35">
        <v>9</v>
      </c>
      <c r="K48" s="35">
        <f t="shared" si="1"/>
        <v>18464.328087167072</v>
      </c>
    </row>
    <row r="49" spans="1:11" ht="21" x14ac:dyDescent="0.25">
      <c r="A49" s="64" t="s">
        <v>96</v>
      </c>
      <c r="B49" s="66">
        <v>0.7</v>
      </c>
      <c r="C49" s="36">
        <v>3</v>
      </c>
      <c r="D49" s="36" t="s">
        <v>50</v>
      </c>
      <c r="E49" s="36">
        <v>0</v>
      </c>
      <c r="F49" s="36" t="s">
        <v>46</v>
      </c>
      <c r="G49" s="36">
        <v>4</v>
      </c>
      <c r="H49" s="35">
        <v>319.48371291666666</v>
      </c>
      <c r="I49" s="35">
        <v>87</v>
      </c>
      <c r="J49" s="35">
        <v>9</v>
      </c>
      <c r="K49" s="35">
        <f t="shared" si="1"/>
        <v>18404.53125</v>
      </c>
    </row>
    <row r="50" spans="1:11" ht="21" x14ac:dyDescent="0.25">
      <c r="A50" s="64" t="s">
        <v>97</v>
      </c>
      <c r="B50" s="66">
        <v>0.4</v>
      </c>
      <c r="C50" s="36">
        <v>0</v>
      </c>
      <c r="D50" s="36" t="s">
        <v>75</v>
      </c>
      <c r="E50" s="36">
        <v>0</v>
      </c>
      <c r="F50" s="36" t="s">
        <v>46</v>
      </c>
      <c r="G50" s="36">
        <v>4</v>
      </c>
      <c r="H50" s="35">
        <v>319.48371291666666</v>
      </c>
      <c r="I50" s="35">
        <v>87</v>
      </c>
      <c r="J50" s="35">
        <v>9</v>
      </c>
      <c r="K50" s="35">
        <f t="shared" si="1"/>
        <v>11842.213621781286</v>
      </c>
    </row>
    <row r="51" spans="1:11" ht="21" x14ac:dyDescent="0.25">
      <c r="A51" s="64" t="s">
        <v>98</v>
      </c>
      <c r="B51" s="66">
        <v>0.68</v>
      </c>
      <c r="C51" s="36">
        <v>0</v>
      </c>
      <c r="D51" s="36" t="s">
        <v>50</v>
      </c>
      <c r="E51" s="36">
        <v>0</v>
      </c>
      <c r="F51" s="36" t="s">
        <v>47</v>
      </c>
      <c r="G51" s="36">
        <v>5</v>
      </c>
      <c r="H51" s="35">
        <v>319.48371291666666</v>
      </c>
      <c r="I51" s="35">
        <v>87</v>
      </c>
      <c r="J51" s="35">
        <v>9</v>
      </c>
      <c r="K51" s="35">
        <f t="shared" si="1"/>
        <v>16919.549494328305</v>
      </c>
    </row>
    <row r="52" spans="1:11" ht="21" x14ac:dyDescent="0.25">
      <c r="A52" s="64" t="s">
        <v>99</v>
      </c>
      <c r="B52" s="66">
        <v>0.89</v>
      </c>
      <c r="C52" s="36">
        <v>5</v>
      </c>
      <c r="D52" s="36" t="s">
        <v>74</v>
      </c>
      <c r="E52" s="36">
        <v>10</v>
      </c>
      <c r="F52" s="36" t="s">
        <v>47</v>
      </c>
      <c r="G52" s="36">
        <v>5</v>
      </c>
      <c r="H52" s="35">
        <v>319.48371291666666</v>
      </c>
      <c r="I52" s="35">
        <v>87</v>
      </c>
      <c r="J52" s="35">
        <v>9</v>
      </c>
      <c r="K52" s="35">
        <f t="shared" si="1"/>
        <v>22887.30027785843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opLeftCell="A11" zoomScale="82" workbookViewId="0">
      <selection activeCell="B27" sqref="B27"/>
    </sheetView>
  </sheetViews>
  <sheetFormatPr baseColWidth="10" defaultRowHeight="16" x14ac:dyDescent="0.2"/>
  <cols>
    <col min="2" max="2" width="32" style="11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28" t="s">
        <v>0</v>
      </c>
      <c r="B1" s="29" t="s">
        <v>70</v>
      </c>
      <c r="C1" s="30" t="s">
        <v>49</v>
      </c>
      <c r="D1" s="30" t="s">
        <v>73</v>
      </c>
      <c r="E1" s="30" t="s">
        <v>48</v>
      </c>
      <c r="F1" s="30" t="s">
        <v>65</v>
      </c>
      <c r="G1" s="30" t="s">
        <v>64</v>
      </c>
      <c r="H1" s="30" t="s">
        <v>67</v>
      </c>
      <c r="I1" s="28" t="s">
        <v>3</v>
      </c>
      <c r="J1" s="31" t="s">
        <v>71</v>
      </c>
      <c r="K1" s="30" t="s">
        <v>72</v>
      </c>
      <c r="L1" s="28" t="s">
        <v>69</v>
      </c>
    </row>
    <row r="2" spans="1:12" ht="21" x14ac:dyDescent="0.25">
      <c r="A2" s="26" t="s">
        <v>61</v>
      </c>
      <c r="B2" s="32">
        <v>0</v>
      </c>
      <c r="C2" s="33">
        <v>0</v>
      </c>
      <c r="D2" s="33" t="s">
        <v>75</v>
      </c>
      <c r="E2" s="33">
        <v>0</v>
      </c>
      <c r="F2" s="33" t="s">
        <v>46</v>
      </c>
      <c r="G2" s="33">
        <v>10</v>
      </c>
      <c r="H2" s="33">
        <v>9</v>
      </c>
      <c r="I2" s="33">
        <v>0</v>
      </c>
      <c r="J2" s="52">
        <v>0.1</v>
      </c>
      <c r="K2" s="26">
        <v>16</v>
      </c>
      <c r="L2" s="34">
        <f>SUM(J2*$L$5)/$J$5</f>
        <v>1468.0243055555554</v>
      </c>
    </row>
    <row r="3" spans="1:12" ht="21" x14ac:dyDescent="0.25">
      <c r="A3" s="26" t="s">
        <v>62</v>
      </c>
      <c r="B3" s="32">
        <v>0</v>
      </c>
      <c r="C3" s="33">
        <v>0</v>
      </c>
      <c r="D3" s="33" t="s">
        <v>75</v>
      </c>
      <c r="E3" s="33">
        <v>0</v>
      </c>
      <c r="F3" s="33" t="s">
        <v>47</v>
      </c>
      <c r="G3" s="33">
        <v>10</v>
      </c>
      <c r="H3" s="33">
        <v>9</v>
      </c>
      <c r="I3" s="33">
        <v>0</v>
      </c>
      <c r="J3" s="52">
        <v>0.1</v>
      </c>
      <c r="K3" s="26">
        <v>16</v>
      </c>
      <c r="L3" s="34">
        <f t="shared" ref="L3:L4" si="0">SUM(J3*$L$5)/$J$5</f>
        <v>1468.0243055555554</v>
      </c>
    </row>
    <row r="4" spans="1:12" ht="21" x14ac:dyDescent="0.25">
      <c r="A4" s="26" t="s">
        <v>63</v>
      </c>
      <c r="B4" s="32">
        <v>0</v>
      </c>
      <c r="C4" s="33">
        <v>0</v>
      </c>
      <c r="D4" s="33" t="s">
        <v>75</v>
      </c>
      <c r="E4" s="33">
        <v>0</v>
      </c>
      <c r="F4" s="33" t="s">
        <v>47</v>
      </c>
      <c r="G4" s="33">
        <v>10</v>
      </c>
      <c r="H4" s="33">
        <v>9</v>
      </c>
      <c r="I4" s="33">
        <v>0</v>
      </c>
      <c r="J4" s="52">
        <v>0.1</v>
      </c>
      <c r="K4" s="26">
        <v>16</v>
      </c>
      <c r="L4" s="33">
        <f t="shared" si="0"/>
        <v>1468.0243055555554</v>
      </c>
    </row>
    <row r="5" spans="1:12" ht="21" x14ac:dyDescent="0.25">
      <c r="A5" s="26" t="s">
        <v>34</v>
      </c>
      <c r="B5" s="32">
        <v>0.61</v>
      </c>
      <c r="C5" s="33">
        <v>5</v>
      </c>
      <c r="D5" s="33" t="s">
        <v>74</v>
      </c>
      <c r="E5" s="33">
        <v>7</v>
      </c>
      <c r="F5" s="33" t="s">
        <v>47</v>
      </c>
      <c r="G5" s="33">
        <v>62.111111111111114</v>
      </c>
      <c r="H5" s="33">
        <v>9</v>
      </c>
      <c r="I5" s="33">
        <v>13136.888888888889</v>
      </c>
      <c r="J5" s="39">
        <v>0.8</v>
      </c>
      <c r="K5" s="35">
        <v>16</v>
      </c>
      <c r="L5" s="35">
        <v>11744.194444444445</v>
      </c>
    </row>
    <row r="6" spans="1:12" ht="21" x14ac:dyDescent="0.25">
      <c r="A6" s="26" t="s">
        <v>35</v>
      </c>
      <c r="B6" s="32">
        <v>0.62</v>
      </c>
      <c r="C6" s="33">
        <v>1</v>
      </c>
      <c r="D6" s="33" t="s">
        <v>74</v>
      </c>
      <c r="E6" s="33">
        <v>0</v>
      </c>
      <c r="F6" s="33" t="s">
        <v>47</v>
      </c>
      <c r="G6" s="33">
        <v>62.111111111111114</v>
      </c>
      <c r="H6" s="33">
        <v>9</v>
      </c>
      <c r="I6" s="33">
        <v>11430.527777777777</v>
      </c>
      <c r="J6" s="39">
        <v>0.6</v>
      </c>
      <c r="K6" s="35">
        <v>16</v>
      </c>
      <c r="L6" s="35">
        <v>9433.3333333333339</v>
      </c>
    </row>
    <row r="7" spans="1:12" ht="21" x14ac:dyDescent="0.25">
      <c r="A7" s="26" t="s">
        <v>36</v>
      </c>
      <c r="B7" s="32">
        <v>0.39</v>
      </c>
      <c r="C7" s="33">
        <v>0</v>
      </c>
      <c r="D7" s="33" t="s">
        <v>74</v>
      </c>
      <c r="E7" s="33">
        <v>0</v>
      </c>
      <c r="F7" s="33" t="s">
        <v>47</v>
      </c>
      <c r="G7" s="33">
        <v>99.305555555555557</v>
      </c>
      <c r="H7" s="33">
        <v>9</v>
      </c>
      <c r="I7" s="33">
        <v>9742.6111111111113</v>
      </c>
      <c r="J7" s="39">
        <v>0.7</v>
      </c>
      <c r="K7" s="35">
        <v>16</v>
      </c>
      <c r="L7" s="35">
        <v>8833.0833333333339</v>
      </c>
    </row>
    <row r="8" spans="1:12" ht="21" x14ac:dyDescent="0.25">
      <c r="A8" s="26" t="s">
        <v>37</v>
      </c>
      <c r="B8" s="32">
        <v>0.7</v>
      </c>
      <c r="C8" s="33">
        <v>6</v>
      </c>
      <c r="D8" s="33" t="s">
        <v>74</v>
      </c>
      <c r="E8" s="33">
        <v>0</v>
      </c>
      <c r="F8" s="33" t="s">
        <v>47</v>
      </c>
      <c r="G8" s="33">
        <v>246.05555555555554</v>
      </c>
      <c r="H8" s="33">
        <v>9</v>
      </c>
      <c r="I8" s="33">
        <v>15043.805555555555</v>
      </c>
      <c r="J8" s="39">
        <v>0.8</v>
      </c>
      <c r="K8" s="35">
        <v>16</v>
      </c>
      <c r="L8" s="35">
        <v>18834.583333333332</v>
      </c>
    </row>
    <row r="9" spans="1:12" ht="21" x14ac:dyDescent="0.25">
      <c r="A9" s="26" t="s">
        <v>38</v>
      </c>
      <c r="B9" s="32">
        <v>0.47</v>
      </c>
      <c r="C9" s="33">
        <v>1</v>
      </c>
      <c r="D9" s="33" t="s">
        <v>75</v>
      </c>
      <c r="E9" s="33">
        <v>0</v>
      </c>
      <c r="F9" s="33" t="s">
        <v>50</v>
      </c>
      <c r="G9" s="33">
        <v>144.92038888888888</v>
      </c>
      <c r="H9" s="33">
        <v>9</v>
      </c>
      <c r="I9" s="33">
        <v>8546.1691666666666</v>
      </c>
      <c r="J9" s="39">
        <v>0.5</v>
      </c>
      <c r="K9" s="35">
        <v>16</v>
      </c>
      <c r="L9" s="35">
        <v>9258.3499999999985</v>
      </c>
    </row>
    <row r="10" spans="1:12" ht="21" x14ac:dyDescent="0.25">
      <c r="A10" s="26" t="s">
        <v>39</v>
      </c>
      <c r="B10" s="32">
        <v>0.33</v>
      </c>
      <c r="C10" s="33">
        <v>0</v>
      </c>
      <c r="D10" s="33" t="s">
        <v>75</v>
      </c>
      <c r="E10" s="33">
        <v>0</v>
      </c>
      <c r="F10" s="33" t="s">
        <v>50</v>
      </c>
      <c r="G10" s="33">
        <v>118.45822222222222</v>
      </c>
      <c r="H10" s="33">
        <v>9</v>
      </c>
      <c r="I10" s="33">
        <v>7171.4191666666666</v>
      </c>
      <c r="J10" s="39">
        <v>0.2</v>
      </c>
      <c r="K10" s="35">
        <v>16</v>
      </c>
      <c r="L10" s="35">
        <v>4703.32</v>
      </c>
    </row>
    <row r="11" spans="1:12" ht="21" x14ac:dyDescent="0.25">
      <c r="A11" s="26" t="s">
        <v>40</v>
      </c>
      <c r="B11" s="32">
        <v>0.67</v>
      </c>
      <c r="C11" s="33">
        <v>5</v>
      </c>
      <c r="D11" s="33" t="s">
        <v>50</v>
      </c>
      <c r="E11" s="33">
        <v>20</v>
      </c>
      <c r="F11" s="33" t="s">
        <v>50</v>
      </c>
      <c r="G11" s="33">
        <v>46.761375416666667</v>
      </c>
      <c r="H11" s="33">
        <v>9</v>
      </c>
      <c r="I11" s="33">
        <v>15864.97388888889</v>
      </c>
      <c r="J11" s="39">
        <v>0.6</v>
      </c>
      <c r="K11" s="35">
        <v>17</v>
      </c>
      <c r="L11" s="35">
        <v>10576.649166666666</v>
      </c>
    </row>
    <row r="12" spans="1:12" ht="21" x14ac:dyDescent="0.25">
      <c r="A12" s="26" t="s">
        <v>41</v>
      </c>
      <c r="B12" s="32">
        <v>0.49</v>
      </c>
      <c r="C12" s="33">
        <v>2</v>
      </c>
      <c r="D12" s="33" t="s">
        <v>50</v>
      </c>
      <c r="E12" s="33">
        <v>10</v>
      </c>
      <c r="F12" s="33" t="s">
        <v>50</v>
      </c>
      <c r="G12" s="33">
        <v>149.96791666666667</v>
      </c>
      <c r="H12" s="33">
        <v>9</v>
      </c>
      <c r="I12" s="33">
        <v>11925.820833333333</v>
      </c>
      <c r="J12" s="39">
        <v>0.6</v>
      </c>
      <c r="K12" s="35">
        <v>17</v>
      </c>
      <c r="L12" s="35">
        <v>8996.6717500000013</v>
      </c>
    </row>
    <row r="13" spans="1:12" ht="21" x14ac:dyDescent="0.25">
      <c r="A13" s="26" t="s">
        <v>42</v>
      </c>
      <c r="B13" s="32">
        <v>0.51</v>
      </c>
      <c r="C13" s="33">
        <v>2</v>
      </c>
      <c r="D13" s="33" t="s">
        <v>50</v>
      </c>
      <c r="E13" s="33">
        <v>0</v>
      </c>
      <c r="F13" s="33" t="s">
        <v>46</v>
      </c>
      <c r="G13" s="33">
        <v>170.24083333333334</v>
      </c>
      <c r="H13" s="33">
        <v>9</v>
      </c>
      <c r="I13" s="33">
        <v>13738.026666666667</v>
      </c>
      <c r="J13" s="39">
        <v>0.75</v>
      </c>
      <c r="K13" s="35">
        <v>17</v>
      </c>
      <c r="L13" s="35">
        <v>9158.684444444445</v>
      </c>
    </row>
    <row r="14" spans="1:12" ht="21" x14ac:dyDescent="0.25">
      <c r="A14" s="26" t="s">
        <v>43</v>
      </c>
      <c r="B14" s="32">
        <v>0.4</v>
      </c>
      <c r="C14" s="33">
        <v>0</v>
      </c>
      <c r="D14" s="33" t="s">
        <v>75</v>
      </c>
      <c r="E14" s="33">
        <v>0</v>
      </c>
      <c r="F14" s="33" t="s">
        <v>46</v>
      </c>
      <c r="G14" s="33">
        <v>176.07463058333332</v>
      </c>
      <c r="H14" s="33">
        <v>9</v>
      </c>
      <c r="I14" s="33">
        <v>7765.7254499999999</v>
      </c>
      <c r="J14" s="39">
        <v>0.25</v>
      </c>
      <c r="K14" s="35">
        <v>17</v>
      </c>
      <c r="L14" s="35">
        <v>6615.247606111112</v>
      </c>
    </row>
    <row r="15" spans="1:12" ht="21" x14ac:dyDescent="0.25">
      <c r="A15" s="26" t="s">
        <v>44</v>
      </c>
      <c r="B15" s="32">
        <v>0.56000000000000005</v>
      </c>
      <c r="C15" s="33">
        <v>0</v>
      </c>
      <c r="D15" s="33" t="s">
        <v>50</v>
      </c>
      <c r="E15" s="33">
        <v>0</v>
      </c>
      <c r="F15" s="33" t="s">
        <v>47</v>
      </c>
      <c r="G15" s="33">
        <v>176.07463058333332</v>
      </c>
      <c r="H15" s="33">
        <v>9</v>
      </c>
      <c r="I15" s="33">
        <v>14796.252777777778</v>
      </c>
      <c r="J15" s="39">
        <v>0.4</v>
      </c>
      <c r="K15" s="35">
        <v>17</v>
      </c>
      <c r="L15" s="35">
        <v>9459.8994444444434</v>
      </c>
    </row>
    <row r="16" spans="1:12" ht="21" x14ac:dyDescent="0.25">
      <c r="A16" s="26" t="s">
        <v>45</v>
      </c>
      <c r="B16" s="32">
        <v>0.79</v>
      </c>
      <c r="C16" s="33">
        <v>7</v>
      </c>
      <c r="D16" s="33" t="s">
        <v>74</v>
      </c>
      <c r="E16" s="33">
        <v>10</v>
      </c>
      <c r="F16" s="33" t="s">
        <v>47</v>
      </c>
      <c r="G16" s="33">
        <v>196.63585922222222</v>
      </c>
      <c r="H16" s="33">
        <v>9</v>
      </c>
      <c r="I16" s="33">
        <v>16039.116388888888</v>
      </c>
      <c r="J16" s="39">
        <v>0.8</v>
      </c>
      <c r="K16" s="35">
        <v>17</v>
      </c>
      <c r="L16" s="35">
        <v>13662.95111111111</v>
      </c>
    </row>
    <row r="17" spans="1:12" ht="21" x14ac:dyDescent="0.25">
      <c r="A17" s="26" t="s">
        <v>52</v>
      </c>
      <c r="B17" s="32">
        <v>0.81</v>
      </c>
      <c r="C17" s="33">
        <v>5</v>
      </c>
      <c r="D17" s="33" t="s">
        <v>74</v>
      </c>
      <c r="E17" s="33">
        <v>7</v>
      </c>
      <c r="F17" s="33" t="s">
        <v>47</v>
      </c>
      <c r="G17" s="33">
        <v>277.43523555555555</v>
      </c>
      <c r="H17" s="33">
        <v>9</v>
      </c>
      <c r="I17" s="33">
        <v>18609.989444444444</v>
      </c>
      <c r="J17" s="39">
        <v>0.8</v>
      </c>
      <c r="K17" s="35">
        <v>19</v>
      </c>
      <c r="L17" s="35">
        <v>16288.453888888889</v>
      </c>
    </row>
    <row r="18" spans="1:12" ht="21" x14ac:dyDescent="0.25">
      <c r="A18" s="26" t="s">
        <v>53</v>
      </c>
      <c r="B18" s="32">
        <v>0.82</v>
      </c>
      <c r="C18" s="33">
        <v>1</v>
      </c>
      <c r="D18" s="33" t="s">
        <v>74</v>
      </c>
      <c r="E18" s="33">
        <v>0</v>
      </c>
      <c r="F18" s="33" t="s">
        <v>47</v>
      </c>
      <c r="G18" s="33">
        <v>583.33333333333337</v>
      </c>
      <c r="H18" s="33">
        <v>9</v>
      </c>
      <c r="I18" s="33">
        <v>16622.081111111111</v>
      </c>
      <c r="J18" s="39">
        <v>0.65</v>
      </c>
      <c r="K18" s="35">
        <v>19</v>
      </c>
      <c r="L18" s="35">
        <v>10187.727061111113</v>
      </c>
    </row>
    <row r="19" spans="1:12" ht="21" x14ac:dyDescent="0.25">
      <c r="A19" s="26" t="s">
        <v>54</v>
      </c>
      <c r="B19" s="32">
        <v>0.78</v>
      </c>
      <c r="C19" s="33">
        <v>0</v>
      </c>
      <c r="D19" s="33" t="s">
        <v>74</v>
      </c>
      <c r="E19" s="33">
        <v>0</v>
      </c>
      <c r="F19" s="33" t="s">
        <v>47</v>
      </c>
      <c r="G19" s="33">
        <v>189.90263766666666</v>
      </c>
      <c r="H19" s="33">
        <v>9</v>
      </c>
      <c r="I19" s="33">
        <v>21306.423360019777</v>
      </c>
      <c r="J19" s="39">
        <v>0.75</v>
      </c>
      <c r="K19" s="35">
        <v>19</v>
      </c>
      <c r="L19" s="35">
        <v>13240.710251091332</v>
      </c>
    </row>
    <row r="20" spans="1:12" ht="21" x14ac:dyDescent="0.25">
      <c r="A20" s="26" t="s">
        <v>55</v>
      </c>
      <c r="B20" s="32">
        <v>0.73</v>
      </c>
      <c r="C20" s="33">
        <v>6</v>
      </c>
      <c r="D20" s="33" t="s">
        <v>74</v>
      </c>
      <c r="E20" s="33">
        <v>0</v>
      </c>
      <c r="F20" s="33" t="s">
        <v>47</v>
      </c>
      <c r="G20" s="33">
        <v>339.38964222222216</v>
      </c>
      <c r="H20" s="33">
        <v>9</v>
      </c>
      <c r="I20" s="33">
        <v>17039.369466666667</v>
      </c>
      <c r="J20" s="39">
        <v>0.85</v>
      </c>
      <c r="K20" s="35">
        <v>19</v>
      </c>
      <c r="L20" s="35">
        <v>16971.347986111112</v>
      </c>
    </row>
    <row r="21" spans="1:12" ht="21" x14ac:dyDescent="0.25">
      <c r="A21" s="26" t="s">
        <v>56</v>
      </c>
      <c r="B21" s="32">
        <v>0.6</v>
      </c>
      <c r="C21" s="33">
        <v>1</v>
      </c>
      <c r="D21" s="33" t="s">
        <v>75</v>
      </c>
      <c r="E21" s="33">
        <v>0</v>
      </c>
      <c r="F21" s="33" t="s">
        <v>50</v>
      </c>
      <c r="G21" s="33">
        <v>366.89441874999994</v>
      </c>
      <c r="H21" s="33">
        <v>9</v>
      </c>
      <c r="I21" s="33">
        <v>16731.527777777777</v>
      </c>
      <c r="J21" s="39">
        <v>0.65</v>
      </c>
      <c r="K21" s="35">
        <v>19</v>
      </c>
      <c r="L21" s="35">
        <v>12621.973611111111</v>
      </c>
    </row>
    <row r="22" spans="1:12" ht="21" x14ac:dyDescent="0.25">
      <c r="A22" s="26" t="s">
        <v>57</v>
      </c>
      <c r="B22" s="32">
        <v>0.52</v>
      </c>
      <c r="C22" s="33">
        <v>0</v>
      </c>
      <c r="D22" s="33" t="s">
        <v>75</v>
      </c>
      <c r="E22" s="33">
        <v>0</v>
      </c>
      <c r="F22" s="33" t="s">
        <v>50</v>
      </c>
      <c r="G22" s="33">
        <v>289.95980819444441</v>
      </c>
      <c r="H22" s="33">
        <v>9</v>
      </c>
      <c r="I22" s="33">
        <v>15332.020833333334</v>
      </c>
      <c r="J22" s="39">
        <v>0.65</v>
      </c>
      <c r="K22" s="35">
        <v>19</v>
      </c>
      <c r="L22" s="35">
        <v>10544.807499999999</v>
      </c>
    </row>
    <row r="23" spans="1:12" ht="21" x14ac:dyDescent="0.25">
      <c r="A23" s="26" t="s">
        <v>58</v>
      </c>
      <c r="B23" s="32">
        <v>0.83</v>
      </c>
      <c r="C23" s="33">
        <v>5</v>
      </c>
      <c r="D23" s="33" t="s">
        <v>50</v>
      </c>
      <c r="E23" s="33">
        <v>20</v>
      </c>
      <c r="F23" s="33" t="s">
        <v>50</v>
      </c>
      <c r="G23" s="33">
        <v>319.48371291666666</v>
      </c>
      <c r="H23" s="33">
        <v>9</v>
      </c>
      <c r="I23" s="33">
        <v>20746.446944444444</v>
      </c>
      <c r="J23" s="39">
        <v>0.7</v>
      </c>
      <c r="K23" s="35">
        <v>19</v>
      </c>
      <c r="L23" s="35">
        <v>13725.585277777776</v>
      </c>
    </row>
    <row r="24" spans="1:12" ht="21" x14ac:dyDescent="0.25">
      <c r="A24" s="26" t="s">
        <v>59</v>
      </c>
      <c r="B24" s="32">
        <v>0.59</v>
      </c>
      <c r="C24" s="33">
        <v>1</v>
      </c>
      <c r="D24" s="33" t="s">
        <v>75</v>
      </c>
      <c r="E24" s="33">
        <v>10</v>
      </c>
      <c r="F24" s="33" t="s">
        <v>46</v>
      </c>
      <c r="G24" s="33">
        <v>300</v>
      </c>
      <c r="H24" s="33">
        <v>9</v>
      </c>
      <c r="I24" s="33">
        <v>16965</v>
      </c>
      <c r="J24" s="39">
        <v>0.4</v>
      </c>
      <c r="K24" s="35">
        <v>20</v>
      </c>
      <c r="L24" s="36">
        <v>12700</v>
      </c>
    </row>
    <row r="25" spans="1:12" ht="21" x14ac:dyDescent="0.25">
      <c r="A25" s="26" t="s">
        <v>60</v>
      </c>
      <c r="B25" s="29">
        <v>0.64</v>
      </c>
      <c r="C25" s="33">
        <v>2</v>
      </c>
      <c r="D25" s="33" t="s">
        <v>50</v>
      </c>
      <c r="E25" s="33">
        <v>0</v>
      </c>
      <c r="F25" s="33" t="s">
        <v>46</v>
      </c>
      <c r="G25" s="33">
        <v>319.48371291666666</v>
      </c>
      <c r="H25" s="33">
        <v>9</v>
      </c>
      <c r="I25" s="35">
        <v>16827</v>
      </c>
      <c r="J25" s="53">
        <v>0.75</v>
      </c>
      <c r="K25" s="35">
        <v>20</v>
      </c>
      <c r="L25" s="35">
        <v>12260.469022598994</v>
      </c>
    </row>
    <row r="26" spans="1:12" ht="21" x14ac:dyDescent="0.25">
      <c r="A26" s="26" t="s">
        <v>61</v>
      </c>
      <c r="B26" s="29">
        <v>0.54</v>
      </c>
      <c r="C26" s="33">
        <v>0</v>
      </c>
      <c r="D26" s="33" t="s">
        <v>75</v>
      </c>
      <c r="E26" s="33">
        <v>0</v>
      </c>
      <c r="F26" s="33" t="s">
        <v>46</v>
      </c>
      <c r="G26" s="33">
        <v>319.48371291666666</v>
      </c>
      <c r="H26" s="33">
        <v>9</v>
      </c>
      <c r="I26" s="35">
        <v>15986.988389404734</v>
      </c>
      <c r="J26" s="53">
        <v>0.25</v>
      </c>
      <c r="K26" s="35">
        <v>20</v>
      </c>
      <c r="L26" s="35">
        <v>9535.0237265032065</v>
      </c>
    </row>
    <row r="27" spans="1:12" ht="21" x14ac:dyDescent="0.25">
      <c r="A27" s="26" t="s">
        <v>62</v>
      </c>
      <c r="B27" s="29">
        <v>0.73</v>
      </c>
      <c r="C27" s="33">
        <v>0</v>
      </c>
      <c r="D27" s="33" t="s">
        <v>50</v>
      </c>
      <c r="E27" s="33">
        <v>0</v>
      </c>
      <c r="F27" s="33" t="s">
        <v>47</v>
      </c>
      <c r="G27" s="33">
        <v>319.48371291666666</v>
      </c>
      <c r="H27" s="33">
        <v>9</v>
      </c>
      <c r="I27" s="35">
        <v>18163.634015970092</v>
      </c>
      <c r="J27" s="53">
        <v>0.5</v>
      </c>
      <c r="K27" s="35">
        <v>20</v>
      </c>
      <c r="L27" s="35">
        <v>10833.22743992086</v>
      </c>
    </row>
    <row r="28" spans="1:12" ht="21" x14ac:dyDescent="0.25">
      <c r="A28" s="26" t="s">
        <v>63</v>
      </c>
      <c r="B28" s="29">
        <v>0.84</v>
      </c>
      <c r="C28" s="33">
        <v>7</v>
      </c>
      <c r="D28" s="33" t="s">
        <v>74</v>
      </c>
      <c r="E28" s="33">
        <v>10</v>
      </c>
      <c r="F28" s="33" t="s">
        <v>47</v>
      </c>
      <c r="G28" s="33">
        <v>319.48371291666666</v>
      </c>
      <c r="H28" s="33">
        <v>9</v>
      </c>
      <c r="I28" s="35">
        <v>21601.496891461884</v>
      </c>
      <c r="J28" s="53">
        <v>0.85</v>
      </c>
      <c r="K28" s="35">
        <v>20</v>
      </c>
      <c r="L28" s="35">
        <v>14520.532471556662</v>
      </c>
    </row>
    <row r="29" spans="1:12" ht="21" x14ac:dyDescent="0.25">
      <c r="A29" s="26" t="s">
        <v>76</v>
      </c>
      <c r="B29" s="37">
        <v>0.96</v>
      </c>
      <c r="C29" s="33">
        <v>5</v>
      </c>
      <c r="D29" s="33" t="s">
        <v>74</v>
      </c>
      <c r="E29" s="33">
        <v>7</v>
      </c>
      <c r="F29" s="33" t="s">
        <v>47</v>
      </c>
      <c r="G29" s="33">
        <v>277.43523555555555</v>
      </c>
      <c r="H29" s="33">
        <v>9</v>
      </c>
      <c r="I29" s="35">
        <v>26762.052124195259</v>
      </c>
      <c r="J29" s="39">
        <v>0.82</v>
      </c>
      <c r="K29" s="35">
        <v>20</v>
      </c>
      <c r="L29" s="35">
        <v>17497.813047289244</v>
      </c>
    </row>
    <row r="30" spans="1:12" ht="21" x14ac:dyDescent="0.25">
      <c r="A30" s="26" t="s">
        <v>77</v>
      </c>
      <c r="B30" s="37">
        <v>0.76</v>
      </c>
      <c r="C30" s="33">
        <v>1</v>
      </c>
      <c r="D30" s="33" t="s">
        <v>74</v>
      </c>
      <c r="E30" s="33">
        <v>0</v>
      </c>
      <c r="F30" s="33" t="s">
        <v>47</v>
      </c>
      <c r="G30" s="33">
        <v>583.33333333333337</v>
      </c>
      <c r="H30" s="33">
        <v>9</v>
      </c>
      <c r="I30" s="35">
        <v>22000</v>
      </c>
      <c r="J30" s="39">
        <v>0.67</v>
      </c>
      <c r="K30" s="35">
        <v>20</v>
      </c>
      <c r="L30" s="35">
        <f>(J30*L18)/J18</f>
        <v>10501.195586068377</v>
      </c>
    </row>
    <row r="31" spans="1:12" ht="21" x14ac:dyDescent="0.25">
      <c r="A31" s="26" t="s">
        <v>78</v>
      </c>
      <c r="B31" s="32">
        <v>0.84</v>
      </c>
      <c r="C31" s="33">
        <v>0</v>
      </c>
      <c r="D31" s="33" t="s">
        <v>74</v>
      </c>
      <c r="E31" s="33">
        <v>0</v>
      </c>
      <c r="F31" s="33" t="s">
        <v>47</v>
      </c>
      <c r="G31" s="33">
        <v>189.90263766666666</v>
      </c>
      <c r="H31" s="33">
        <v>9</v>
      </c>
      <c r="I31" s="33">
        <v>24800</v>
      </c>
      <c r="J31" s="39">
        <v>0.72</v>
      </c>
      <c r="K31" s="35">
        <v>20</v>
      </c>
      <c r="L31" s="35">
        <f t="shared" ref="L31:L52" si="1">(J31*L19)/J19</f>
        <v>12711.081841047679</v>
      </c>
    </row>
    <row r="32" spans="1:12" ht="21" x14ac:dyDescent="0.25">
      <c r="A32" s="26" t="s">
        <v>79</v>
      </c>
      <c r="B32" s="32">
        <v>0.78</v>
      </c>
      <c r="C32" s="33">
        <v>5</v>
      </c>
      <c r="D32" s="33" t="s">
        <v>74</v>
      </c>
      <c r="E32" s="33">
        <v>0</v>
      </c>
      <c r="F32" s="33" t="s">
        <v>47</v>
      </c>
      <c r="G32" s="33">
        <v>339.38964222222216</v>
      </c>
      <c r="H32" s="33">
        <v>9</v>
      </c>
      <c r="I32" s="33">
        <v>17039.369466666667</v>
      </c>
      <c r="J32" s="39">
        <v>0.82</v>
      </c>
      <c r="K32" s="35">
        <v>20</v>
      </c>
      <c r="L32" s="35">
        <f t="shared" si="1"/>
        <v>16372.35923366013</v>
      </c>
    </row>
    <row r="33" spans="1:12" ht="21" x14ac:dyDescent="0.25">
      <c r="A33" s="26" t="s">
        <v>80</v>
      </c>
      <c r="B33" s="32">
        <v>0.6</v>
      </c>
      <c r="C33" s="33">
        <v>1</v>
      </c>
      <c r="D33" s="33" t="s">
        <v>75</v>
      </c>
      <c r="E33" s="33">
        <v>0</v>
      </c>
      <c r="F33" s="33" t="s">
        <v>50</v>
      </c>
      <c r="G33" s="33">
        <v>366.89441874999994</v>
      </c>
      <c r="H33" s="33">
        <v>9</v>
      </c>
      <c r="I33" s="33">
        <v>16731.527777777777</v>
      </c>
      <c r="J33" s="39">
        <v>0.52</v>
      </c>
      <c r="K33" s="35">
        <v>20</v>
      </c>
      <c r="L33" s="35">
        <f t="shared" si="1"/>
        <v>10097.578888888889</v>
      </c>
    </row>
    <row r="34" spans="1:12" ht="21" x14ac:dyDescent="0.25">
      <c r="A34" s="26" t="s">
        <v>81</v>
      </c>
      <c r="B34" s="32">
        <v>0.54</v>
      </c>
      <c r="C34" s="33">
        <v>0</v>
      </c>
      <c r="D34" s="33" t="s">
        <v>75</v>
      </c>
      <c r="E34" s="33">
        <v>0</v>
      </c>
      <c r="F34" s="33" t="s">
        <v>50</v>
      </c>
      <c r="G34" s="33">
        <v>289.95980819444441</v>
      </c>
      <c r="H34" s="33">
        <v>9</v>
      </c>
      <c r="I34" s="33">
        <v>15332.020833333334</v>
      </c>
      <c r="J34" s="39">
        <v>0.4</v>
      </c>
      <c r="K34" s="35">
        <v>20</v>
      </c>
      <c r="L34" s="35">
        <f t="shared" si="1"/>
        <v>6489.1123076923068</v>
      </c>
    </row>
    <row r="35" spans="1:12" ht="21" x14ac:dyDescent="0.25">
      <c r="A35" s="26" t="s">
        <v>82</v>
      </c>
      <c r="B35" s="32">
        <v>0.83</v>
      </c>
      <c r="C35" s="33">
        <v>5</v>
      </c>
      <c r="D35" s="33" t="s">
        <v>50</v>
      </c>
      <c r="E35" s="33">
        <v>20</v>
      </c>
      <c r="F35" s="33" t="s">
        <v>50</v>
      </c>
      <c r="G35" s="33">
        <v>319.48371291666666</v>
      </c>
      <c r="H35" s="33">
        <v>9</v>
      </c>
      <c r="I35" s="33">
        <v>20746.446944444444</v>
      </c>
      <c r="J35" s="39">
        <v>0.6</v>
      </c>
      <c r="K35" s="35">
        <v>20</v>
      </c>
      <c r="L35" s="35">
        <f t="shared" si="1"/>
        <v>11764.787380952381</v>
      </c>
    </row>
    <row r="36" spans="1:12" ht="21" x14ac:dyDescent="0.25">
      <c r="A36" s="26" t="s">
        <v>83</v>
      </c>
      <c r="B36" s="32">
        <v>0.62</v>
      </c>
      <c r="C36" s="33">
        <v>2</v>
      </c>
      <c r="D36" s="33" t="s">
        <v>75</v>
      </c>
      <c r="E36" s="33">
        <v>10</v>
      </c>
      <c r="F36" s="33" t="s">
        <v>46</v>
      </c>
      <c r="G36" s="33">
        <v>319.48371291666666</v>
      </c>
      <c r="H36" s="33">
        <v>9</v>
      </c>
      <c r="I36" s="33">
        <v>17000</v>
      </c>
      <c r="J36" s="39">
        <v>0.6</v>
      </c>
      <c r="K36" s="35">
        <v>20</v>
      </c>
      <c r="L36" s="35">
        <f t="shared" si="1"/>
        <v>19050</v>
      </c>
    </row>
    <row r="37" spans="1:12" ht="21" x14ac:dyDescent="0.25">
      <c r="A37" s="26" t="s">
        <v>84</v>
      </c>
      <c r="B37" s="32">
        <v>0.64</v>
      </c>
      <c r="C37" s="33">
        <v>3</v>
      </c>
      <c r="D37" s="33" t="s">
        <v>50</v>
      </c>
      <c r="E37" s="33">
        <v>0</v>
      </c>
      <c r="F37" s="33" t="s">
        <v>46</v>
      </c>
      <c r="G37" s="33">
        <v>319.48371291666666</v>
      </c>
      <c r="H37" s="33">
        <v>9</v>
      </c>
      <c r="I37" s="33">
        <v>15728.666730666668</v>
      </c>
      <c r="J37" s="39">
        <v>0.75</v>
      </c>
      <c r="K37" s="35">
        <v>20</v>
      </c>
      <c r="L37" s="35">
        <v>12260</v>
      </c>
    </row>
    <row r="38" spans="1:12" ht="21" x14ac:dyDescent="0.25">
      <c r="A38" s="26" t="s">
        <v>85</v>
      </c>
      <c r="B38" s="32">
        <v>0.4</v>
      </c>
      <c r="C38" s="33">
        <v>0</v>
      </c>
      <c r="D38" s="33" t="s">
        <v>75</v>
      </c>
      <c r="E38" s="33">
        <v>0</v>
      </c>
      <c r="F38" s="33" t="s">
        <v>46</v>
      </c>
      <c r="G38" s="33">
        <v>319.48371291666666</v>
      </c>
      <c r="H38" s="33">
        <v>9</v>
      </c>
      <c r="I38" s="33">
        <v>8890.9790677050023</v>
      </c>
      <c r="J38" s="39">
        <v>0.3</v>
      </c>
      <c r="K38" s="35">
        <v>20</v>
      </c>
      <c r="L38" s="35">
        <f t="shared" si="1"/>
        <v>11442.028471803847</v>
      </c>
    </row>
    <row r="39" spans="1:12" ht="21" x14ac:dyDescent="0.25">
      <c r="A39" s="26" t="s">
        <v>86</v>
      </c>
      <c r="B39" s="32">
        <v>0.65</v>
      </c>
      <c r="C39" s="33">
        <v>0</v>
      </c>
      <c r="D39" s="33" t="s">
        <v>50</v>
      </c>
      <c r="E39" s="33">
        <v>0</v>
      </c>
      <c r="F39" s="33" t="s">
        <v>47</v>
      </c>
      <c r="G39" s="33">
        <v>319.48371291666666</v>
      </c>
      <c r="H39" s="33">
        <v>9</v>
      </c>
      <c r="I39" s="33">
        <v>16792.572597001767</v>
      </c>
      <c r="J39" s="39">
        <v>0.5</v>
      </c>
      <c r="K39" s="35">
        <v>20</v>
      </c>
      <c r="L39" s="35">
        <f t="shared" si="1"/>
        <v>10833.22743992086</v>
      </c>
    </row>
    <row r="40" spans="1:12" ht="21" x14ac:dyDescent="0.25">
      <c r="A40" s="26" t="s">
        <v>87</v>
      </c>
      <c r="B40" s="32">
        <v>0.86</v>
      </c>
      <c r="C40" s="33">
        <v>5</v>
      </c>
      <c r="D40" s="33" t="s">
        <v>74</v>
      </c>
      <c r="E40" s="33">
        <v>10</v>
      </c>
      <c r="F40" s="33" t="s">
        <v>47</v>
      </c>
      <c r="G40" s="33">
        <v>319.48371291666666</v>
      </c>
      <c r="H40" s="33">
        <v>9</v>
      </c>
      <c r="I40" s="33">
        <v>18063.10012367725</v>
      </c>
      <c r="J40" s="39">
        <v>0.8</v>
      </c>
      <c r="K40" s="35">
        <v>20</v>
      </c>
      <c r="L40" s="35">
        <f t="shared" si="1"/>
        <v>13666.383502641565</v>
      </c>
    </row>
    <row r="41" spans="1:12" ht="21" x14ac:dyDescent="0.25">
      <c r="A41" s="26" t="s">
        <v>88</v>
      </c>
      <c r="B41" s="32">
        <v>0.86</v>
      </c>
      <c r="C41" s="33">
        <v>3</v>
      </c>
      <c r="D41" s="33" t="s">
        <v>74</v>
      </c>
      <c r="E41" s="33">
        <v>7</v>
      </c>
      <c r="F41" s="33" t="s">
        <v>47</v>
      </c>
      <c r="G41" s="33">
        <v>277.43523555555555</v>
      </c>
      <c r="H41" s="33">
        <v>9</v>
      </c>
      <c r="I41" s="33">
        <v>19758.754224965702</v>
      </c>
      <c r="J41" s="39">
        <v>0.85</v>
      </c>
      <c r="K41" s="35">
        <v>20</v>
      </c>
      <c r="L41" s="35">
        <f t="shared" si="1"/>
        <v>18137.976939263241</v>
      </c>
    </row>
    <row r="42" spans="1:12" ht="21" x14ac:dyDescent="0.25">
      <c r="A42" s="26" t="s">
        <v>89</v>
      </c>
      <c r="B42" s="32">
        <v>0.87</v>
      </c>
      <c r="C42" s="33">
        <v>1</v>
      </c>
      <c r="D42" s="33" t="s">
        <v>74</v>
      </c>
      <c r="E42" s="33">
        <v>0</v>
      </c>
      <c r="F42" s="33" t="s">
        <v>47</v>
      </c>
      <c r="G42" s="33">
        <v>583.33333333333337</v>
      </c>
      <c r="H42" s="33">
        <v>9</v>
      </c>
      <c r="I42" s="33">
        <v>17635.622642276423</v>
      </c>
      <c r="J42" s="39">
        <v>0.7</v>
      </c>
      <c r="K42" s="35">
        <v>20</v>
      </c>
      <c r="L42" s="35">
        <f t="shared" si="1"/>
        <v>10971.398373504273</v>
      </c>
    </row>
    <row r="43" spans="1:12" ht="21" x14ac:dyDescent="0.25">
      <c r="A43" s="26" t="s">
        <v>90</v>
      </c>
      <c r="B43" s="32">
        <v>0.78</v>
      </c>
      <c r="C43" s="33">
        <v>0</v>
      </c>
      <c r="D43" s="33" t="s">
        <v>74</v>
      </c>
      <c r="E43" s="33">
        <v>0</v>
      </c>
      <c r="F43" s="33" t="s">
        <v>47</v>
      </c>
      <c r="G43" s="33">
        <v>189.90263766666666</v>
      </c>
      <c r="H43" s="33">
        <v>9</v>
      </c>
      <c r="I43" s="33">
        <v>21306.42336001978</v>
      </c>
      <c r="J43" s="39">
        <v>0.75</v>
      </c>
      <c r="K43" s="35">
        <v>20</v>
      </c>
      <c r="L43" s="35">
        <f t="shared" si="1"/>
        <v>13240.710251091332</v>
      </c>
    </row>
    <row r="44" spans="1:12" ht="21" x14ac:dyDescent="0.25">
      <c r="A44" s="26" t="s">
        <v>91</v>
      </c>
      <c r="B44" s="32">
        <v>0.78</v>
      </c>
      <c r="C44" s="33">
        <v>5</v>
      </c>
      <c r="D44" s="33" t="s">
        <v>74</v>
      </c>
      <c r="E44" s="33">
        <v>0</v>
      </c>
      <c r="F44" s="33" t="s">
        <v>47</v>
      </c>
      <c r="G44" s="33">
        <v>339.38964222222216</v>
      </c>
      <c r="H44" s="33">
        <v>9</v>
      </c>
      <c r="I44" s="33">
        <v>17039.369466666667</v>
      </c>
      <c r="J44" s="39">
        <v>0.85</v>
      </c>
      <c r="K44" s="35">
        <v>20</v>
      </c>
      <c r="L44" s="35">
        <f t="shared" si="1"/>
        <v>16971.347986111112</v>
      </c>
    </row>
    <row r="45" spans="1:12" ht="21" x14ac:dyDescent="0.25">
      <c r="A45" s="26" t="s">
        <v>92</v>
      </c>
      <c r="B45" s="32">
        <v>0.6</v>
      </c>
      <c r="C45" s="33">
        <v>1</v>
      </c>
      <c r="D45" s="33" t="s">
        <v>75</v>
      </c>
      <c r="E45" s="33">
        <v>0</v>
      </c>
      <c r="F45" s="33" t="s">
        <v>50</v>
      </c>
      <c r="G45" s="33">
        <v>366.89441874999994</v>
      </c>
      <c r="H45" s="33">
        <v>9</v>
      </c>
      <c r="I45" s="33">
        <v>15221.290384516129</v>
      </c>
      <c r="J45" s="39">
        <v>0.65</v>
      </c>
      <c r="K45" s="35">
        <v>20</v>
      </c>
      <c r="L45" s="35">
        <f t="shared" si="1"/>
        <v>12621.973611111112</v>
      </c>
    </row>
    <row r="46" spans="1:12" ht="21" x14ac:dyDescent="0.25">
      <c r="A46" s="26" t="s">
        <v>93</v>
      </c>
      <c r="B46" s="32">
        <v>0.56999999999999995</v>
      </c>
      <c r="C46" s="33">
        <v>0</v>
      </c>
      <c r="D46" s="33" t="s">
        <v>75</v>
      </c>
      <c r="E46" s="33">
        <v>0</v>
      </c>
      <c r="F46" s="33" t="s">
        <v>50</v>
      </c>
      <c r="G46" s="33">
        <v>289.95980819444441</v>
      </c>
      <c r="H46" s="33">
        <v>9</v>
      </c>
      <c r="I46" s="33">
        <v>14460.225865290322</v>
      </c>
      <c r="J46" s="39">
        <v>0.65</v>
      </c>
      <c r="K46" s="35">
        <v>20</v>
      </c>
      <c r="L46" s="35">
        <f t="shared" si="1"/>
        <v>10544.807499999999</v>
      </c>
    </row>
    <row r="47" spans="1:12" ht="21" x14ac:dyDescent="0.25">
      <c r="A47" s="26" t="s">
        <v>94</v>
      </c>
      <c r="B47" s="32">
        <v>0.83</v>
      </c>
      <c r="C47" s="33">
        <v>5</v>
      </c>
      <c r="D47" s="33" t="s">
        <v>50</v>
      </c>
      <c r="E47" s="33">
        <v>20</v>
      </c>
      <c r="F47" s="33" t="s">
        <v>50</v>
      </c>
      <c r="G47" s="33">
        <v>319.48371291666666</v>
      </c>
      <c r="H47" s="33">
        <v>9</v>
      </c>
      <c r="I47" s="33">
        <v>20746.446944444444</v>
      </c>
      <c r="J47" s="39">
        <v>0.7</v>
      </c>
      <c r="K47" s="35">
        <v>20</v>
      </c>
      <c r="L47" s="35">
        <f t="shared" si="1"/>
        <v>13725.585277777776</v>
      </c>
    </row>
    <row r="48" spans="1:12" ht="21" x14ac:dyDescent="0.25">
      <c r="A48" s="26" t="s">
        <v>95</v>
      </c>
      <c r="B48" s="32">
        <v>0.62</v>
      </c>
      <c r="C48" s="33">
        <v>2</v>
      </c>
      <c r="D48" s="33" t="s">
        <v>75</v>
      </c>
      <c r="E48" s="33">
        <v>10</v>
      </c>
      <c r="F48" s="33" t="s">
        <v>46</v>
      </c>
      <c r="G48" s="33">
        <v>319.48371291666666</v>
      </c>
      <c r="H48" s="33">
        <v>9</v>
      </c>
      <c r="I48" s="33">
        <v>17000</v>
      </c>
      <c r="J48" s="54">
        <v>0.4</v>
      </c>
      <c r="K48" s="35">
        <v>20</v>
      </c>
      <c r="L48" s="35">
        <f t="shared" si="1"/>
        <v>12700</v>
      </c>
    </row>
    <row r="49" spans="1:12" ht="21" x14ac:dyDescent="0.25">
      <c r="A49" s="26" t="s">
        <v>96</v>
      </c>
      <c r="B49" s="32">
        <v>0.7</v>
      </c>
      <c r="C49" s="33">
        <v>3</v>
      </c>
      <c r="D49" s="33" t="s">
        <v>50</v>
      </c>
      <c r="E49" s="33">
        <v>0</v>
      </c>
      <c r="F49" s="33" t="s">
        <v>46</v>
      </c>
      <c r="G49" s="33">
        <v>319.48371291666666</v>
      </c>
      <c r="H49" s="33">
        <v>9</v>
      </c>
      <c r="I49" s="33">
        <v>15728.666730666668</v>
      </c>
      <c r="J49" s="53">
        <v>0.75</v>
      </c>
      <c r="K49" s="35">
        <v>20</v>
      </c>
      <c r="L49" s="35">
        <f t="shared" si="1"/>
        <v>12260</v>
      </c>
    </row>
    <row r="50" spans="1:12" ht="21" x14ac:dyDescent="0.25">
      <c r="A50" s="26" t="s">
        <v>97</v>
      </c>
      <c r="B50" s="32">
        <v>0.4</v>
      </c>
      <c r="C50" s="33">
        <v>0</v>
      </c>
      <c r="D50" s="33" t="s">
        <v>75</v>
      </c>
      <c r="E50" s="33">
        <v>0</v>
      </c>
      <c r="F50" s="33" t="s">
        <v>46</v>
      </c>
      <c r="G50" s="33">
        <v>319.48371291666666</v>
      </c>
      <c r="H50" s="33">
        <v>9</v>
      </c>
      <c r="I50" s="33">
        <v>8890.9790677050023</v>
      </c>
      <c r="J50" s="53">
        <v>0.3</v>
      </c>
      <c r="K50" s="35">
        <v>20</v>
      </c>
      <c r="L50" s="35">
        <f t="shared" si="1"/>
        <v>11442.028471803847</v>
      </c>
    </row>
    <row r="51" spans="1:12" ht="21" x14ac:dyDescent="0.25">
      <c r="A51" s="26" t="s">
        <v>98</v>
      </c>
      <c r="B51" s="32">
        <v>0.68</v>
      </c>
      <c r="C51" s="33">
        <v>0</v>
      </c>
      <c r="D51" s="33" t="s">
        <v>50</v>
      </c>
      <c r="E51" s="33">
        <v>0</v>
      </c>
      <c r="F51" s="33" t="s">
        <v>47</v>
      </c>
      <c r="G51" s="33">
        <v>319.48371291666666</v>
      </c>
      <c r="H51" s="33">
        <v>9</v>
      </c>
      <c r="I51" s="33">
        <v>15114.664415098505</v>
      </c>
      <c r="J51" s="53">
        <v>0.5</v>
      </c>
      <c r="K51" s="35">
        <v>20</v>
      </c>
      <c r="L51" s="35">
        <f t="shared" si="1"/>
        <v>10833.22743992086</v>
      </c>
    </row>
    <row r="52" spans="1:12" ht="21" x14ac:dyDescent="0.25">
      <c r="A52" s="26" t="s">
        <v>99</v>
      </c>
      <c r="B52" s="32">
        <v>0.89</v>
      </c>
      <c r="C52" s="33">
        <v>7</v>
      </c>
      <c r="D52" s="33" t="s">
        <v>74</v>
      </c>
      <c r="E52" s="33">
        <v>10</v>
      </c>
      <c r="F52" s="33" t="s">
        <v>47</v>
      </c>
      <c r="G52" s="33">
        <v>319.48371291666666</v>
      </c>
      <c r="H52" s="33">
        <v>9</v>
      </c>
      <c r="I52" s="33">
        <v>18693.208267526457</v>
      </c>
      <c r="J52" s="53">
        <v>0.85</v>
      </c>
      <c r="K52" s="35">
        <v>20</v>
      </c>
      <c r="L52" s="35">
        <f t="shared" si="1"/>
        <v>14520.532471556662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9"/>
  <sheetViews>
    <sheetView zoomScale="75" workbookViewId="0">
      <selection activeCell="B28" sqref="B28"/>
    </sheetView>
  </sheetViews>
  <sheetFormatPr baseColWidth="10" defaultRowHeight="24" x14ac:dyDescent="0.3"/>
  <cols>
    <col min="2" max="2" width="32.1640625" style="2" customWidth="1"/>
    <col min="3" max="3" width="26.5" style="2" customWidth="1"/>
    <col min="4" max="4" width="23.83203125" style="2" customWidth="1"/>
    <col min="5" max="6" width="23.1640625" style="2" customWidth="1"/>
    <col min="7" max="7" width="25" style="2" customWidth="1"/>
    <col min="8" max="8" width="25.1640625" style="2" customWidth="1"/>
    <col min="9" max="9" width="13.5" style="2" customWidth="1"/>
    <col min="10" max="10" width="22.1640625" style="2" customWidth="1"/>
    <col min="11" max="12" width="24.33203125" style="2" customWidth="1"/>
    <col min="13" max="13" width="20.6640625" style="2" customWidth="1"/>
    <col min="14" max="14" width="23.83203125" style="2" customWidth="1"/>
    <col min="15" max="15" width="20.33203125" style="2" customWidth="1"/>
  </cols>
  <sheetData>
    <row r="1" spans="1:15" ht="21" x14ac:dyDescent="0.25">
      <c r="A1" s="28" t="s">
        <v>0</v>
      </c>
      <c r="B1" s="5" t="s">
        <v>70</v>
      </c>
      <c r="C1" s="55" t="s">
        <v>71</v>
      </c>
      <c r="D1" s="5" t="s">
        <v>49</v>
      </c>
      <c r="E1" s="5" t="s">
        <v>73</v>
      </c>
      <c r="F1" s="5" t="s">
        <v>48</v>
      </c>
      <c r="G1" s="5" t="s">
        <v>65</v>
      </c>
      <c r="H1" s="5" t="s">
        <v>51</v>
      </c>
      <c r="I1" s="5" t="s">
        <v>64</v>
      </c>
      <c r="J1" s="5" t="s">
        <v>72</v>
      </c>
      <c r="K1" s="5" t="s">
        <v>66</v>
      </c>
      <c r="L1" s="5" t="s">
        <v>67</v>
      </c>
      <c r="M1" s="4" t="s">
        <v>3</v>
      </c>
      <c r="N1" s="4" t="s">
        <v>69</v>
      </c>
      <c r="O1" s="4" t="s">
        <v>4</v>
      </c>
    </row>
    <row r="2" spans="1:15" ht="21" x14ac:dyDescent="0.25">
      <c r="A2" s="26" t="s">
        <v>34</v>
      </c>
      <c r="B2" s="56">
        <f>'Rooms Revenue'!B5</f>
        <v>0.61</v>
      </c>
      <c r="C2" s="56">
        <f>'F&amp;B Revenue'!J5</f>
        <v>0.8</v>
      </c>
      <c r="D2" s="6">
        <f>'Rooms Revenue'!C5</f>
        <v>3</v>
      </c>
      <c r="E2" s="6" t="s">
        <v>74</v>
      </c>
      <c r="F2" s="6">
        <v>7</v>
      </c>
      <c r="G2" s="6" t="s">
        <v>47</v>
      </c>
      <c r="H2" s="6">
        <v>1</v>
      </c>
      <c r="I2" s="7">
        <v>62.111111111111114</v>
      </c>
      <c r="J2" s="7">
        <v>16</v>
      </c>
      <c r="K2" s="7">
        <v>75</v>
      </c>
      <c r="L2" s="7">
        <v>9</v>
      </c>
      <c r="M2" s="7">
        <f>'Rooms Revenue'!K5</f>
        <v>13136.888888888889</v>
      </c>
      <c r="N2" s="7">
        <f>'F&amp;B Revenue'!L5</f>
        <v>11744.194444444445</v>
      </c>
      <c r="O2" s="7">
        <f>M2+N2</f>
        <v>24881.083333333336</v>
      </c>
    </row>
    <row r="3" spans="1:15" ht="21" x14ac:dyDescent="0.25">
      <c r="A3" s="26" t="s">
        <v>35</v>
      </c>
      <c r="B3" s="56">
        <f>'Rooms Revenue'!B6</f>
        <v>0.62</v>
      </c>
      <c r="C3" s="56">
        <f>'F&amp;B Revenue'!J6</f>
        <v>0.6</v>
      </c>
      <c r="D3" s="6">
        <f>'Rooms Revenue'!C6</f>
        <v>1</v>
      </c>
      <c r="E3" s="6" t="s">
        <v>74</v>
      </c>
      <c r="F3" s="6">
        <v>0</v>
      </c>
      <c r="G3" s="6" t="s">
        <v>47</v>
      </c>
      <c r="H3" s="6">
        <v>1</v>
      </c>
      <c r="I3" s="7">
        <v>62.111111111111114</v>
      </c>
      <c r="J3" s="7">
        <v>16</v>
      </c>
      <c r="K3" s="7">
        <v>75</v>
      </c>
      <c r="L3" s="7">
        <v>9</v>
      </c>
      <c r="M3" s="7">
        <f>'Rooms Revenue'!K6</f>
        <v>11430.527777777777</v>
      </c>
      <c r="N3" s="7">
        <f>'F&amp;B Revenue'!L6</f>
        <v>9433.3333333333339</v>
      </c>
      <c r="O3" s="7">
        <f t="shared" ref="O3:O49" si="0">M3+N3</f>
        <v>20863.861111111109</v>
      </c>
    </row>
    <row r="4" spans="1:15" ht="21" x14ac:dyDescent="0.25">
      <c r="A4" s="26" t="s">
        <v>36</v>
      </c>
      <c r="B4" s="56">
        <f>'Rooms Revenue'!B7</f>
        <v>0.39</v>
      </c>
      <c r="C4" s="56">
        <f>'F&amp;B Revenue'!J7</f>
        <v>0.7</v>
      </c>
      <c r="D4" s="6">
        <f>'Rooms Revenue'!C7</f>
        <v>0</v>
      </c>
      <c r="E4" s="6" t="s">
        <v>74</v>
      </c>
      <c r="F4" s="6">
        <v>0</v>
      </c>
      <c r="G4" s="6" t="s">
        <v>47</v>
      </c>
      <c r="H4" s="6">
        <v>1</v>
      </c>
      <c r="I4" s="7">
        <v>99.305555555555557</v>
      </c>
      <c r="J4" s="7">
        <v>16</v>
      </c>
      <c r="K4" s="7">
        <v>75</v>
      </c>
      <c r="L4" s="7">
        <v>9</v>
      </c>
      <c r="M4" s="7">
        <f>'Rooms Revenue'!K7</f>
        <v>9742.6111111111113</v>
      </c>
      <c r="N4" s="7">
        <f>'F&amp;B Revenue'!L7</f>
        <v>8833.0833333333339</v>
      </c>
      <c r="O4" s="7">
        <f t="shared" si="0"/>
        <v>18575.694444444445</v>
      </c>
    </row>
    <row r="5" spans="1:15" ht="21" x14ac:dyDescent="0.25">
      <c r="A5" s="26" t="s">
        <v>37</v>
      </c>
      <c r="B5" s="56">
        <f>'Rooms Revenue'!B8</f>
        <v>0.7</v>
      </c>
      <c r="C5" s="56">
        <f>'F&amp;B Revenue'!J8</f>
        <v>0.8</v>
      </c>
      <c r="D5" s="6">
        <f>'Rooms Revenue'!C8</f>
        <v>5</v>
      </c>
      <c r="E5" s="6" t="s">
        <v>74</v>
      </c>
      <c r="F5" s="6">
        <v>0</v>
      </c>
      <c r="G5" s="6" t="s">
        <v>47</v>
      </c>
      <c r="H5" s="6">
        <v>1</v>
      </c>
      <c r="I5" s="7">
        <v>246.05555555555554</v>
      </c>
      <c r="J5" s="7">
        <v>16</v>
      </c>
      <c r="K5" s="7">
        <v>75</v>
      </c>
      <c r="L5" s="7">
        <v>9</v>
      </c>
      <c r="M5" s="7">
        <f>'Rooms Revenue'!K8</f>
        <v>15043.805555555555</v>
      </c>
      <c r="N5" s="7">
        <f>'F&amp;B Revenue'!L8</f>
        <v>18834.583333333332</v>
      </c>
      <c r="O5" s="7">
        <f t="shared" si="0"/>
        <v>33878.388888888891</v>
      </c>
    </row>
    <row r="6" spans="1:15" ht="21" x14ac:dyDescent="0.25">
      <c r="A6" s="26" t="s">
        <v>38</v>
      </c>
      <c r="B6" s="56">
        <f>'Rooms Revenue'!B9</f>
        <v>0.47</v>
      </c>
      <c r="C6" s="56">
        <f>'F&amp;B Revenue'!J9</f>
        <v>0.5</v>
      </c>
      <c r="D6" s="6">
        <f>'Rooms Revenue'!C9</f>
        <v>1</v>
      </c>
      <c r="E6" s="6" t="s">
        <v>75</v>
      </c>
      <c r="F6" s="6">
        <v>0</v>
      </c>
      <c r="G6" s="6" t="s">
        <v>50</v>
      </c>
      <c r="H6" s="6">
        <v>1</v>
      </c>
      <c r="I6" s="7">
        <v>144.92038888888888</v>
      </c>
      <c r="J6" s="7">
        <v>16</v>
      </c>
      <c r="K6" s="7">
        <v>75</v>
      </c>
      <c r="L6" s="7">
        <v>9</v>
      </c>
      <c r="M6" s="7">
        <f>'Rooms Revenue'!K9</f>
        <v>8546.1691666666666</v>
      </c>
      <c r="N6" s="7">
        <f>'F&amp;B Revenue'!L9</f>
        <v>9258.3499999999985</v>
      </c>
      <c r="O6" s="7">
        <f t="shared" si="0"/>
        <v>17804.519166666665</v>
      </c>
    </row>
    <row r="7" spans="1:15" ht="21" x14ac:dyDescent="0.25">
      <c r="A7" s="26" t="s">
        <v>39</v>
      </c>
      <c r="B7" s="56">
        <f>'Rooms Revenue'!B10</f>
        <v>0.33</v>
      </c>
      <c r="C7" s="56">
        <f>'F&amp;B Revenue'!J10</f>
        <v>0.2</v>
      </c>
      <c r="D7" s="6">
        <f>'Rooms Revenue'!C10</f>
        <v>0</v>
      </c>
      <c r="E7" s="6" t="s">
        <v>75</v>
      </c>
      <c r="F7" s="6">
        <v>0</v>
      </c>
      <c r="G7" s="6" t="s">
        <v>50</v>
      </c>
      <c r="H7" s="6">
        <v>1</v>
      </c>
      <c r="I7" s="7">
        <v>118.45822222222222</v>
      </c>
      <c r="J7" s="7">
        <v>16</v>
      </c>
      <c r="K7" s="7">
        <v>75</v>
      </c>
      <c r="L7" s="7">
        <v>9</v>
      </c>
      <c r="M7" s="7">
        <f>'Rooms Revenue'!K10</f>
        <v>7171.4191666666666</v>
      </c>
      <c r="N7" s="7">
        <f>'F&amp;B Revenue'!L10</f>
        <v>4703.32</v>
      </c>
      <c r="O7" s="7">
        <f t="shared" si="0"/>
        <v>11874.739166666666</v>
      </c>
    </row>
    <row r="8" spans="1:15" ht="21" x14ac:dyDescent="0.25">
      <c r="A8" s="26" t="s">
        <v>40</v>
      </c>
      <c r="B8" s="56">
        <f>'Rooms Revenue'!B11</f>
        <v>0.67</v>
      </c>
      <c r="C8" s="56">
        <f>'F&amp;B Revenue'!J11</f>
        <v>0.6</v>
      </c>
      <c r="D8" s="6">
        <f>'Rooms Revenue'!C11</f>
        <v>3</v>
      </c>
      <c r="E8" s="6" t="s">
        <v>50</v>
      </c>
      <c r="F8" s="6">
        <v>20</v>
      </c>
      <c r="G8" s="6" t="s">
        <v>50</v>
      </c>
      <c r="H8" s="6">
        <v>1</v>
      </c>
      <c r="I8" s="7">
        <v>46.761375416666667</v>
      </c>
      <c r="J8" s="7">
        <v>17</v>
      </c>
      <c r="K8" s="7">
        <v>75</v>
      </c>
      <c r="L8" s="7">
        <v>9</v>
      </c>
      <c r="M8" s="7">
        <f>'Rooms Revenue'!K11</f>
        <v>15864.97388888889</v>
      </c>
      <c r="N8" s="7">
        <f>'F&amp;B Revenue'!L11</f>
        <v>10576.649166666666</v>
      </c>
      <c r="O8" s="7">
        <f t="shared" si="0"/>
        <v>26441.623055555556</v>
      </c>
    </row>
    <row r="9" spans="1:15" ht="21" x14ac:dyDescent="0.25">
      <c r="A9" s="26" t="s">
        <v>41</v>
      </c>
      <c r="B9" s="56">
        <f>'Rooms Revenue'!B12</f>
        <v>0.49</v>
      </c>
      <c r="C9" s="56">
        <f>'F&amp;B Revenue'!J12</f>
        <v>0.6</v>
      </c>
      <c r="D9" s="6">
        <f>'Rooms Revenue'!C12</f>
        <v>2</v>
      </c>
      <c r="E9" s="6" t="s">
        <v>50</v>
      </c>
      <c r="F9" s="6">
        <v>10</v>
      </c>
      <c r="G9" s="6" t="s">
        <v>50</v>
      </c>
      <c r="H9" s="6">
        <v>1</v>
      </c>
      <c r="I9" s="7">
        <v>149.96791666666667</v>
      </c>
      <c r="J9" s="7">
        <v>17</v>
      </c>
      <c r="K9" s="7">
        <v>77</v>
      </c>
      <c r="L9" s="7">
        <v>9</v>
      </c>
      <c r="M9" s="7">
        <f>'Rooms Revenue'!K12</f>
        <v>11925.820833333333</v>
      </c>
      <c r="N9" s="7">
        <f>'F&amp;B Revenue'!L12</f>
        <v>8996.6717500000013</v>
      </c>
      <c r="O9" s="7">
        <f t="shared" si="0"/>
        <v>20922.492583333333</v>
      </c>
    </row>
    <row r="10" spans="1:15" ht="21" x14ac:dyDescent="0.25">
      <c r="A10" s="26" t="s">
        <v>42</v>
      </c>
      <c r="B10" s="56">
        <f>'Rooms Revenue'!B13</f>
        <v>0.51</v>
      </c>
      <c r="C10" s="56">
        <f>'F&amp;B Revenue'!J13</f>
        <v>0.75</v>
      </c>
      <c r="D10" s="6">
        <f>'Rooms Revenue'!C13</f>
        <v>3</v>
      </c>
      <c r="E10" s="6" t="s">
        <v>50</v>
      </c>
      <c r="F10" s="6">
        <v>0</v>
      </c>
      <c r="G10" s="6" t="s">
        <v>46</v>
      </c>
      <c r="H10" s="6">
        <v>1</v>
      </c>
      <c r="I10" s="7">
        <v>170.24083333333334</v>
      </c>
      <c r="J10" s="7">
        <v>17</v>
      </c>
      <c r="K10" s="7">
        <v>77</v>
      </c>
      <c r="L10" s="7">
        <v>9</v>
      </c>
      <c r="M10" s="7">
        <f>'Rooms Revenue'!K13</f>
        <v>13738.026666666667</v>
      </c>
      <c r="N10" s="7">
        <f>'F&amp;B Revenue'!L13</f>
        <v>9158.684444444445</v>
      </c>
      <c r="O10" s="7">
        <f t="shared" si="0"/>
        <v>22896.711111111112</v>
      </c>
    </row>
    <row r="11" spans="1:15" ht="21" x14ac:dyDescent="0.25">
      <c r="A11" s="26" t="s">
        <v>43</v>
      </c>
      <c r="B11" s="56">
        <f>'Rooms Revenue'!B14</f>
        <v>0.4</v>
      </c>
      <c r="C11" s="56">
        <f>'F&amp;B Revenue'!J14</f>
        <v>0.25</v>
      </c>
      <c r="D11" s="6">
        <f>'Rooms Revenue'!C14</f>
        <v>0</v>
      </c>
      <c r="E11" s="6" t="s">
        <v>75</v>
      </c>
      <c r="F11" s="6">
        <v>0</v>
      </c>
      <c r="G11" s="6" t="s">
        <v>46</v>
      </c>
      <c r="H11" s="6">
        <v>1</v>
      </c>
      <c r="I11" s="7">
        <v>176.07463058333332</v>
      </c>
      <c r="J11" s="7">
        <v>17</v>
      </c>
      <c r="K11" s="7">
        <v>77</v>
      </c>
      <c r="L11" s="7">
        <v>9</v>
      </c>
      <c r="M11" s="7">
        <f>'Rooms Revenue'!K14</f>
        <v>7765.7254499999999</v>
      </c>
      <c r="N11" s="7">
        <f>'F&amp;B Revenue'!L14</f>
        <v>6615.247606111112</v>
      </c>
      <c r="O11" s="7">
        <f t="shared" si="0"/>
        <v>14380.973056111112</v>
      </c>
    </row>
    <row r="12" spans="1:15" ht="21" x14ac:dyDescent="0.25">
      <c r="A12" s="26" t="s">
        <v>44</v>
      </c>
      <c r="B12" s="56">
        <f>'Rooms Revenue'!B15</f>
        <v>0.6</v>
      </c>
      <c r="C12" s="56">
        <f>'F&amp;B Revenue'!J15</f>
        <v>0.4</v>
      </c>
      <c r="D12" s="6">
        <f>'Rooms Revenue'!C15</f>
        <v>0</v>
      </c>
      <c r="E12" s="6" t="s">
        <v>50</v>
      </c>
      <c r="F12" s="6">
        <v>0</v>
      </c>
      <c r="G12" s="6" t="s">
        <v>47</v>
      </c>
      <c r="H12" s="6">
        <v>3</v>
      </c>
      <c r="I12" s="7">
        <v>176.07463058333332</v>
      </c>
      <c r="J12" s="7">
        <v>17</v>
      </c>
      <c r="K12" s="7">
        <v>77</v>
      </c>
      <c r="L12" s="7">
        <v>9</v>
      </c>
      <c r="M12" s="7">
        <f>'Rooms Revenue'!K15</f>
        <v>14796.252777777778</v>
      </c>
      <c r="N12" s="7">
        <f>'F&amp;B Revenue'!L15</f>
        <v>9459.8994444444434</v>
      </c>
      <c r="O12" s="7">
        <f t="shared" si="0"/>
        <v>24256.152222222219</v>
      </c>
    </row>
    <row r="13" spans="1:15" ht="21" x14ac:dyDescent="0.25">
      <c r="A13" s="26" t="s">
        <v>45</v>
      </c>
      <c r="B13" s="56">
        <f>'Rooms Revenue'!B16</f>
        <v>0.79</v>
      </c>
      <c r="C13" s="56">
        <f>'F&amp;B Revenue'!J16</f>
        <v>0.8</v>
      </c>
      <c r="D13" s="6">
        <f>'Rooms Revenue'!C16</f>
        <v>5</v>
      </c>
      <c r="E13" s="6" t="s">
        <v>74</v>
      </c>
      <c r="F13" s="6">
        <v>10</v>
      </c>
      <c r="G13" s="6" t="s">
        <v>47</v>
      </c>
      <c r="H13" s="6">
        <v>3</v>
      </c>
      <c r="I13" s="7">
        <v>196.63585922222222</v>
      </c>
      <c r="J13" s="7">
        <v>17</v>
      </c>
      <c r="K13" s="7">
        <v>77</v>
      </c>
      <c r="L13" s="7">
        <v>9</v>
      </c>
      <c r="M13" s="7">
        <f>'Rooms Revenue'!K16</f>
        <v>16039.116388888888</v>
      </c>
      <c r="N13" s="7">
        <f>'F&amp;B Revenue'!L16</f>
        <v>13662.95111111111</v>
      </c>
      <c r="O13" s="7">
        <f t="shared" si="0"/>
        <v>29702.067499999997</v>
      </c>
    </row>
    <row r="14" spans="1:15" ht="21" x14ac:dyDescent="0.25">
      <c r="A14" s="26" t="s">
        <v>52</v>
      </c>
      <c r="B14" s="56">
        <f>'Rooms Revenue'!B17</f>
        <v>0.81</v>
      </c>
      <c r="C14" s="56">
        <f>'F&amp;B Revenue'!J17</f>
        <v>0.8</v>
      </c>
      <c r="D14" s="6">
        <f>'Rooms Revenue'!C17</f>
        <v>3</v>
      </c>
      <c r="E14" s="6" t="s">
        <v>74</v>
      </c>
      <c r="F14" s="6">
        <v>7</v>
      </c>
      <c r="G14" s="6" t="s">
        <v>47</v>
      </c>
      <c r="H14" s="6">
        <v>4</v>
      </c>
      <c r="I14" s="7">
        <v>277.43523555555555</v>
      </c>
      <c r="J14" s="7">
        <v>19</v>
      </c>
      <c r="K14" s="7">
        <v>80</v>
      </c>
      <c r="L14" s="7">
        <v>9</v>
      </c>
      <c r="M14" s="7">
        <f>'Rooms Revenue'!K17</f>
        <v>18609.989444444444</v>
      </c>
      <c r="N14" s="7">
        <f>'F&amp;B Revenue'!L17</f>
        <v>16288.453888888889</v>
      </c>
      <c r="O14" s="7">
        <f t="shared" si="0"/>
        <v>34898.443333333329</v>
      </c>
    </row>
    <row r="15" spans="1:15" ht="21" x14ac:dyDescent="0.25">
      <c r="A15" s="26" t="s">
        <v>53</v>
      </c>
      <c r="B15" s="56">
        <f>'Rooms Revenue'!B18</f>
        <v>0.82</v>
      </c>
      <c r="C15" s="56">
        <f>'F&amp;B Revenue'!J18</f>
        <v>0.65</v>
      </c>
      <c r="D15" s="6">
        <f>'Rooms Revenue'!C18</f>
        <v>1</v>
      </c>
      <c r="E15" s="6" t="s">
        <v>74</v>
      </c>
      <c r="F15" s="6">
        <v>0</v>
      </c>
      <c r="G15" s="6" t="s">
        <v>47</v>
      </c>
      <c r="H15" s="6">
        <v>4</v>
      </c>
      <c r="I15" s="7">
        <v>583.33333333333337</v>
      </c>
      <c r="J15" s="7">
        <v>19</v>
      </c>
      <c r="K15" s="7">
        <v>80</v>
      </c>
      <c r="L15" s="7">
        <v>9</v>
      </c>
      <c r="M15" s="7">
        <f>'Rooms Revenue'!K18</f>
        <v>16622.081111111111</v>
      </c>
      <c r="N15" s="7">
        <f>'F&amp;B Revenue'!L18</f>
        <v>10187.727061111113</v>
      </c>
      <c r="O15" s="7">
        <f t="shared" si="0"/>
        <v>26809.808172222223</v>
      </c>
    </row>
    <row r="16" spans="1:15" ht="21" x14ac:dyDescent="0.25">
      <c r="A16" s="26" t="s">
        <v>54</v>
      </c>
      <c r="B16" s="56">
        <f>'Rooms Revenue'!B19</f>
        <v>0.78</v>
      </c>
      <c r="C16" s="56">
        <f>'F&amp;B Revenue'!J19</f>
        <v>0.75</v>
      </c>
      <c r="D16" s="6">
        <f>'Rooms Revenue'!C19</f>
        <v>0</v>
      </c>
      <c r="E16" s="6" t="s">
        <v>74</v>
      </c>
      <c r="F16" s="6">
        <v>0</v>
      </c>
      <c r="G16" s="6" t="s">
        <v>47</v>
      </c>
      <c r="H16" s="6">
        <v>4</v>
      </c>
      <c r="I16" s="7">
        <v>189.90263766666666</v>
      </c>
      <c r="J16" s="7">
        <v>19</v>
      </c>
      <c r="K16" s="7">
        <v>80</v>
      </c>
      <c r="L16" s="7">
        <v>9</v>
      </c>
      <c r="M16" s="7">
        <f>'Rooms Revenue'!K19</f>
        <v>21306.423360019777</v>
      </c>
      <c r="N16" s="7">
        <f>'F&amp;B Revenue'!L19</f>
        <v>13240.710251091332</v>
      </c>
      <c r="O16" s="7">
        <f t="shared" si="0"/>
        <v>34547.133611111109</v>
      </c>
    </row>
    <row r="17" spans="1:15" ht="21" x14ac:dyDescent="0.25">
      <c r="A17" s="26" t="s">
        <v>55</v>
      </c>
      <c r="B17" s="56">
        <f>'Rooms Revenue'!B20</f>
        <v>0.73</v>
      </c>
      <c r="C17" s="56">
        <f>'F&amp;B Revenue'!J20</f>
        <v>0.85</v>
      </c>
      <c r="D17" s="6">
        <f>'Rooms Revenue'!C20</f>
        <v>5</v>
      </c>
      <c r="E17" s="6" t="s">
        <v>74</v>
      </c>
      <c r="F17" s="6">
        <v>0</v>
      </c>
      <c r="G17" s="6" t="s">
        <v>47</v>
      </c>
      <c r="H17" s="6">
        <v>4</v>
      </c>
      <c r="I17" s="7">
        <v>339.38964222222216</v>
      </c>
      <c r="J17" s="7">
        <v>19</v>
      </c>
      <c r="K17" s="7">
        <v>80</v>
      </c>
      <c r="L17" s="7">
        <v>9</v>
      </c>
      <c r="M17" s="7">
        <f>'Rooms Revenue'!K20</f>
        <v>17039.369466666667</v>
      </c>
      <c r="N17" s="7">
        <f>'F&amp;B Revenue'!L20</f>
        <v>16971.347986111112</v>
      </c>
      <c r="O17" s="7">
        <f t="shared" si="0"/>
        <v>34010.717452777782</v>
      </c>
    </row>
    <row r="18" spans="1:15" ht="21" x14ac:dyDescent="0.25">
      <c r="A18" s="26" t="s">
        <v>56</v>
      </c>
      <c r="B18" s="56">
        <f>'Rooms Revenue'!B21</f>
        <v>0.6</v>
      </c>
      <c r="C18" s="56">
        <f>'F&amp;B Revenue'!J21</f>
        <v>0.65</v>
      </c>
      <c r="D18" s="6">
        <f>'Rooms Revenue'!C21</f>
        <v>1</v>
      </c>
      <c r="E18" s="6" t="s">
        <v>75</v>
      </c>
      <c r="F18" s="6">
        <v>0</v>
      </c>
      <c r="G18" s="6" t="s">
        <v>50</v>
      </c>
      <c r="H18" s="6">
        <v>4</v>
      </c>
      <c r="I18" s="7">
        <v>366.89441874999994</v>
      </c>
      <c r="J18" s="7">
        <v>19</v>
      </c>
      <c r="K18" s="7">
        <v>80</v>
      </c>
      <c r="L18" s="7">
        <v>9</v>
      </c>
      <c r="M18" s="7">
        <f>'Rooms Revenue'!K21</f>
        <v>16731.527777777777</v>
      </c>
      <c r="N18" s="7">
        <f>'F&amp;B Revenue'!L21</f>
        <v>12621.973611111111</v>
      </c>
      <c r="O18" s="7">
        <f t="shared" si="0"/>
        <v>29353.501388888886</v>
      </c>
    </row>
    <row r="19" spans="1:15" ht="21" x14ac:dyDescent="0.25">
      <c r="A19" s="26" t="s">
        <v>57</v>
      </c>
      <c r="B19" s="56">
        <f>'Rooms Revenue'!B22</f>
        <v>0.52</v>
      </c>
      <c r="C19" s="56">
        <f>'F&amp;B Revenue'!J22</f>
        <v>0.65</v>
      </c>
      <c r="D19" s="6">
        <f>'Rooms Revenue'!C22</f>
        <v>0</v>
      </c>
      <c r="E19" s="6" t="s">
        <v>75</v>
      </c>
      <c r="F19" s="6">
        <v>0</v>
      </c>
      <c r="G19" s="6" t="s">
        <v>50</v>
      </c>
      <c r="H19" s="6">
        <v>4</v>
      </c>
      <c r="I19" s="7">
        <v>289.95980819444441</v>
      </c>
      <c r="J19" s="7">
        <v>19</v>
      </c>
      <c r="K19" s="7">
        <v>80</v>
      </c>
      <c r="L19" s="7">
        <v>9</v>
      </c>
      <c r="M19" s="7">
        <f>'Rooms Revenue'!K22</f>
        <v>15332.020833333334</v>
      </c>
      <c r="N19" s="7">
        <f>'F&amp;B Revenue'!L22</f>
        <v>10544.807499999999</v>
      </c>
      <c r="O19" s="7">
        <f t="shared" si="0"/>
        <v>25876.828333333331</v>
      </c>
    </row>
    <row r="20" spans="1:15" ht="21" x14ac:dyDescent="0.25">
      <c r="A20" s="26" t="s">
        <v>58</v>
      </c>
      <c r="B20" s="56">
        <f>'Rooms Revenue'!B23</f>
        <v>0.83</v>
      </c>
      <c r="C20" s="56">
        <f>'F&amp;B Revenue'!J23</f>
        <v>0.7</v>
      </c>
      <c r="D20" s="6">
        <f>'Rooms Revenue'!C23</f>
        <v>3</v>
      </c>
      <c r="E20" s="6" t="s">
        <v>50</v>
      </c>
      <c r="F20" s="6">
        <v>20</v>
      </c>
      <c r="G20" s="6" t="s">
        <v>50</v>
      </c>
      <c r="H20" s="6">
        <v>4</v>
      </c>
      <c r="I20" s="7">
        <v>319.48371291666666</v>
      </c>
      <c r="J20" s="7">
        <v>19</v>
      </c>
      <c r="K20" s="7">
        <v>80</v>
      </c>
      <c r="L20" s="7">
        <v>9</v>
      </c>
      <c r="M20" s="7">
        <f>'Rooms Revenue'!K23</f>
        <v>20746.446944444444</v>
      </c>
      <c r="N20" s="7">
        <f>'F&amp;B Revenue'!L23</f>
        <v>13725.585277777776</v>
      </c>
      <c r="O20" s="7">
        <f t="shared" si="0"/>
        <v>34472.032222222217</v>
      </c>
    </row>
    <row r="21" spans="1:15" ht="21" x14ac:dyDescent="0.25">
      <c r="A21" s="26" t="s">
        <v>59</v>
      </c>
      <c r="B21" s="56">
        <f>'Rooms Revenue'!B24</f>
        <v>0.59</v>
      </c>
      <c r="C21" s="56">
        <f>'F&amp;B Revenue'!J24</f>
        <v>0.4</v>
      </c>
      <c r="D21" s="6">
        <f>'Rooms Revenue'!C24</f>
        <v>2</v>
      </c>
      <c r="E21" s="6" t="s">
        <v>50</v>
      </c>
      <c r="F21" s="6">
        <v>10</v>
      </c>
      <c r="G21" s="6" t="s">
        <v>46</v>
      </c>
      <c r="H21" s="6">
        <v>4</v>
      </c>
      <c r="I21" s="7">
        <v>300</v>
      </c>
      <c r="J21" s="7">
        <v>20</v>
      </c>
      <c r="K21" s="7">
        <v>84</v>
      </c>
      <c r="L21" s="7">
        <v>9</v>
      </c>
      <c r="M21" s="7">
        <f>'Rooms Revenue'!K24</f>
        <v>16965</v>
      </c>
      <c r="N21" s="7">
        <f>'F&amp;B Revenue'!L24</f>
        <v>12700</v>
      </c>
      <c r="O21" s="7">
        <f t="shared" si="0"/>
        <v>29665</v>
      </c>
    </row>
    <row r="22" spans="1:15" ht="21" x14ac:dyDescent="0.25">
      <c r="A22" s="26" t="s">
        <v>60</v>
      </c>
      <c r="B22" s="56">
        <f>'Rooms Revenue'!B25</f>
        <v>0.64</v>
      </c>
      <c r="C22" s="56">
        <f>'F&amp;B Revenue'!J25</f>
        <v>0.75</v>
      </c>
      <c r="D22" s="6">
        <f>'Rooms Revenue'!C25</f>
        <v>3</v>
      </c>
      <c r="E22" s="6" t="s">
        <v>50</v>
      </c>
      <c r="F22" s="6">
        <v>0</v>
      </c>
      <c r="G22" s="6" t="s">
        <v>46</v>
      </c>
      <c r="H22" s="6">
        <v>4</v>
      </c>
      <c r="I22" s="7">
        <v>319.48371291666666</v>
      </c>
      <c r="J22" s="7">
        <v>20</v>
      </c>
      <c r="K22" s="7">
        <v>84</v>
      </c>
      <c r="L22" s="7">
        <v>9</v>
      </c>
      <c r="M22" s="7">
        <f>'Rooms Revenue'!K25</f>
        <v>16827</v>
      </c>
      <c r="N22" s="7">
        <f>'F&amp;B Revenue'!L25</f>
        <v>12260.469022598994</v>
      </c>
      <c r="O22" s="7">
        <f t="shared" si="0"/>
        <v>29087.469022598994</v>
      </c>
    </row>
    <row r="23" spans="1:15" ht="21" x14ac:dyDescent="0.25">
      <c r="A23" s="26" t="s">
        <v>61</v>
      </c>
      <c r="B23" s="56">
        <f>'Rooms Revenue'!B26</f>
        <v>0.54</v>
      </c>
      <c r="C23" s="56">
        <f>'F&amp;B Revenue'!J26</f>
        <v>0.25</v>
      </c>
      <c r="D23" s="6">
        <f>'Rooms Revenue'!C26</f>
        <v>0</v>
      </c>
      <c r="E23" s="6" t="s">
        <v>75</v>
      </c>
      <c r="F23" s="6">
        <v>0</v>
      </c>
      <c r="G23" s="6" t="s">
        <v>46</v>
      </c>
      <c r="H23" s="6">
        <v>4</v>
      </c>
      <c r="I23" s="7">
        <v>319.48371291666666</v>
      </c>
      <c r="J23" s="7">
        <v>20</v>
      </c>
      <c r="K23" s="7">
        <v>84</v>
      </c>
      <c r="L23" s="7">
        <v>9</v>
      </c>
      <c r="M23" s="7">
        <f>'Rooms Revenue'!K26</f>
        <v>15986.988389404734</v>
      </c>
      <c r="N23" s="7">
        <f>'F&amp;B Revenue'!L26</f>
        <v>9535.0237265032065</v>
      </c>
      <c r="O23" s="7">
        <f t="shared" si="0"/>
        <v>25522.012115907943</v>
      </c>
    </row>
    <row r="24" spans="1:15" ht="21" x14ac:dyDescent="0.25">
      <c r="A24" s="26" t="s">
        <v>62</v>
      </c>
      <c r="B24" s="56">
        <f>'Rooms Revenue'!B27</f>
        <v>0.73</v>
      </c>
      <c r="C24" s="56">
        <f>'F&amp;B Revenue'!J27</f>
        <v>0.5</v>
      </c>
      <c r="D24" s="6">
        <f>'Rooms Revenue'!C27</f>
        <v>0</v>
      </c>
      <c r="E24" s="6" t="s">
        <v>50</v>
      </c>
      <c r="F24" s="6">
        <v>0</v>
      </c>
      <c r="G24" s="6" t="s">
        <v>47</v>
      </c>
      <c r="H24" s="6">
        <v>5</v>
      </c>
      <c r="I24" s="7">
        <v>319.48371291666666</v>
      </c>
      <c r="J24" s="7">
        <v>20</v>
      </c>
      <c r="K24" s="7">
        <v>84</v>
      </c>
      <c r="L24" s="7">
        <v>9</v>
      </c>
      <c r="M24" s="7">
        <f>'Rooms Revenue'!K27</f>
        <v>18163.634015970092</v>
      </c>
      <c r="N24" s="7">
        <f>'F&amp;B Revenue'!L27</f>
        <v>10833.22743992086</v>
      </c>
      <c r="O24" s="7">
        <f t="shared" si="0"/>
        <v>28996.861455890954</v>
      </c>
    </row>
    <row r="25" spans="1:15" ht="21" x14ac:dyDescent="0.25">
      <c r="A25" s="26" t="s">
        <v>63</v>
      </c>
      <c r="B25" s="56">
        <f>'Rooms Revenue'!B28</f>
        <v>0.84</v>
      </c>
      <c r="C25" s="56">
        <f>'F&amp;B Revenue'!J28</f>
        <v>0.85</v>
      </c>
      <c r="D25" s="6">
        <f>'Rooms Revenue'!C28</f>
        <v>5</v>
      </c>
      <c r="E25" s="6" t="s">
        <v>74</v>
      </c>
      <c r="F25" s="6">
        <v>10</v>
      </c>
      <c r="G25" s="6" t="s">
        <v>47</v>
      </c>
      <c r="H25" s="6">
        <v>5</v>
      </c>
      <c r="I25" s="7">
        <v>319.48371291666666</v>
      </c>
      <c r="J25" s="7">
        <v>20</v>
      </c>
      <c r="K25" s="7">
        <v>84</v>
      </c>
      <c r="L25" s="7">
        <v>9</v>
      </c>
      <c r="M25" s="7">
        <f>'Rooms Revenue'!K28</f>
        <v>21601.496891461884</v>
      </c>
      <c r="N25" s="7">
        <f>'F&amp;B Revenue'!L28</f>
        <v>14520.532471556662</v>
      </c>
      <c r="O25" s="7">
        <f t="shared" si="0"/>
        <v>36122.029363018548</v>
      </c>
    </row>
    <row r="26" spans="1:15" ht="21" x14ac:dyDescent="0.25">
      <c r="A26" s="26" t="s">
        <v>76</v>
      </c>
      <c r="B26" s="56">
        <f>'Rooms Revenue'!B29</f>
        <v>0.96</v>
      </c>
      <c r="C26" s="56">
        <f>'F&amp;B Revenue'!J29</f>
        <v>0.82</v>
      </c>
      <c r="D26" s="6">
        <f>'Rooms Revenue'!C29</f>
        <v>3</v>
      </c>
      <c r="E26" s="6" t="s">
        <v>74</v>
      </c>
      <c r="F26" s="6">
        <v>7</v>
      </c>
      <c r="G26" s="6" t="s">
        <v>47</v>
      </c>
      <c r="H26" s="6">
        <v>1</v>
      </c>
      <c r="I26" s="7">
        <v>62.111111111111114</v>
      </c>
      <c r="J26" s="7">
        <v>20</v>
      </c>
      <c r="K26" s="7">
        <v>75</v>
      </c>
      <c r="L26" s="7">
        <v>9</v>
      </c>
      <c r="M26" s="7">
        <f>'Rooms Revenue'!K29</f>
        <v>26762.052124195259</v>
      </c>
      <c r="N26" s="7">
        <f>'F&amp;B Revenue'!L29</f>
        <v>17497.813047289244</v>
      </c>
      <c r="O26" s="7">
        <f t="shared" si="0"/>
        <v>44259.865171484504</v>
      </c>
    </row>
    <row r="27" spans="1:15" ht="21" x14ac:dyDescent="0.25">
      <c r="A27" s="26" t="s">
        <v>77</v>
      </c>
      <c r="B27" s="56">
        <f>'Rooms Revenue'!B30</f>
        <v>0.76</v>
      </c>
      <c r="C27" s="56">
        <f>'F&amp;B Revenue'!J30</f>
        <v>0.67</v>
      </c>
      <c r="D27" s="6">
        <f>'Rooms Revenue'!C30</f>
        <v>1</v>
      </c>
      <c r="E27" s="6" t="s">
        <v>74</v>
      </c>
      <c r="F27" s="6">
        <v>0</v>
      </c>
      <c r="G27" s="6" t="s">
        <v>47</v>
      </c>
      <c r="H27" s="6">
        <v>1</v>
      </c>
      <c r="I27" s="7">
        <v>62.111111111111114</v>
      </c>
      <c r="J27" s="7">
        <v>20</v>
      </c>
      <c r="K27" s="7">
        <v>75</v>
      </c>
      <c r="L27" s="7">
        <v>9</v>
      </c>
      <c r="M27" s="7">
        <f>'Rooms Revenue'!K30</f>
        <v>22000</v>
      </c>
      <c r="N27" s="7">
        <f>'F&amp;B Revenue'!L30</f>
        <v>10501.195586068377</v>
      </c>
      <c r="O27" s="7">
        <f t="shared" si="0"/>
        <v>32501.195586068377</v>
      </c>
    </row>
    <row r="28" spans="1:15" ht="21" x14ac:dyDescent="0.25">
      <c r="A28" s="26" t="s">
        <v>78</v>
      </c>
      <c r="B28" s="56">
        <f>'Rooms Revenue'!B31</f>
        <v>0.84</v>
      </c>
      <c r="C28" s="56">
        <f>'F&amp;B Revenue'!J31</f>
        <v>0.72</v>
      </c>
      <c r="D28" s="6">
        <f>'Rooms Revenue'!C31</f>
        <v>0</v>
      </c>
      <c r="E28" s="6" t="s">
        <v>74</v>
      </c>
      <c r="F28" s="6">
        <v>0</v>
      </c>
      <c r="G28" s="6" t="s">
        <v>47</v>
      </c>
      <c r="H28" s="6">
        <v>1</v>
      </c>
      <c r="I28" s="7">
        <v>99.305555555555557</v>
      </c>
      <c r="J28" s="7">
        <v>20</v>
      </c>
      <c r="K28" s="7">
        <v>75</v>
      </c>
      <c r="L28" s="7">
        <v>9</v>
      </c>
      <c r="M28" s="7">
        <f>'Rooms Revenue'!K31</f>
        <v>24000</v>
      </c>
      <c r="N28" s="7">
        <f>'F&amp;B Revenue'!L31</f>
        <v>12711.081841047679</v>
      </c>
      <c r="O28" s="7">
        <f t="shared" si="0"/>
        <v>36711.081841047679</v>
      </c>
    </row>
    <row r="29" spans="1:15" ht="21" x14ac:dyDescent="0.25">
      <c r="A29" s="26" t="s">
        <v>79</v>
      </c>
      <c r="B29" s="56">
        <f>'Rooms Revenue'!B32</f>
        <v>0.78</v>
      </c>
      <c r="C29" s="56">
        <f>'F&amp;B Revenue'!J32</f>
        <v>0.82</v>
      </c>
      <c r="D29" s="6">
        <f>'Rooms Revenue'!C32</f>
        <v>5</v>
      </c>
      <c r="E29" s="6" t="s">
        <v>74</v>
      </c>
      <c r="F29" s="6">
        <v>0</v>
      </c>
      <c r="G29" s="6" t="s">
        <v>47</v>
      </c>
      <c r="H29" s="6">
        <v>1</v>
      </c>
      <c r="I29" s="7">
        <v>246.05555555555554</v>
      </c>
      <c r="J29" s="7">
        <v>20</v>
      </c>
      <c r="K29" s="7">
        <v>75</v>
      </c>
      <c r="L29" s="7">
        <v>9</v>
      </c>
      <c r="M29" s="7">
        <f>'Rooms Revenue'!K32</f>
        <v>19799.513904246578</v>
      </c>
      <c r="N29" s="7">
        <f>'F&amp;B Revenue'!L32</f>
        <v>16372.35923366013</v>
      </c>
      <c r="O29" s="7">
        <f t="shared" si="0"/>
        <v>36171.87313790671</v>
      </c>
    </row>
    <row r="30" spans="1:15" ht="21" x14ac:dyDescent="0.25">
      <c r="A30" s="26" t="s">
        <v>80</v>
      </c>
      <c r="B30" s="56">
        <f>'Rooms Revenue'!B33</f>
        <v>0.6</v>
      </c>
      <c r="C30" s="56">
        <f>'F&amp;B Revenue'!J33</f>
        <v>0.52</v>
      </c>
      <c r="D30" s="6">
        <f>'Rooms Revenue'!C33</f>
        <v>1</v>
      </c>
      <c r="E30" s="6" t="s">
        <v>75</v>
      </c>
      <c r="F30" s="6">
        <v>0</v>
      </c>
      <c r="G30" s="6" t="s">
        <v>50</v>
      </c>
      <c r="H30" s="6">
        <v>1</v>
      </c>
      <c r="I30" s="7">
        <v>144.92038888888888</v>
      </c>
      <c r="J30" s="7">
        <v>20</v>
      </c>
      <c r="K30" s="7">
        <v>75</v>
      </c>
      <c r="L30" s="7">
        <v>9</v>
      </c>
      <c r="M30" s="7">
        <f>'Rooms Revenue'!K33</f>
        <v>18195.536458333332</v>
      </c>
      <c r="N30" s="7">
        <f>'F&amp;B Revenue'!L33</f>
        <v>10097.578888888889</v>
      </c>
      <c r="O30" s="7">
        <f t="shared" si="0"/>
        <v>28293.115347222221</v>
      </c>
    </row>
    <row r="31" spans="1:15" ht="21" x14ac:dyDescent="0.25">
      <c r="A31" s="26" t="s">
        <v>81</v>
      </c>
      <c r="B31" s="56">
        <f>'Rooms Revenue'!B34</f>
        <v>0.54</v>
      </c>
      <c r="C31" s="56">
        <f>'F&amp;B Revenue'!J34</f>
        <v>0.4</v>
      </c>
      <c r="D31" s="6">
        <f>'Rooms Revenue'!C34</f>
        <v>0</v>
      </c>
      <c r="E31" s="6" t="s">
        <v>75</v>
      </c>
      <c r="F31" s="6">
        <v>0</v>
      </c>
      <c r="G31" s="6" t="s">
        <v>50</v>
      </c>
      <c r="H31" s="6">
        <v>1</v>
      </c>
      <c r="I31" s="7">
        <v>118.45822222222222</v>
      </c>
      <c r="J31" s="7">
        <v>20</v>
      </c>
      <c r="K31" s="7">
        <v>75</v>
      </c>
      <c r="L31" s="7">
        <v>9</v>
      </c>
      <c r="M31" s="7">
        <f>'Rooms Revenue'!K34</f>
        <v>17314.863912259614</v>
      </c>
      <c r="N31" s="7">
        <f>'F&amp;B Revenue'!L34</f>
        <v>6489.1123076923068</v>
      </c>
      <c r="O31" s="7">
        <f t="shared" si="0"/>
        <v>23803.976219951921</v>
      </c>
    </row>
    <row r="32" spans="1:15" ht="21" x14ac:dyDescent="0.25">
      <c r="A32" s="26" t="s">
        <v>82</v>
      </c>
      <c r="B32" s="56">
        <f>'Rooms Revenue'!B35</f>
        <v>0.83</v>
      </c>
      <c r="C32" s="56">
        <f>'F&amp;B Revenue'!J35</f>
        <v>0.6</v>
      </c>
      <c r="D32" s="6">
        <f>'Rooms Revenue'!C35</f>
        <v>3</v>
      </c>
      <c r="E32" s="6" t="s">
        <v>50</v>
      </c>
      <c r="F32" s="6">
        <v>20</v>
      </c>
      <c r="G32" s="6" t="s">
        <v>50</v>
      </c>
      <c r="H32" s="6">
        <v>1</v>
      </c>
      <c r="I32" s="7">
        <v>46.761375416666667</v>
      </c>
      <c r="J32" s="7">
        <v>20</v>
      </c>
      <c r="K32" s="7">
        <v>75</v>
      </c>
      <c r="L32" s="7">
        <v>9</v>
      </c>
      <c r="M32" s="7">
        <f>'Rooms Revenue'!K35</f>
        <v>22561.76105208333</v>
      </c>
      <c r="N32" s="7">
        <f>'F&amp;B Revenue'!L35</f>
        <v>11764.787380952381</v>
      </c>
      <c r="O32" s="7">
        <f t="shared" si="0"/>
        <v>34326.548433035714</v>
      </c>
    </row>
    <row r="33" spans="1:15" ht="21" x14ac:dyDescent="0.25">
      <c r="A33" s="26" t="s">
        <v>83</v>
      </c>
      <c r="B33" s="56">
        <f>'Rooms Revenue'!B36</f>
        <v>0.62</v>
      </c>
      <c r="C33" s="56">
        <f>'F&amp;B Revenue'!J36</f>
        <v>0.6</v>
      </c>
      <c r="D33" s="6">
        <f>'Rooms Revenue'!C36</f>
        <v>2</v>
      </c>
      <c r="E33" s="6" t="s">
        <v>50</v>
      </c>
      <c r="F33" s="6">
        <v>10</v>
      </c>
      <c r="G33" s="6" t="s">
        <v>50</v>
      </c>
      <c r="H33" s="6">
        <v>1</v>
      </c>
      <c r="I33" s="7">
        <v>149.96791666666667</v>
      </c>
      <c r="J33" s="7">
        <v>20</v>
      </c>
      <c r="K33" s="7">
        <v>77</v>
      </c>
      <c r="L33" s="7">
        <v>9</v>
      </c>
      <c r="M33" s="7">
        <f>'Rooms Revenue'!K36</f>
        <v>18464.328087167072</v>
      </c>
      <c r="N33" s="7">
        <f>'F&amp;B Revenue'!L36</f>
        <v>19050</v>
      </c>
      <c r="O33" s="7">
        <f t="shared" si="0"/>
        <v>37514.328087167072</v>
      </c>
    </row>
    <row r="34" spans="1:15" ht="21" x14ac:dyDescent="0.25">
      <c r="A34" s="26" t="s">
        <v>84</v>
      </c>
      <c r="B34" s="56">
        <f>'Rooms Revenue'!B37</f>
        <v>0.7</v>
      </c>
      <c r="C34" s="56">
        <f>'F&amp;B Revenue'!J37</f>
        <v>0.75</v>
      </c>
      <c r="D34" s="6">
        <f>'Rooms Revenue'!C37</f>
        <v>3</v>
      </c>
      <c r="E34" s="6" t="s">
        <v>50</v>
      </c>
      <c r="F34" s="6">
        <v>0</v>
      </c>
      <c r="G34" s="6" t="s">
        <v>46</v>
      </c>
      <c r="H34" s="6">
        <v>1</v>
      </c>
      <c r="I34" s="7">
        <v>170.24083333333334</v>
      </c>
      <c r="J34" s="7">
        <v>20</v>
      </c>
      <c r="K34" s="7">
        <v>77</v>
      </c>
      <c r="L34" s="7">
        <v>9</v>
      </c>
      <c r="M34" s="7">
        <f>'Rooms Revenue'!K37</f>
        <v>18404.53125</v>
      </c>
      <c r="N34" s="7">
        <f>'F&amp;B Revenue'!L37</f>
        <v>12260</v>
      </c>
      <c r="O34" s="7">
        <f t="shared" si="0"/>
        <v>30664.53125</v>
      </c>
    </row>
    <row r="35" spans="1:15" ht="21" x14ac:dyDescent="0.25">
      <c r="A35" s="26" t="s">
        <v>85</v>
      </c>
      <c r="B35" s="56">
        <f>'Rooms Revenue'!B38</f>
        <v>0.45</v>
      </c>
      <c r="C35" s="56">
        <f>'F&amp;B Revenue'!J38</f>
        <v>0.3</v>
      </c>
      <c r="D35" s="6">
        <f>'Rooms Revenue'!C38</f>
        <v>0</v>
      </c>
      <c r="E35" s="6" t="s">
        <v>75</v>
      </c>
      <c r="F35" s="6">
        <v>0</v>
      </c>
      <c r="G35" s="6" t="s">
        <v>46</v>
      </c>
      <c r="H35" s="6">
        <v>1</v>
      </c>
      <c r="I35" s="7">
        <v>176.07463058333332</v>
      </c>
      <c r="J35" s="7">
        <v>20</v>
      </c>
      <c r="K35" s="7">
        <v>77</v>
      </c>
      <c r="L35" s="7">
        <v>9</v>
      </c>
      <c r="M35" s="7">
        <f>'Rooms Revenue'!K38</f>
        <v>13322.490324503946</v>
      </c>
      <c r="N35" s="7">
        <f>'F&amp;B Revenue'!L38</f>
        <v>11442.028471803847</v>
      </c>
      <c r="O35" s="7">
        <f t="shared" si="0"/>
        <v>24764.518796307791</v>
      </c>
    </row>
    <row r="36" spans="1:15" ht="21" x14ac:dyDescent="0.25">
      <c r="A36" s="26" t="s">
        <v>86</v>
      </c>
      <c r="B36" s="56">
        <f>'Rooms Revenue'!B39</f>
        <v>0.65</v>
      </c>
      <c r="C36" s="56">
        <f>'F&amp;B Revenue'!J39</f>
        <v>0.5</v>
      </c>
      <c r="D36" s="6">
        <f>'Rooms Revenue'!C39</f>
        <v>0</v>
      </c>
      <c r="E36" s="6" t="s">
        <v>50</v>
      </c>
      <c r="F36" s="6">
        <v>0</v>
      </c>
      <c r="G36" s="6" t="s">
        <v>47</v>
      </c>
      <c r="H36" s="6">
        <v>3</v>
      </c>
      <c r="I36" s="7">
        <v>176.07463058333332</v>
      </c>
      <c r="J36" s="7">
        <v>25</v>
      </c>
      <c r="K36" s="7">
        <v>77</v>
      </c>
      <c r="L36" s="7">
        <v>9</v>
      </c>
      <c r="M36" s="7">
        <f>'Rooms Revenue'!K39</f>
        <v>16173.098781343233</v>
      </c>
      <c r="N36" s="7">
        <f>'F&amp;B Revenue'!L39</f>
        <v>10833.22743992086</v>
      </c>
      <c r="O36" s="7">
        <f t="shared" si="0"/>
        <v>27006.326221264091</v>
      </c>
    </row>
    <row r="37" spans="1:15" ht="21" x14ac:dyDescent="0.25">
      <c r="A37" s="26" t="s">
        <v>87</v>
      </c>
      <c r="B37" s="56">
        <f>'Rooms Revenue'!B40</f>
        <v>0.86</v>
      </c>
      <c r="C37" s="56">
        <f>'F&amp;B Revenue'!J40</f>
        <v>0.8</v>
      </c>
      <c r="D37" s="6">
        <f>'Rooms Revenue'!C40</f>
        <v>5</v>
      </c>
      <c r="E37" s="6" t="s">
        <v>74</v>
      </c>
      <c r="F37" s="6">
        <v>10</v>
      </c>
      <c r="G37" s="6" t="s">
        <v>47</v>
      </c>
      <c r="H37" s="6">
        <v>3</v>
      </c>
      <c r="I37" s="7">
        <v>196.63585922222222</v>
      </c>
      <c r="J37" s="7">
        <v>25</v>
      </c>
      <c r="K37" s="7">
        <v>77</v>
      </c>
      <c r="L37" s="7">
        <v>9</v>
      </c>
      <c r="M37" s="7">
        <f>'Rooms Revenue'!K40</f>
        <v>22115.818246020503</v>
      </c>
      <c r="N37" s="7">
        <f>'F&amp;B Revenue'!L40</f>
        <v>13666.383502641565</v>
      </c>
      <c r="O37" s="7">
        <f t="shared" si="0"/>
        <v>35782.201748662068</v>
      </c>
    </row>
    <row r="38" spans="1:15" ht="21" x14ac:dyDescent="0.25">
      <c r="A38" s="26" t="s">
        <v>88</v>
      </c>
      <c r="B38" s="56">
        <f>'Rooms Revenue'!B41</f>
        <v>0.86</v>
      </c>
      <c r="C38" s="56">
        <f>'F&amp;B Revenue'!J41</f>
        <v>0.85</v>
      </c>
      <c r="D38" s="6">
        <f>'Rooms Revenue'!C41</f>
        <v>3</v>
      </c>
      <c r="E38" s="6" t="s">
        <v>74</v>
      </c>
      <c r="F38" s="6">
        <v>7</v>
      </c>
      <c r="G38" s="6" t="s">
        <v>47</v>
      </c>
      <c r="H38" s="6">
        <v>4</v>
      </c>
      <c r="I38" s="7">
        <v>277.43523555555555</v>
      </c>
      <c r="J38" s="7">
        <v>25</v>
      </c>
      <c r="K38" s="7">
        <v>80</v>
      </c>
      <c r="L38" s="7">
        <v>9</v>
      </c>
      <c r="M38" s="7">
        <f>'Rooms Revenue'!K41</f>
        <v>23974.338361258255</v>
      </c>
      <c r="N38" s="7">
        <f>'F&amp;B Revenue'!L41</f>
        <v>18137.976939263241</v>
      </c>
      <c r="O38" s="7">
        <f t="shared" si="0"/>
        <v>42112.315300521499</v>
      </c>
    </row>
    <row r="39" spans="1:15" ht="21" x14ac:dyDescent="0.25">
      <c r="A39" s="26" t="s">
        <v>89</v>
      </c>
      <c r="B39" s="56">
        <f>'Rooms Revenue'!B42</f>
        <v>0.87</v>
      </c>
      <c r="C39" s="56">
        <f>'F&amp;B Revenue'!J42</f>
        <v>0.7</v>
      </c>
      <c r="D39" s="6">
        <f>'Rooms Revenue'!C42</f>
        <v>1</v>
      </c>
      <c r="E39" s="6" t="s">
        <v>74</v>
      </c>
      <c r="F39" s="6">
        <v>0</v>
      </c>
      <c r="G39" s="6" t="s">
        <v>47</v>
      </c>
      <c r="H39" s="6">
        <v>4</v>
      </c>
      <c r="I39" s="7">
        <v>583.33333333333337</v>
      </c>
      <c r="J39" s="7">
        <v>25</v>
      </c>
      <c r="K39" s="7">
        <v>80</v>
      </c>
      <c r="L39" s="7">
        <v>9</v>
      </c>
      <c r="M39" s="7">
        <f>'Rooms Revenue'!K42</f>
        <v>25184.21052631579</v>
      </c>
      <c r="N39" s="7">
        <f>'F&amp;B Revenue'!L42</f>
        <v>10971.398373504273</v>
      </c>
      <c r="O39" s="7">
        <f t="shared" si="0"/>
        <v>36155.608899820065</v>
      </c>
    </row>
    <row r="40" spans="1:15" ht="21" x14ac:dyDescent="0.25">
      <c r="A40" s="26" t="s">
        <v>90</v>
      </c>
      <c r="B40" s="56">
        <f>'Rooms Revenue'!B43</f>
        <v>0.78</v>
      </c>
      <c r="C40" s="56">
        <f>'F&amp;B Revenue'!J43</f>
        <v>0.75</v>
      </c>
      <c r="D40" s="6">
        <f>'Rooms Revenue'!C43</f>
        <v>0</v>
      </c>
      <c r="E40" s="6" t="s">
        <v>74</v>
      </c>
      <c r="F40" s="6">
        <v>0</v>
      </c>
      <c r="G40" s="6" t="s">
        <v>47</v>
      </c>
      <c r="H40" s="6">
        <v>4</v>
      </c>
      <c r="I40" s="7">
        <v>189.90263766666666</v>
      </c>
      <c r="J40" s="7">
        <v>25</v>
      </c>
      <c r="K40" s="7">
        <v>80</v>
      </c>
      <c r="L40" s="7">
        <v>9</v>
      </c>
      <c r="M40" s="7">
        <f>'Rooms Revenue'!K43</f>
        <v>22285.714285714286</v>
      </c>
      <c r="N40" s="7">
        <f>'F&amp;B Revenue'!L43</f>
        <v>13240.710251091332</v>
      </c>
      <c r="O40" s="7">
        <f t="shared" si="0"/>
        <v>35526.424536805614</v>
      </c>
    </row>
    <row r="41" spans="1:15" ht="21" x14ac:dyDescent="0.25">
      <c r="A41" s="26" t="s">
        <v>91</v>
      </c>
      <c r="B41" s="56">
        <f>'Rooms Revenue'!B44</f>
        <v>0.78</v>
      </c>
      <c r="C41" s="56">
        <f>'F&amp;B Revenue'!J44</f>
        <v>0.85</v>
      </c>
      <c r="D41" s="6">
        <f>'Rooms Revenue'!C44</f>
        <v>5</v>
      </c>
      <c r="E41" s="6" t="s">
        <v>74</v>
      </c>
      <c r="F41" s="6">
        <v>0</v>
      </c>
      <c r="G41" s="6" t="s">
        <v>47</v>
      </c>
      <c r="H41" s="6">
        <v>4</v>
      </c>
      <c r="I41" s="7">
        <v>339.38964222222216</v>
      </c>
      <c r="J41" s="7">
        <v>25</v>
      </c>
      <c r="K41" s="7">
        <v>80</v>
      </c>
      <c r="L41" s="7">
        <v>9</v>
      </c>
      <c r="M41" s="7">
        <f>'Rooms Revenue'!K44</f>
        <v>19799.513904246578</v>
      </c>
      <c r="N41" s="7">
        <f>'F&amp;B Revenue'!L44</f>
        <v>16971.347986111112</v>
      </c>
      <c r="O41" s="7">
        <f t="shared" si="0"/>
        <v>36770.861890357686</v>
      </c>
    </row>
    <row r="42" spans="1:15" ht="21" x14ac:dyDescent="0.25">
      <c r="A42" s="26" t="s">
        <v>92</v>
      </c>
      <c r="B42" s="56">
        <f>'Rooms Revenue'!B45</f>
        <v>0.6</v>
      </c>
      <c r="C42" s="56">
        <f>'F&amp;B Revenue'!J45</f>
        <v>0.65</v>
      </c>
      <c r="D42" s="6">
        <f>'Rooms Revenue'!C45</f>
        <v>1</v>
      </c>
      <c r="E42" s="6" t="s">
        <v>75</v>
      </c>
      <c r="F42" s="6">
        <v>0</v>
      </c>
      <c r="G42" s="6" t="s">
        <v>50</v>
      </c>
      <c r="H42" s="6">
        <v>4</v>
      </c>
      <c r="I42" s="7">
        <v>366.89441874999994</v>
      </c>
      <c r="J42" s="7">
        <v>25</v>
      </c>
      <c r="K42" s="7">
        <v>80</v>
      </c>
      <c r="L42" s="7">
        <v>9</v>
      </c>
      <c r="M42" s="7">
        <f>'Rooms Revenue'!K45</f>
        <v>18195.536458333332</v>
      </c>
      <c r="N42" s="7">
        <f>'F&amp;B Revenue'!L45</f>
        <v>12621.973611111112</v>
      </c>
      <c r="O42" s="7">
        <f t="shared" si="0"/>
        <v>30817.510069444445</v>
      </c>
    </row>
    <row r="43" spans="1:15" ht="21" x14ac:dyDescent="0.25">
      <c r="A43" s="26" t="s">
        <v>93</v>
      </c>
      <c r="B43" s="56">
        <f>'Rooms Revenue'!B46</f>
        <v>0.56999999999999995</v>
      </c>
      <c r="C43" s="56">
        <f>'F&amp;B Revenue'!J46</f>
        <v>0.65</v>
      </c>
      <c r="D43" s="6">
        <f>'Rooms Revenue'!C46</f>
        <v>0</v>
      </c>
      <c r="E43" s="6" t="s">
        <v>75</v>
      </c>
      <c r="F43" s="6">
        <v>0</v>
      </c>
      <c r="G43" s="6" t="s">
        <v>50</v>
      </c>
      <c r="H43" s="6">
        <v>4</v>
      </c>
      <c r="I43" s="7">
        <v>289.95980819444441</v>
      </c>
      <c r="J43" s="7">
        <v>25</v>
      </c>
      <c r="K43" s="7">
        <v>80</v>
      </c>
      <c r="L43" s="7">
        <v>9</v>
      </c>
      <c r="M43" s="7">
        <f>'Rooms Revenue'!K46</f>
        <v>18276.800796274034</v>
      </c>
      <c r="N43" s="7">
        <f>'F&amp;B Revenue'!L46</f>
        <v>10544.807499999999</v>
      </c>
      <c r="O43" s="7">
        <f t="shared" si="0"/>
        <v>28821.608296274033</v>
      </c>
    </row>
    <row r="44" spans="1:15" ht="21" x14ac:dyDescent="0.25">
      <c r="A44" s="26" t="s">
        <v>94</v>
      </c>
      <c r="B44" s="56">
        <f>'Rooms Revenue'!B47</f>
        <v>0.83</v>
      </c>
      <c r="C44" s="56">
        <f>'F&amp;B Revenue'!J47</f>
        <v>0.7</v>
      </c>
      <c r="D44" s="6">
        <f>'Rooms Revenue'!C47</f>
        <v>3</v>
      </c>
      <c r="E44" s="6" t="s">
        <v>50</v>
      </c>
      <c r="F44" s="6">
        <v>20</v>
      </c>
      <c r="G44" s="6" t="s">
        <v>50</v>
      </c>
      <c r="H44" s="6">
        <v>4</v>
      </c>
      <c r="I44" s="7">
        <v>319.48371291666666</v>
      </c>
      <c r="J44" s="7">
        <v>25</v>
      </c>
      <c r="K44" s="7">
        <v>80</v>
      </c>
      <c r="L44" s="7">
        <v>9</v>
      </c>
      <c r="M44" s="7">
        <f>'Rooms Revenue'!K47</f>
        <v>22561.761052083333</v>
      </c>
      <c r="N44" s="7">
        <f>'F&amp;B Revenue'!L47</f>
        <v>13725.585277777776</v>
      </c>
      <c r="O44" s="7">
        <f t="shared" si="0"/>
        <v>36287.34632986111</v>
      </c>
    </row>
    <row r="45" spans="1:15" ht="21" x14ac:dyDescent="0.25">
      <c r="A45" s="26" t="s">
        <v>95</v>
      </c>
      <c r="B45" s="56">
        <f>'Rooms Revenue'!B48</f>
        <v>0.62</v>
      </c>
      <c r="C45" s="56">
        <f>'F&amp;B Revenue'!J48</f>
        <v>0.4</v>
      </c>
      <c r="D45" s="6">
        <f>'Rooms Revenue'!C48</f>
        <v>2</v>
      </c>
      <c r="E45" s="6" t="s">
        <v>50</v>
      </c>
      <c r="F45" s="6">
        <v>10</v>
      </c>
      <c r="G45" s="6" t="s">
        <v>46</v>
      </c>
      <c r="H45" s="6">
        <v>4</v>
      </c>
      <c r="I45" s="7">
        <v>300</v>
      </c>
      <c r="J45" s="7">
        <v>25</v>
      </c>
      <c r="K45" s="7">
        <v>84</v>
      </c>
      <c r="L45" s="7">
        <v>9</v>
      </c>
      <c r="M45" s="7">
        <f>'Rooms Revenue'!K48</f>
        <v>18464.328087167072</v>
      </c>
      <c r="N45" s="7">
        <f>'F&amp;B Revenue'!L48</f>
        <v>12700</v>
      </c>
      <c r="O45" s="7">
        <f t="shared" si="0"/>
        <v>31164.328087167072</v>
      </c>
    </row>
    <row r="46" spans="1:15" ht="21" x14ac:dyDescent="0.25">
      <c r="A46" s="26" t="s">
        <v>96</v>
      </c>
      <c r="B46" s="56">
        <f>'Rooms Revenue'!B49</f>
        <v>0.7</v>
      </c>
      <c r="C46" s="56">
        <f>'F&amp;B Revenue'!J49</f>
        <v>0.75</v>
      </c>
      <c r="D46" s="6">
        <f>'Rooms Revenue'!C49</f>
        <v>3</v>
      </c>
      <c r="E46" s="6" t="s">
        <v>50</v>
      </c>
      <c r="F46" s="6">
        <v>0</v>
      </c>
      <c r="G46" s="6" t="s">
        <v>46</v>
      </c>
      <c r="H46" s="6">
        <v>4</v>
      </c>
      <c r="I46" s="7">
        <v>319.48371291666666</v>
      </c>
      <c r="J46" s="7">
        <v>25</v>
      </c>
      <c r="K46" s="7">
        <v>84</v>
      </c>
      <c r="L46" s="7">
        <v>9</v>
      </c>
      <c r="M46" s="7">
        <f>'Rooms Revenue'!K49</f>
        <v>18404.53125</v>
      </c>
      <c r="N46" s="7">
        <f>'F&amp;B Revenue'!L49</f>
        <v>12260</v>
      </c>
      <c r="O46" s="7">
        <f t="shared" si="0"/>
        <v>30664.53125</v>
      </c>
    </row>
    <row r="47" spans="1:15" ht="21" x14ac:dyDescent="0.25">
      <c r="A47" s="26" t="s">
        <v>97</v>
      </c>
      <c r="B47" s="56">
        <f>'Rooms Revenue'!B50</f>
        <v>0.4</v>
      </c>
      <c r="C47" s="56">
        <f>'F&amp;B Revenue'!J50</f>
        <v>0.3</v>
      </c>
      <c r="D47" s="6">
        <f>'Rooms Revenue'!C50</f>
        <v>0</v>
      </c>
      <c r="E47" s="6" t="s">
        <v>75</v>
      </c>
      <c r="F47" s="6">
        <v>0</v>
      </c>
      <c r="G47" s="6" t="s">
        <v>46</v>
      </c>
      <c r="H47" s="6">
        <v>4</v>
      </c>
      <c r="I47" s="7">
        <v>319.48371291666666</v>
      </c>
      <c r="J47" s="7">
        <v>25</v>
      </c>
      <c r="K47" s="7">
        <v>84</v>
      </c>
      <c r="L47" s="7">
        <v>9</v>
      </c>
      <c r="M47" s="7">
        <f>'Rooms Revenue'!K50</f>
        <v>11842.213621781286</v>
      </c>
      <c r="N47" s="7">
        <f>'F&amp;B Revenue'!L50</f>
        <v>11442.028471803847</v>
      </c>
      <c r="O47" s="7">
        <f t="shared" si="0"/>
        <v>23284.242093585133</v>
      </c>
    </row>
    <row r="48" spans="1:15" ht="21" x14ac:dyDescent="0.25">
      <c r="A48" s="26" t="s">
        <v>98</v>
      </c>
      <c r="B48" s="56">
        <f>'Rooms Revenue'!B51</f>
        <v>0.68</v>
      </c>
      <c r="C48" s="56">
        <f>'F&amp;B Revenue'!J51</f>
        <v>0.5</v>
      </c>
      <c r="D48" s="6">
        <f>'Rooms Revenue'!C51</f>
        <v>0</v>
      </c>
      <c r="E48" s="6" t="s">
        <v>50</v>
      </c>
      <c r="F48" s="6">
        <v>0</v>
      </c>
      <c r="G48" s="6" t="s">
        <v>47</v>
      </c>
      <c r="H48" s="6">
        <v>5</v>
      </c>
      <c r="I48" s="7">
        <v>319.48371291666666</v>
      </c>
      <c r="J48" s="7">
        <v>25</v>
      </c>
      <c r="K48" s="7">
        <v>84</v>
      </c>
      <c r="L48" s="7">
        <v>9</v>
      </c>
      <c r="M48" s="7">
        <f>'Rooms Revenue'!K51</f>
        <v>16919.549494328305</v>
      </c>
      <c r="N48" s="7">
        <f>'F&amp;B Revenue'!L51</f>
        <v>10833.22743992086</v>
      </c>
      <c r="O48" s="7">
        <f t="shared" si="0"/>
        <v>27752.776934249167</v>
      </c>
    </row>
    <row r="49" spans="1:15" ht="21" x14ac:dyDescent="0.25">
      <c r="A49" s="26" t="s">
        <v>99</v>
      </c>
      <c r="B49" s="56">
        <f>'Rooms Revenue'!B52</f>
        <v>0.89</v>
      </c>
      <c r="C49" s="56">
        <f>'F&amp;B Revenue'!J52</f>
        <v>0.85</v>
      </c>
      <c r="D49" s="6">
        <f>'Rooms Revenue'!C52</f>
        <v>5</v>
      </c>
      <c r="E49" s="6" t="s">
        <v>74</v>
      </c>
      <c r="F49" s="6">
        <v>10</v>
      </c>
      <c r="G49" s="6" t="s">
        <v>47</v>
      </c>
      <c r="H49" s="6">
        <v>5</v>
      </c>
      <c r="I49" s="7">
        <v>319.48371291666666</v>
      </c>
      <c r="J49" s="7">
        <v>25</v>
      </c>
      <c r="K49" s="7">
        <v>84</v>
      </c>
      <c r="L49" s="7">
        <v>9</v>
      </c>
      <c r="M49" s="7">
        <f>'Rooms Revenue'!K52</f>
        <v>22887.30027785843</v>
      </c>
      <c r="N49" s="7">
        <f>'F&amp;B Revenue'!L52</f>
        <v>14520.532471556662</v>
      </c>
      <c r="O49" s="7">
        <f t="shared" si="0"/>
        <v>37407.832749415094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N49"/>
  <sheetViews>
    <sheetView zoomScale="161" workbookViewId="0">
      <pane ySplit="1" topLeftCell="A2" activePane="bottomLeft" state="frozen"/>
      <selection pane="bottomLeft" activeCell="AN52" sqref="AN52"/>
    </sheetView>
  </sheetViews>
  <sheetFormatPr baseColWidth="10" defaultRowHeight="16" x14ac:dyDescent="0.2"/>
  <cols>
    <col min="1" max="1" width="17.83203125" bestFit="1" customWidth="1"/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1" style="1" bestFit="1" customWidth="1"/>
    <col min="8" max="8" width="12.1640625" style="1" customWidth="1"/>
    <col min="9" max="10" width="13.16406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10" customWidth="1"/>
    <col min="15" max="15" width="11.6640625" style="1" customWidth="1"/>
    <col min="16" max="16" width="11" style="1" bestFit="1" customWidth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6" width="11" style="1" bestFit="1" customWidth="1"/>
    <col min="27" max="27" width="12.5" style="1" customWidth="1"/>
    <col min="28" max="28" width="13.33203125" style="1" customWidth="1"/>
    <col min="29" max="29" width="12.83203125" style="1" customWidth="1"/>
    <col min="30" max="30" width="16" customWidth="1"/>
    <col min="31" max="31" width="11" style="1" bestFit="1" customWidth="1"/>
    <col min="32" max="33" width="13.83203125" style="1" customWidth="1"/>
    <col min="34" max="34" width="12.33203125" style="1" customWidth="1"/>
    <col min="35" max="35" width="19.1640625" style="1" customWidth="1"/>
    <col min="36" max="36" width="17.6640625" style="1" customWidth="1"/>
    <col min="37" max="37" width="21.33203125" style="1" customWidth="1"/>
    <col min="38" max="38" width="11" style="1" bestFit="1" customWidth="1"/>
    <col min="39" max="39" width="11" bestFit="1" customWidth="1"/>
  </cols>
  <sheetData>
    <row r="1" spans="1:40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100</v>
      </c>
      <c r="N1" s="50" t="s">
        <v>12</v>
      </c>
      <c r="O1" s="50" t="s">
        <v>18</v>
      </c>
      <c r="P1" s="45" t="s">
        <v>101</v>
      </c>
      <c r="Q1" s="50" t="s">
        <v>13</v>
      </c>
      <c r="R1" s="50" t="s">
        <v>15</v>
      </c>
      <c r="S1" s="50" t="s">
        <v>102</v>
      </c>
      <c r="T1" s="50" t="s">
        <v>14</v>
      </c>
      <c r="U1" s="50" t="s">
        <v>16</v>
      </c>
      <c r="V1" s="50" t="s">
        <v>17</v>
      </c>
      <c r="W1" s="45" t="s">
        <v>103</v>
      </c>
      <c r="X1" s="50" t="s">
        <v>20</v>
      </c>
      <c r="Y1" s="50" t="s">
        <v>21</v>
      </c>
      <c r="Z1" s="50" t="s">
        <v>22</v>
      </c>
      <c r="AA1" s="50" t="s">
        <v>26</v>
      </c>
      <c r="AB1" s="50" t="s">
        <v>27</v>
      </c>
      <c r="AC1" s="50" t="s">
        <v>29</v>
      </c>
      <c r="AD1" s="51" t="s">
        <v>104</v>
      </c>
      <c r="AE1" s="50" t="s">
        <v>23</v>
      </c>
      <c r="AF1" s="50" t="s">
        <v>24</v>
      </c>
      <c r="AG1" s="50" t="s">
        <v>25</v>
      </c>
      <c r="AH1" s="50" t="s">
        <v>64</v>
      </c>
      <c r="AI1" s="50" t="s">
        <v>30</v>
      </c>
      <c r="AJ1" s="50" t="s">
        <v>31</v>
      </c>
      <c r="AK1" s="50" t="s">
        <v>32</v>
      </c>
      <c r="AL1" s="50" t="s">
        <v>33</v>
      </c>
      <c r="AM1" s="49"/>
      <c r="AN1" s="49"/>
    </row>
    <row r="2" spans="1:40" x14ac:dyDescent="0.2">
      <c r="A2" s="58">
        <v>44562</v>
      </c>
      <c r="B2" s="50">
        <v>7771.6388888888887</v>
      </c>
      <c r="C2" s="50">
        <v>3972.5555555555557</v>
      </c>
      <c r="D2" s="50">
        <f>'Rooms Revenue'!K5</f>
        <v>13136.888888888889</v>
      </c>
      <c r="E2" s="50">
        <v>24881.083333333332</v>
      </c>
      <c r="F2" s="50">
        <v>3696.5833333333335</v>
      </c>
      <c r="G2" s="50">
        <v>1551.3611111111111</v>
      </c>
      <c r="H2" s="50">
        <v>1471</v>
      </c>
      <c r="I2" s="50">
        <f>SUM(F2:H2)</f>
        <v>6718.9444444444443</v>
      </c>
      <c r="J2" s="50">
        <v>820.83333333333337</v>
      </c>
      <c r="K2" s="50">
        <v>0</v>
      </c>
      <c r="L2" s="50">
        <v>513.88888888888891</v>
      </c>
      <c r="M2" s="50">
        <f>N2*24%</f>
        <v>679.43333333333328</v>
      </c>
      <c r="N2" s="50">
        <v>2830.9722222222222</v>
      </c>
      <c r="O2" s="50">
        <v>137.77777777777777</v>
      </c>
      <c r="P2" s="50">
        <f>SUM(J2:O2)</f>
        <v>4982.9055555555551</v>
      </c>
      <c r="Q2" s="50">
        <v>552.77777777777783</v>
      </c>
      <c r="R2" s="50">
        <v>153.66666666666666</v>
      </c>
      <c r="S2" s="50">
        <v>375.91666666666669</v>
      </c>
      <c r="T2" s="50">
        <v>510.22222222222223</v>
      </c>
      <c r="U2" s="50">
        <v>118.11111111111111</v>
      </c>
      <c r="V2" s="50">
        <v>150</v>
      </c>
      <c r="W2" s="50">
        <f t="shared" ref="W2:W49" si="0">SUM(T2:V2)</f>
        <v>778.33333333333337</v>
      </c>
      <c r="X2" s="50">
        <v>150.58333333333334</v>
      </c>
      <c r="Y2" s="50">
        <v>6.3055555555555554</v>
      </c>
      <c r="Z2" s="50">
        <v>379.13888888888891</v>
      </c>
      <c r="AA2" s="50">
        <v>55.722222222222221</v>
      </c>
      <c r="AB2" s="50">
        <v>23.333333333333332</v>
      </c>
      <c r="AC2" s="50">
        <v>123.22222222222223</v>
      </c>
      <c r="AD2" s="59">
        <f t="shared" ref="AD2:AD49" si="1">SUM(X2:AC2)</f>
        <v>738.30555555555566</v>
      </c>
      <c r="AE2" s="50">
        <v>145.75</v>
      </c>
      <c r="AF2" s="50">
        <v>98.722222222222229</v>
      </c>
      <c r="AG2" s="50">
        <v>597.30555555555554</v>
      </c>
      <c r="AH2" s="50">
        <v>62.111111111111114</v>
      </c>
      <c r="AI2" s="50">
        <v>819</v>
      </c>
      <c r="AJ2" s="50">
        <f>SUM(AI2+AH2+AG2+AF2+AE2+AD2+W2+S2+R2+Q2+P2)</f>
        <v>9304.7944444444438</v>
      </c>
      <c r="AK2" s="50">
        <f t="shared" ref="AK2:AK49" si="2">AJ2+I2</f>
        <v>16023.738888888889</v>
      </c>
      <c r="AL2" s="50">
        <f t="shared" ref="AL2:AL49" si="3">E2-AK2</f>
        <v>8857.3444444444431</v>
      </c>
      <c r="AM2" s="60">
        <f t="shared" ref="AM2:AM49" si="4">AL2/(SUM(B2:D2))</f>
        <v>0.35598708970112269</v>
      </c>
      <c r="AN2" s="49"/>
    </row>
    <row r="3" spans="1:40" x14ac:dyDescent="0.2">
      <c r="A3" s="58">
        <v>44593</v>
      </c>
      <c r="B3" s="50">
        <v>5660</v>
      </c>
      <c r="C3" s="50">
        <v>3773.3333333333335</v>
      </c>
      <c r="D3" s="50">
        <f>'Rooms Revenue'!K6</f>
        <v>11430.527777777777</v>
      </c>
      <c r="E3" s="50">
        <v>20863.861111111109</v>
      </c>
      <c r="F3" s="50">
        <v>3476.7777777777778</v>
      </c>
      <c r="G3" s="50">
        <v>2317.8611111111113</v>
      </c>
      <c r="H3" s="50">
        <v>935.38888888888891</v>
      </c>
      <c r="I3" s="50">
        <f t="shared" ref="I3:I49" si="5">SUM(F3:H3)</f>
        <v>6730.0277777777774</v>
      </c>
      <c r="J3" s="50">
        <v>864.02777777777783</v>
      </c>
      <c r="K3" s="50">
        <v>0</v>
      </c>
      <c r="L3" s="50">
        <v>0</v>
      </c>
      <c r="M3" s="50">
        <f t="shared" ref="M3:M12" si="6">N3*24%</f>
        <v>749.66</v>
      </c>
      <c r="N3" s="50">
        <v>3123.5833333333335</v>
      </c>
      <c r="O3" s="50">
        <v>137.77777777777777</v>
      </c>
      <c r="P3" s="50">
        <f>SUM(J3:O3)</f>
        <v>4875.0488888888885</v>
      </c>
      <c r="Q3" s="50">
        <v>552.77777777777783</v>
      </c>
      <c r="R3" s="50">
        <v>153.66666666666666</v>
      </c>
      <c r="S3" s="50">
        <v>375.91666666666669</v>
      </c>
      <c r="T3" s="50">
        <v>510.22222222222223</v>
      </c>
      <c r="U3" s="50">
        <v>118.11111111111111</v>
      </c>
      <c r="V3" s="50">
        <v>150</v>
      </c>
      <c r="W3" s="50">
        <f t="shared" si="0"/>
        <v>778.33333333333337</v>
      </c>
      <c r="X3" s="50">
        <v>150.58333333333334</v>
      </c>
      <c r="Y3" s="50">
        <v>6.3055555555555554</v>
      </c>
      <c r="Z3" s="50">
        <v>379.13888888888891</v>
      </c>
      <c r="AA3" s="50">
        <v>55.722222222222221</v>
      </c>
      <c r="AB3" s="50">
        <v>23.333333333333332</v>
      </c>
      <c r="AC3" s="50">
        <v>123.22222222222223</v>
      </c>
      <c r="AD3" s="59">
        <f t="shared" si="1"/>
        <v>738.30555555555566</v>
      </c>
      <c r="AE3" s="50">
        <v>145.75</v>
      </c>
      <c r="AF3" s="50">
        <v>98.722222222222229</v>
      </c>
      <c r="AG3" s="50">
        <v>117.66666666666667</v>
      </c>
      <c r="AH3" s="50">
        <v>62.111111111111114</v>
      </c>
      <c r="AI3" s="50">
        <v>519.44444444444446</v>
      </c>
      <c r="AJ3" s="50">
        <f t="shared" ref="AJ3:AJ49" si="7">SUM(AI3+AH3+AG3+AF3+AE3+AD3+W3+S3+R3+Q3+P3)</f>
        <v>8417.743333333332</v>
      </c>
      <c r="AK3" s="50">
        <f t="shared" si="2"/>
        <v>15147.771111111109</v>
      </c>
      <c r="AL3" s="50">
        <f t="shared" si="3"/>
        <v>5716.09</v>
      </c>
      <c r="AM3" s="60">
        <f t="shared" si="4"/>
        <v>0.27397086136448062</v>
      </c>
      <c r="AN3" s="49"/>
    </row>
    <row r="4" spans="1:40" x14ac:dyDescent="0.2">
      <c r="A4" s="58">
        <v>44621</v>
      </c>
      <c r="B4" s="50">
        <v>5299.8611111111113</v>
      </c>
      <c r="C4" s="50">
        <v>3533.2222222222222</v>
      </c>
      <c r="D4" s="50">
        <f>'Rooms Revenue'!K7</f>
        <v>9742.6111111111113</v>
      </c>
      <c r="E4" s="50">
        <v>18575.694444444445</v>
      </c>
      <c r="F4" s="50">
        <v>2250</v>
      </c>
      <c r="G4" s="50">
        <v>1944.4444444444443</v>
      </c>
      <c r="H4" s="50">
        <v>1150.5555555555557</v>
      </c>
      <c r="I4" s="50">
        <f t="shared" si="5"/>
        <v>5345</v>
      </c>
      <c r="J4" s="50">
        <v>555.13888888888891</v>
      </c>
      <c r="K4" s="50">
        <v>89.722222222222229</v>
      </c>
      <c r="L4" s="50">
        <v>0</v>
      </c>
      <c r="M4" s="50">
        <f t="shared" si="6"/>
        <v>696.97333333333336</v>
      </c>
      <c r="N4" s="50">
        <v>2904.0555555555557</v>
      </c>
      <c r="O4" s="50">
        <v>209.13888888888889</v>
      </c>
      <c r="P4" s="50">
        <f t="shared" ref="P4:P49" si="8">SUM(J4:O4)</f>
        <v>4455.028888888889</v>
      </c>
      <c r="Q4" s="50">
        <v>1761</v>
      </c>
      <c r="R4" s="50">
        <v>153.66666666666666</v>
      </c>
      <c r="S4" s="50">
        <v>261.44444444444446</v>
      </c>
      <c r="T4" s="50">
        <v>640.02777777777783</v>
      </c>
      <c r="U4" s="50">
        <v>118.11111111111111</v>
      </c>
      <c r="V4" s="50">
        <v>88.611111111111114</v>
      </c>
      <c r="W4" s="50">
        <f t="shared" si="0"/>
        <v>846.75</v>
      </c>
      <c r="X4" s="50">
        <v>150.58333333333334</v>
      </c>
      <c r="Y4" s="50">
        <v>5.9444444444444446</v>
      </c>
      <c r="Z4" s="50">
        <v>379.58333333333331</v>
      </c>
      <c r="AA4" s="50">
        <v>56.027777777777779</v>
      </c>
      <c r="AB4" s="50">
        <v>30.194444444444443</v>
      </c>
      <c r="AC4" s="50">
        <v>118</v>
      </c>
      <c r="AD4" s="59">
        <f t="shared" si="1"/>
        <v>740.33333333333337</v>
      </c>
      <c r="AE4" s="50">
        <v>202.94444444444446</v>
      </c>
      <c r="AF4" s="50">
        <v>209.13888888888889</v>
      </c>
      <c r="AG4" s="50">
        <v>627.38888888888891</v>
      </c>
      <c r="AH4" s="50">
        <v>99.305555555555557</v>
      </c>
      <c r="AI4" s="50">
        <v>370.30555555555554</v>
      </c>
      <c r="AJ4" s="50">
        <f t="shared" si="7"/>
        <v>9727.3066666666673</v>
      </c>
      <c r="AK4" s="50">
        <f t="shared" si="2"/>
        <v>15072.306666666667</v>
      </c>
      <c r="AL4" s="50">
        <f t="shared" si="3"/>
        <v>3503.387777777778</v>
      </c>
      <c r="AM4" s="60">
        <f t="shared" si="4"/>
        <v>0.18860063553777712</v>
      </c>
      <c r="AN4" s="49"/>
    </row>
    <row r="5" spans="1:40" x14ac:dyDescent="0.2">
      <c r="A5" s="58">
        <v>44652</v>
      </c>
      <c r="B5" s="50">
        <v>11300.75</v>
      </c>
      <c r="C5" s="50">
        <v>7533.833333333333</v>
      </c>
      <c r="D5" s="50">
        <f>'Rooms Revenue'!K8</f>
        <v>15043.805555555555</v>
      </c>
      <c r="E5" s="50">
        <v>33878.388888888891</v>
      </c>
      <c r="F5" s="50">
        <v>4243.1944444444443</v>
      </c>
      <c r="G5" s="50">
        <v>3128.9444444444443</v>
      </c>
      <c r="H5" s="50">
        <v>2108</v>
      </c>
      <c r="I5" s="50">
        <f t="shared" si="5"/>
        <v>9480.1388888888887</v>
      </c>
      <c r="J5" s="50">
        <v>1269.3333333333333</v>
      </c>
      <c r="K5" s="50">
        <v>89.722222222222229</v>
      </c>
      <c r="L5" s="50">
        <v>894.44444444444446</v>
      </c>
      <c r="M5" s="50">
        <f t="shared" si="6"/>
        <v>686.49999999999989</v>
      </c>
      <c r="N5" s="50">
        <v>2860.4166666666665</v>
      </c>
      <c r="O5" s="50">
        <v>181.80555555555554</v>
      </c>
      <c r="P5" s="50">
        <f t="shared" si="8"/>
        <v>5982.2222222222217</v>
      </c>
      <c r="Q5" s="50">
        <v>782.02777777777783</v>
      </c>
      <c r="R5" s="50">
        <v>269.02777777777777</v>
      </c>
      <c r="S5" s="50">
        <v>193.11111111111111</v>
      </c>
      <c r="T5" s="50">
        <v>890.5</v>
      </c>
      <c r="U5" s="50">
        <v>118.11111111111111</v>
      </c>
      <c r="V5" s="50">
        <v>167.77777777777777</v>
      </c>
      <c r="W5" s="50">
        <f t="shared" si="0"/>
        <v>1176.3888888888889</v>
      </c>
      <c r="X5" s="50">
        <v>150.58333333333334</v>
      </c>
      <c r="Y5" s="50">
        <v>5.9444444444444446</v>
      </c>
      <c r="Z5" s="50">
        <v>183.08333333333334</v>
      </c>
      <c r="AA5" s="50">
        <v>162.47222222222223</v>
      </c>
      <c r="AB5" s="50">
        <v>35.694444444444443</v>
      </c>
      <c r="AC5" s="50">
        <v>118</v>
      </c>
      <c r="AD5" s="59">
        <f t="shared" si="1"/>
        <v>655.77777777777783</v>
      </c>
      <c r="AE5" s="50">
        <v>146.16666666666666</v>
      </c>
      <c r="AF5" s="50">
        <v>397.27777777777777</v>
      </c>
      <c r="AG5" s="50">
        <v>362.97222222222223</v>
      </c>
      <c r="AH5" s="50">
        <v>246.05555555555554</v>
      </c>
      <c r="AI5" s="50">
        <v>700</v>
      </c>
      <c r="AJ5" s="50">
        <f>SUM(AI5+AH5+AG5+AF5+AE5+AD5+W5+S5+R5+Q5+P5)</f>
        <v>10911.027777777777</v>
      </c>
      <c r="AK5" s="50">
        <f t="shared" si="2"/>
        <v>20391.166666666664</v>
      </c>
      <c r="AL5" s="50">
        <f t="shared" si="3"/>
        <v>13487.222222222226</v>
      </c>
      <c r="AM5" s="60">
        <f t="shared" si="4"/>
        <v>0.39810695444982142</v>
      </c>
      <c r="AN5" s="49"/>
    </row>
    <row r="6" spans="1:40" x14ac:dyDescent="0.2">
      <c r="A6" s="58">
        <v>44682</v>
      </c>
      <c r="B6" s="43">
        <v>5555.0099999999993</v>
      </c>
      <c r="C6" s="43">
        <v>3703.3399999999997</v>
      </c>
      <c r="D6" s="50">
        <f>'Rooms Revenue'!K9</f>
        <v>8546.1691666666666</v>
      </c>
      <c r="E6" s="50">
        <v>17804.519166666665</v>
      </c>
      <c r="F6" s="40">
        <v>1666.6666666666667</v>
      </c>
      <c r="G6" s="15">
        <v>1336.3348218111112</v>
      </c>
      <c r="H6" s="15">
        <v>861.11111111111109</v>
      </c>
      <c r="I6" s="50">
        <f t="shared" si="5"/>
        <v>3864.1125995888888</v>
      </c>
      <c r="J6" s="15">
        <v>661.15277777777783</v>
      </c>
      <c r="K6" s="15">
        <v>0</v>
      </c>
      <c r="L6" s="15">
        <v>0</v>
      </c>
      <c r="M6" s="50">
        <f t="shared" si="6"/>
        <v>749.00866666666661</v>
      </c>
      <c r="N6" s="15">
        <v>3120.8694444444445</v>
      </c>
      <c r="O6" s="41">
        <v>203.9425</v>
      </c>
      <c r="P6" s="50">
        <f t="shared" si="8"/>
        <v>4734.9733888888886</v>
      </c>
      <c r="Q6" s="42">
        <v>878.68775533333326</v>
      </c>
      <c r="R6" s="50">
        <v>269.02777777777777</v>
      </c>
      <c r="S6" s="42">
        <v>401.14444444444445</v>
      </c>
      <c r="T6" s="15">
        <v>972.22222222222217</v>
      </c>
      <c r="U6" s="50">
        <v>118.11111111111111</v>
      </c>
      <c r="V6" s="15">
        <v>102.22222222222223</v>
      </c>
      <c r="W6" s="50">
        <f t="shared" si="0"/>
        <v>1192.5555555555554</v>
      </c>
      <c r="X6" s="50">
        <v>172.22222222222223</v>
      </c>
      <c r="Y6" s="50">
        <v>5.9444444444444446</v>
      </c>
      <c r="Z6" s="50">
        <v>183.08333333333334</v>
      </c>
      <c r="AA6" s="15">
        <v>56.186111111111103</v>
      </c>
      <c r="AB6" s="15">
        <v>35.799999999999997</v>
      </c>
      <c r="AC6" s="50">
        <v>118</v>
      </c>
      <c r="AD6" s="59">
        <f t="shared" si="1"/>
        <v>571.23611111111109</v>
      </c>
      <c r="AE6" s="50">
        <v>146.16666666666666</v>
      </c>
      <c r="AF6" s="15">
        <v>157.16666666666666</v>
      </c>
      <c r="AG6" s="41">
        <v>363.98655555555547</v>
      </c>
      <c r="AH6" s="15">
        <v>144.92038888888888</v>
      </c>
      <c r="AI6" s="15">
        <v>500</v>
      </c>
      <c r="AJ6" s="50">
        <f t="shared" si="7"/>
        <v>9359.8653108888884</v>
      </c>
      <c r="AK6" s="50">
        <f t="shared" si="2"/>
        <v>13223.977910477777</v>
      </c>
      <c r="AL6" s="50">
        <f t="shared" si="3"/>
        <v>4580.5412561888879</v>
      </c>
      <c r="AM6" s="60">
        <f t="shared" si="4"/>
        <v>0.25726846163666717</v>
      </c>
      <c r="AN6" s="49"/>
    </row>
    <row r="7" spans="1:40" x14ac:dyDescent="0.2">
      <c r="A7" s="58">
        <v>44713</v>
      </c>
      <c r="B7" s="43">
        <v>2821.9919444444445</v>
      </c>
      <c r="C7" s="43">
        <v>1881.3280555555555</v>
      </c>
      <c r="D7" s="50">
        <f>'Rooms Revenue'!K10</f>
        <v>7171.4191666666666</v>
      </c>
      <c r="E7" s="50">
        <v>11874.739166666666</v>
      </c>
      <c r="F7" s="40">
        <v>1166.6666666666667</v>
      </c>
      <c r="G7" s="15">
        <v>555.55555555555554</v>
      </c>
      <c r="H7" s="15">
        <v>972.22222222222217</v>
      </c>
      <c r="I7" s="50">
        <f t="shared" si="5"/>
        <v>2694.4444444444443</v>
      </c>
      <c r="J7" s="15">
        <v>227.08333333333334</v>
      </c>
      <c r="K7" s="15">
        <v>0</v>
      </c>
      <c r="L7" s="15">
        <v>99.444444444444443</v>
      </c>
      <c r="M7" s="50">
        <f t="shared" si="6"/>
        <v>701.74633333333327</v>
      </c>
      <c r="N7" s="15">
        <v>2923.9430555555555</v>
      </c>
      <c r="O7" s="41">
        <v>248.88888888888889</v>
      </c>
      <c r="P7" s="50">
        <f t="shared" si="8"/>
        <v>4201.106055555555</v>
      </c>
      <c r="Q7" s="42">
        <v>1472.2222222222222</v>
      </c>
      <c r="R7" s="50">
        <v>269.02777777777777</v>
      </c>
      <c r="S7" s="42">
        <v>126.44999999999999</v>
      </c>
      <c r="T7" s="15">
        <v>736.11111111111109</v>
      </c>
      <c r="U7" s="15">
        <v>32.5</v>
      </c>
      <c r="V7" s="15">
        <v>127.77777777777777</v>
      </c>
      <c r="W7" s="50">
        <f t="shared" si="0"/>
        <v>896.38888888888891</v>
      </c>
      <c r="X7" s="50">
        <v>172.22222222222223</v>
      </c>
      <c r="Y7" s="50">
        <v>5.9444444444444446</v>
      </c>
      <c r="Z7" s="50">
        <v>183.08333333333334</v>
      </c>
      <c r="AA7" s="15">
        <v>56.18611111111111</v>
      </c>
      <c r="AB7" s="15">
        <v>35.799999999999997</v>
      </c>
      <c r="AC7" s="50">
        <v>118</v>
      </c>
      <c r="AD7" s="59">
        <f t="shared" si="1"/>
        <v>571.23611111111109</v>
      </c>
      <c r="AE7" s="50">
        <v>146.16666666666666</v>
      </c>
      <c r="AF7" s="15">
        <v>161.5</v>
      </c>
      <c r="AG7" s="41">
        <v>543.11583333333328</v>
      </c>
      <c r="AH7" s="15">
        <v>118.45822222222222</v>
      </c>
      <c r="AI7" s="50">
        <v>305.55555555555554</v>
      </c>
      <c r="AJ7" s="50">
        <f t="shared" si="7"/>
        <v>8811.2273333333324</v>
      </c>
      <c r="AK7" s="50">
        <f t="shared" si="2"/>
        <v>11505.671777777778</v>
      </c>
      <c r="AL7" s="50">
        <f t="shared" si="3"/>
        <v>369.06738888888867</v>
      </c>
      <c r="AM7" s="60">
        <f t="shared" si="4"/>
        <v>3.1080041734717852E-2</v>
      </c>
      <c r="AN7" s="49"/>
    </row>
    <row r="8" spans="1:40" x14ac:dyDescent="0.2">
      <c r="A8" s="58">
        <v>44743</v>
      </c>
      <c r="B8" s="50">
        <v>6345.9894444444444</v>
      </c>
      <c r="C8" s="50">
        <v>4230.6597222222226</v>
      </c>
      <c r="D8" s="50">
        <f>'Rooms Revenue'!K11</f>
        <v>15864.97388888889</v>
      </c>
      <c r="E8" s="50">
        <v>26441.623055555556</v>
      </c>
      <c r="F8" s="50">
        <v>2611.1111111111113</v>
      </c>
      <c r="G8" s="50">
        <v>1384.6763888888891</v>
      </c>
      <c r="H8" s="50">
        <v>2219.1705555555554</v>
      </c>
      <c r="I8" s="50">
        <f t="shared" si="5"/>
        <v>6214.9580555555558</v>
      </c>
      <c r="J8" s="50">
        <v>629.72222222222217</v>
      </c>
      <c r="K8" s="50">
        <v>0</v>
      </c>
      <c r="L8" s="50">
        <v>0</v>
      </c>
      <c r="M8" s="50">
        <f t="shared" si="6"/>
        <v>749.31766666666658</v>
      </c>
      <c r="N8" s="50">
        <v>3122.1569444444444</v>
      </c>
      <c r="O8" s="50">
        <v>251.11111111111111</v>
      </c>
      <c r="P8" s="50">
        <f t="shared" si="8"/>
        <v>4752.3079444444447</v>
      </c>
      <c r="Q8" s="50">
        <v>965.23636111111125</v>
      </c>
      <c r="R8" s="50">
        <v>269.02777777777777</v>
      </c>
      <c r="S8" s="50">
        <v>78.932500000000005</v>
      </c>
      <c r="T8" s="50">
        <v>555.55555555555554</v>
      </c>
      <c r="U8" s="50">
        <v>29.722222222222221</v>
      </c>
      <c r="V8" s="50">
        <v>130</v>
      </c>
      <c r="W8" s="50">
        <f t="shared" si="0"/>
        <v>715.27777777777771</v>
      </c>
      <c r="X8" s="50">
        <v>172.22222222222223</v>
      </c>
      <c r="Y8" s="50">
        <v>5.9444444444444446</v>
      </c>
      <c r="Z8" s="50">
        <v>183.49611111111111</v>
      </c>
      <c r="AA8" s="50">
        <v>56.393120833333327</v>
      </c>
      <c r="AB8" s="15">
        <v>35.799999999999997</v>
      </c>
      <c r="AC8" s="50">
        <v>118</v>
      </c>
      <c r="AD8" s="59">
        <f t="shared" si="1"/>
        <v>571.85589861111112</v>
      </c>
      <c r="AE8" s="50">
        <v>209.78703708333333</v>
      </c>
      <c r="AF8" s="50">
        <v>249.66222222222223</v>
      </c>
      <c r="AG8" s="50">
        <v>476.29729666666663</v>
      </c>
      <c r="AH8" s="50">
        <v>46.761375416666667</v>
      </c>
      <c r="AI8" s="50">
        <v>617.97222222222217</v>
      </c>
      <c r="AJ8" s="50">
        <f t="shared" si="7"/>
        <v>8953.1184133333336</v>
      </c>
      <c r="AK8" s="50">
        <f t="shared" si="2"/>
        <v>15168.076468888888</v>
      </c>
      <c r="AL8" s="50">
        <f t="shared" si="3"/>
        <v>11273.546586666667</v>
      </c>
      <c r="AM8" s="60">
        <f t="shared" si="4"/>
        <v>0.42635607364117623</v>
      </c>
      <c r="AN8" s="49"/>
    </row>
    <row r="9" spans="1:40" x14ac:dyDescent="0.2">
      <c r="A9" s="58">
        <v>44774</v>
      </c>
      <c r="B9" s="50">
        <v>5398.0031388888892</v>
      </c>
      <c r="C9" s="50">
        <v>3598.6686111111112</v>
      </c>
      <c r="D9" s="50">
        <f>'Rooms Revenue'!K12</f>
        <v>11925.820833333333</v>
      </c>
      <c r="E9" s="50">
        <v>20922.492583333333</v>
      </c>
      <c r="F9" s="50">
        <v>1861.1111111111111</v>
      </c>
      <c r="G9" s="50">
        <v>1206.3266111098887</v>
      </c>
      <c r="H9" s="50">
        <v>1249.3127776333333</v>
      </c>
      <c r="I9" s="50">
        <f t="shared" si="5"/>
        <v>4316.7504998543327</v>
      </c>
      <c r="J9" s="50">
        <v>625.27777777777783</v>
      </c>
      <c r="K9" s="50">
        <v>0</v>
      </c>
      <c r="L9" s="50">
        <v>0</v>
      </c>
      <c r="M9" s="50">
        <f t="shared" si="6"/>
        <v>708.48719333333327</v>
      </c>
      <c r="N9" s="50">
        <v>2952.0299722222221</v>
      </c>
      <c r="O9" s="50">
        <v>285.55555555555554</v>
      </c>
      <c r="P9" s="50">
        <f t="shared" si="8"/>
        <v>4571.350498888889</v>
      </c>
      <c r="Q9" s="50">
        <v>952.54250000000013</v>
      </c>
      <c r="R9" s="50">
        <v>269.02777777777777</v>
      </c>
      <c r="S9" s="50">
        <v>70.694444444444443</v>
      </c>
      <c r="T9" s="50">
        <v>833.33333333333337</v>
      </c>
      <c r="U9" s="50">
        <v>58.388888888888886</v>
      </c>
      <c r="V9" s="50">
        <v>90.555555555555557</v>
      </c>
      <c r="W9" s="50">
        <f t="shared" si="0"/>
        <v>982.27777777777783</v>
      </c>
      <c r="X9" s="50">
        <v>172.22222222222223</v>
      </c>
      <c r="Y9" s="50">
        <v>5.9444444444444446</v>
      </c>
      <c r="Z9" s="50">
        <v>164.55805555555557</v>
      </c>
      <c r="AA9" s="50">
        <v>56.487915277777773</v>
      </c>
      <c r="AB9" s="15">
        <v>35.799999999999997</v>
      </c>
      <c r="AC9" s="50">
        <v>118</v>
      </c>
      <c r="AD9" s="59">
        <f t="shared" si="1"/>
        <v>553.01263749999998</v>
      </c>
      <c r="AE9" s="50">
        <v>147.39846636111113</v>
      </c>
      <c r="AF9" s="50">
        <v>151.66666666666666</v>
      </c>
      <c r="AG9" s="50">
        <v>239.13883991666665</v>
      </c>
      <c r="AH9" s="50">
        <v>149.96791666666667</v>
      </c>
      <c r="AI9" s="50">
        <v>527.77777777777783</v>
      </c>
      <c r="AJ9" s="50">
        <f t="shared" si="7"/>
        <v>8614.8553037777783</v>
      </c>
      <c r="AK9" s="50">
        <f t="shared" si="2"/>
        <v>12931.605803632112</v>
      </c>
      <c r="AL9" s="50">
        <f t="shared" si="3"/>
        <v>7990.8867797012208</v>
      </c>
      <c r="AM9" s="60">
        <f t="shared" si="4"/>
        <v>0.38192804934086527</v>
      </c>
      <c r="AN9" s="49"/>
    </row>
    <row r="10" spans="1:40" x14ac:dyDescent="0.2">
      <c r="A10" s="58">
        <v>44805</v>
      </c>
      <c r="B10" s="50">
        <v>5495.2106666666668</v>
      </c>
      <c r="C10" s="50">
        <v>3663.4737777777782</v>
      </c>
      <c r="D10" s="50">
        <f>'Rooms Revenue'!K13</f>
        <v>13738.026666666667</v>
      </c>
      <c r="E10" s="50">
        <v>22896.711111111115</v>
      </c>
      <c r="F10" s="50">
        <v>2138.8888888888887</v>
      </c>
      <c r="G10" s="50">
        <v>1808.1363392896662</v>
      </c>
      <c r="H10" s="50">
        <v>431.60242055555557</v>
      </c>
      <c r="I10" s="50">
        <f t="shared" si="5"/>
        <v>4378.6276487341111</v>
      </c>
      <c r="J10" s="50">
        <v>487.63888888888891</v>
      </c>
      <c r="K10" s="50">
        <v>0</v>
      </c>
      <c r="L10" s="50">
        <v>877.77777777777783</v>
      </c>
      <c r="M10" s="50">
        <f t="shared" si="6"/>
        <v>750.76533000000018</v>
      </c>
      <c r="N10" s="50">
        <v>3128.1888750000007</v>
      </c>
      <c r="O10" s="50">
        <v>277.77777777777777</v>
      </c>
      <c r="P10" s="50">
        <f t="shared" si="8"/>
        <v>5522.1486494444453</v>
      </c>
      <c r="Q10" s="50">
        <v>1758.9916666666668</v>
      </c>
      <c r="R10" s="50">
        <v>269.02777777777777</v>
      </c>
      <c r="S10" s="50">
        <v>144.0925</v>
      </c>
      <c r="T10" s="50">
        <v>747.45916666666665</v>
      </c>
      <c r="U10" s="50">
        <v>40.722222222222221</v>
      </c>
      <c r="V10" s="50">
        <v>104.44444444444444</v>
      </c>
      <c r="W10" s="50">
        <f t="shared" si="0"/>
        <v>892.62583333333328</v>
      </c>
      <c r="X10" s="50">
        <v>172.22222222222223</v>
      </c>
      <c r="Y10" s="50">
        <v>5.9444444444444446</v>
      </c>
      <c r="Z10" s="50">
        <v>130.005</v>
      </c>
      <c r="AA10" s="50">
        <v>56.487915277777773</v>
      </c>
      <c r="AB10" s="15">
        <v>35.799999999999997</v>
      </c>
      <c r="AC10" s="50">
        <v>118</v>
      </c>
      <c r="AD10" s="59">
        <f t="shared" si="1"/>
        <v>518.45958194444438</v>
      </c>
      <c r="AE10" s="50">
        <v>62.873881944444442</v>
      </c>
      <c r="AF10" s="50">
        <v>248.05555555555554</v>
      </c>
      <c r="AG10" s="50">
        <v>263.16228583333333</v>
      </c>
      <c r="AH10" s="50">
        <v>170.24083333333334</v>
      </c>
      <c r="AI10" s="50">
        <v>515.02777777777783</v>
      </c>
      <c r="AJ10" s="50">
        <f t="shared" si="7"/>
        <v>10364.706343611113</v>
      </c>
      <c r="AK10" s="50">
        <f t="shared" si="2"/>
        <v>14743.333992345224</v>
      </c>
      <c r="AL10" s="50">
        <f t="shared" si="3"/>
        <v>8153.3771187658913</v>
      </c>
      <c r="AM10" s="60">
        <f t="shared" si="4"/>
        <v>0.35609381099319953</v>
      </c>
      <c r="AN10" s="49"/>
    </row>
    <row r="11" spans="1:40" x14ac:dyDescent="0.2">
      <c r="A11" s="58">
        <v>44835</v>
      </c>
      <c r="B11" s="50">
        <v>3969.1485638888894</v>
      </c>
      <c r="C11" s="50">
        <v>2646.0990422222221</v>
      </c>
      <c r="D11" s="50">
        <f>'Rooms Revenue'!K14</f>
        <v>7765.7254499999999</v>
      </c>
      <c r="E11" s="50">
        <v>14380.973056111112</v>
      </c>
      <c r="F11" s="50">
        <v>1388.8888888888889</v>
      </c>
      <c r="G11" s="50">
        <v>671.27221779777517</v>
      </c>
      <c r="H11" s="50">
        <v>619.92006944444449</v>
      </c>
      <c r="I11" s="50">
        <f t="shared" si="5"/>
        <v>2680.0811761311084</v>
      </c>
      <c r="J11" s="50">
        <v>420.83333333333331</v>
      </c>
      <c r="K11" s="50">
        <v>0</v>
      </c>
      <c r="L11" s="50">
        <v>0</v>
      </c>
      <c r="M11" s="50">
        <f t="shared" si="6"/>
        <v>737.37346666666667</v>
      </c>
      <c r="N11" s="50">
        <v>3072.3894444444445</v>
      </c>
      <c r="O11" s="50">
        <v>296.66666666666669</v>
      </c>
      <c r="P11" s="50">
        <f t="shared" si="8"/>
        <v>4527.2629111111119</v>
      </c>
      <c r="Q11" s="50">
        <v>2557.0605555555549</v>
      </c>
      <c r="R11" s="50">
        <v>269.02777777777777</v>
      </c>
      <c r="S11" s="50">
        <v>173.31416666666667</v>
      </c>
      <c r="T11" s="50">
        <v>722.22222222222217</v>
      </c>
      <c r="U11" s="50">
        <v>40</v>
      </c>
      <c r="V11" s="50">
        <v>80</v>
      </c>
      <c r="W11" s="50">
        <f t="shared" si="0"/>
        <v>842.22222222222217</v>
      </c>
      <c r="X11" s="50">
        <v>172.22222222222223</v>
      </c>
      <c r="Y11" s="50">
        <v>5.9444444444444446</v>
      </c>
      <c r="Z11" s="50">
        <v>145.92555555555555</v>
      </c>
      <c r="AA11" s="50">
        <v>56.675306944444444</v>
      </c>
      <c r="AB11" s="15">
        <v>35.799999999999997</v>
      </c>
      <c r="AC11" s="50">
        <v>128.3269383611111</v>
      </c>
      <c r="AD11" s="59">
        <f t="shared" si="1"/>
        <v>544.89446752777781</v>
      </c>
      <c r="AE11" s="50">
        <v>62.979300694444447</v>
      </c>
      <c r="AF11" s="50">
        <v>216.25</v>
      </c>
      <c r="AG11" s="50">
        <v>241.34652833333334</v>
      </c>
      <c r="AH11" s="50">
        <v>176.07463058333332</v>
      </c>
      <c r="AI11" s="50">
        <v>361.11111111111109</v>
      </c>
      <c r="AJ11" s="50">
        <f t="shared" si="7"/>
        <v>9971.5436715833348</v>
      </c>
      <c r="AK11" s="50">
        <f t="shared" si="2"/>
        <v>12651.624847714444</v>
      </c>
      <c r="AL11" s="50">
        <f t="shared" si="3"/>
        <v>1729.3482083966683</v>
      </c>
      <c r="AM11" s="60">
        <f t="shared" si="4"/>
        <v>0.1202525171036178</v>
      </c>
      <c r="AN11" s="49"/>
    </row>
    <row r="12" spans="1:40" x14ac:dyDescent="0.2">
      <c r="A12" s="58">
        <v>44866</v>
      </c>
      <c r="B12" s="50">
        <v>5675.9397222222215</v>
      </c>
      <c r="C12" s="50">
        <v>3783.9597222222219</v>
      </c>
      <c r="D12" s="50">
        <f>'Rooms Revenue'!K15</f>
        <v>14796.252777777778</v>
      </c>
      <c r="E12" s="50">
        <v>24256.152222222223</v>
      </c>
      <c r="F12" s="50">
        <v>2172.2222222222222</v>
      </c>
      <c r="G12" s="50">
        <v>1723.8328678111111</v>
      </c>
      <c r="H12" s="50">
        <v>787.54525466666666</v>
      </c>
      <c r="I12" s="50">
        <f t="shared" si="5"/>
        <v>4683.6003447000003</v>
      </c>
      <c r="J12" s="50">
        <v>992.08333333333337</v>
      </c>
      <c r="K12" s="50">
        <v>0</v>
      </c>
      <c r="L12" s="50">
        <v>0</v>
      </c>
      <c r="M12" s="50">
        <f t="shared" si="6"/>
        <v>717.64178222221994</v>
      </c>
      <c r="N12" s="50">
        <v>2990.1740925925833</v>
      </c>
      <c r="O12" s="50">
        <v>466.66666666666669</v>
      </c>
      <c r="P12" s="50">
        <f t="shared" si="8"/>
        <v>5166.5658748148035</v>
      </c>
      <c r="Q12" s="50">
        <v>4642.1928888888888</v>
      </c>
      <c r="R12" s="50">
        <v>269.02777777777777</v>
      </c>
      <c r="S12" s="50">
        <v>55.888888888888886</v>
      </c>
      <c r="T12" s="50">
        <v>833.33333333333337</v>
      </c>
      <c r="U12" s="50">
        <v>55.166666666666664</v>
      </c>
      <c r="V12" s="50">
        <v>51.111111111111114</v>
      </c>
      <c r="W12" s="50">
        <f t="shared" si="0"/>
        <v>939.61111111111109</v>
      </c>
      <c r="X12" s="50">
        <v>174.11111111111111</v>
      </c>
      <c r="Y12" s="50">
        <v>6.0277777777777777</v>
      </c>
      <c r="Z12" s="50">
        <v>146.14416666666665</v>
      </c>
      <c r="AA12" s="50">
        <v>56.767590277777771</v>
      </c>
      <c r="AB12" s="50">
        <v>36.170499999999997</v>
      </c>
      <c r="AC12" s="50">
        <v>128.53589069444445</v>
      </c>
      <c r="AD12" s="59">
        <f t="shared" si="1"/>
        <v>547.7570365277777</v>
      </c>
      <c r="AE12" s="50">
        <v>433.32751041666666</v>
      </c>
      <c r="AF12" s="50">
        <v>329.72222222222223</v>
      </c>
      <c r="AG12" s="50">
        <v>183.96718194444441</v>
      </c>
      <c r="AH12" s="50">
        <v>176.07463058333332</v>
      </c>
      <c r="AI12" s="50">
        <v>541.66666666666663</v>
      </c>
      <c r="AJ12" s="50">
        <f t="shared" si="7"/>
        <v>13285.801789842581</v>
      </c>
      <c r="AK12" s="50">
        <f t="shared" si="2"/>
        <v>17969.402134542579</v>
      </c>
      <c r="AL12" s="50">
        <f t="shared" si="3"/>
        <v>6286.7500876796439</v>
      </c>
      <c r="AM12" s="60">
        <f t="shared" si="4"/>
        <v>0.25918167193558639</v>
      </c>
      <c r="AN12" s="49"/>
    </row>
    <row r="13" spans="1:40" x14ac:dyDescent="0.2">
      <c r="A13" s="58">
        <v>44896</v>
      </c>
      <c r="B13" s="50">
        <v>8197.7705555555549</v>
      </c>
      <c r="C13" s="50">
        <v>5465.1805555555557</v>
      </c>
      <c r="D13" s="50">
        <f>'Rooms Revenue'!K16</f>
        <v>16039.116388888888</v>
      </c>
      <c r="E13" s="50">
        <v>29702.067499999997</v>
      </c>
      <c r="F13" s="50">
        <v>3319.4444444444443</v>
      </c>
      <c r="G13" s="50">
        <v>2883.8784299999993</v>
      </c>
      <c r="H13" s="50">
        <v>525.37747777777497</v>
      </c>
      <c r="I13" s="50">
        <f t="shared" si="5"/>
        <v>6728.7003522222194</v>
      </c>
      <c r="J13" s="50">
        <v>1119.0277777777778</v>
      </c>
      <c r="K13" s="50">
        <v>266.77777777777777</v>
      </c>
      <c r="L13" s="50">
        <v>0</v>
      </c>
      <c r="M13" s="50">
        <v>888.88888888888891</v>
      </c>
      <c r="N13" s="50">
        <v>4006.0438888888884</v>
      </c>
      <c r="O13" s="50">
        <v>472.22222222222223</v>
      </c>
      <c r="P13" s="50">
        <f t="shared" si="8"/>
        <v>6752.9605555555554</v>
      </c>
      <c r="Q13" s="50">
        <v>940.01277777777773</v>
      </c>
      <c r="R13" s="50">
        <v>269.02777777777777</v>
      </c>
      <c r="S13" s="50">
        <v>406.01888888888891</v>
      </c>
      <c r="T13" s="50">
        <v>627.94444444444446</v>
      </c>
      <c r="U13" s="50">
        <v>68.888888888888886</v>
      </c>
      <c r="V13" s="50">
        <v>116.11111111111111</v>
      </c>
      <c r="W13" s="50">
        <f t="shared" si="0"/>
        <v>812.94444444444446</v>
      </c>
      <c r="X13" s="50">
        <v>174.11111111111111</v>
      </c>
      <c r="Y13" s="50">
        <v>6.0277777777777777</v>
      </c>
      <c r="Z13" s="50">
        <v>146.35694444444445</v>
      </c>
      <c r="AA13" s="50">
        <v>56.767590277777771</v>
      </c>
      <c r="AB13" s="50">
        <v>36.170499999999997</v>
      </c>
      <c r="AC13" s="50">
        <v>128.53589069444445</v>
      </c>
      <c r="AD13" s="59">
        <f t="shared" si="1"/>
        <v>547.96981430555547</v>
      </c>
      <c r="AE13" s="50">
        <v>57.617990277777785</v>
      </c>
      <c r="AF13" s="50">
        <v>354.02777777777777</v>
      </c>
      <c r="AG13" s="50">
        <v>319.55088372222218</v>
      </c>
      <c r="AH13" s="50">
        <v>196.63585922222222</v>
      </c>
      <c r="AI13" s="50">
        <v>813.88888888888891</v>
      </c>
      <c r="AJ13" s="50">
        <f t="shared" si="7"/>
        <v>11470.655658638889</v>
      </c>
      <c r="AK13" s="50">
        <f t="shared" si="2"/>
        <v>18199.356010861109</v>
      </c>
      <c r="AL13" s="50">
        <f t="shared" si="3"/>
        <v>11502.711489138888</v>
      </c>
      <c r="AM13" s="60">
        <f t="shared" si="4"/>
        <v>0.38726972420821848</v>
      </c>
      <c r="AN13" s="49"/>
    </row>
    <row r="14" spans="1:40" x14ac:dyDescent="0.2">
      <c r="A14" s="58">
        <v>44927</v>
      </c>
      <c r="B14" s="43">
        <v>11362.223050000001</v>
      </c>
      <c r="C14" s="43">
        <v>4926.2308388888887</v>
      </c>
      <c r="D14" s="50">
        <f>'Rooms Revenue'!K17</f>
        <v>18609.989444444444</v>
      </c>
      <c r="E14" s="50">
        <v>34898.443333333329</v>
      </c>
      <c r="F14" s="50">
        <v>4152.7777777777774</v>
      </c>
      <c r="G14" s="15">
        <v>2244.0219444444442</v>
      </c>
      <c r="H14" s="15">
        <v>2203.6549999999997</v>
      </c>
      <c r="I14" s="50">
        <f t="shared" si="5"/>
        <v>8600.4547222222209</v>
      </c>
      <c r="J14" s="15">
        <v>1020.1388888888889</v>
      </c>
      <c r="K14" s="50">
        <v>0</v>
      </c>
      <c r="L14" s="15">
        <v>1183.3333333333333</v>
      </c>
      <c r="M14" s="50">
        <v>833.33333333333337</v>
      </c>
      <c r="N14" s="15">
        <v>4358.3862222222215</v>
      </c>
      <c r="O14" s="41">
        <v>565.13888888888891</v>
      </c>
      <c r="P14" s="50">
        <f t="shared" si="8"/>
        <v>7960.3306666666658</v>
      </c>
      <c r="Q14" s="42">
        <v>1306.2641666666668</v>
      </c>
      <c r="R14" s="50">
        <v>269.02777777777777</v>
      </c>
      <c r="S14" s="42">
        <v>202.78861111111112</v>
      </c>
      <c r="T14" s="50">
        <v>805.55555555555554</v>
      </c>
      <c r="U14" s="15">
        <v>154.11111111111111</v>
      </c>
      <c r="V14" s="15">
        <v>118.88888888888889</v>
      </c>
      <c r="W14" s="50">
        <f t="shared" si="0"/>
        <v>1078.5555555555554</v>
      </c>
      <c r="X14" s="50">
        <v>174.11111111111111</v>
      </c>
      <c r="Y14" s="50">
        <v>6.0277777777777777</v>
      </c>
      <c r="Z14" s="50">
        <v>146.35694444444445</v>
      </c>
      <c r="AA14" s="50">
        <v>56.767590277777771</v>
      </c>
      <c r="AB14" s="50">
        <v>36.170499999999997</v>
      </c>
      <c r="AC14" s="50">
        <v>128.53589069444445</v>
      </c>
      <c r="AD14" s="59">
        <f t="shared" si="1"/>
        <v>547.96981430555547</v>
      </c>
      <c r="AE14" s="41">
        <v>63.27055277777778</v>
      </c>
      <c r="AF14" s="15">
        <v>289.5</v>
      </c>
      <c r="AG14" s="41">
        <v>445.77148422222223</v>
      </c>
      <c r="AH14" s="15">
        <v>277.43523555555555</v>
      </c>
      <c r="AI14" s="50">
        <v>805.55555555555554</v>
      </c>
      <c r="AJ14" s="50">
        <f t="shared" si="7"/>
        <v>13246.469420194444</v>
      </c>
      <c r="AK14" s="50">
        <f t="shared" si="2"/>
        <v>21846.924142416665</v>
      </c>
      <c r="AL14" s="50">
        <f t="shared" si="3"/>
        <v>13051.519190916664</v>
      </c>
      <c r="AM14" s="60">
        <f t="shared" si="4"/>
        <v>0.3739857123784795</v>
      </c>
      <c r="AN14" s="49"/>
    </row>
    <row r="15" spans="1:40" x14ac:dyDescent="0.2">
      <c r="A15" s="58">
        <v>44958</v>
      </c>
      <c r="B15" s="50">
        <v>6112.6362361111114</v>
      </c>
      <c r="C15" s="50">
        <v>4075.0908250000002</v>
      </c>
      <c r="D15" s="50">
        <f>'Rooms Revenue'!K18</f>
        <v>16622.081111111111</v>
      </c>
      <c r="E15" s="50">
        <v>26809.808172222223</v>
      </c>
      <c r="F15" s="50">
        <v>2500</v>
      </c>
      <c r="G15" s="50">
        <v>1636.1069444444447</v>
      </c>
      <c r="H15" s="50">
        <v>1691.2816666666668</v>
      </c>
      <c r="I15" s="50">
        <f t="shared" si="5"/>
        <v>5827.3886111111115</v>
      </c>
      <c r="J15" s="50">
        <v>834.30416666666667</v>
      </c>
      <c r="K15" s="50">
        <v>0</v>
      </c>
      <c r="L15" s="50">
        <v>0</v>
      </c>
      <c r="M15" s="50">
        <v>1111.1111111111111</v>
      </c>
      <c r="N15" s="50">
        <v>4018.081930555556</v>
      </c>
      <c r="O15" s="50">
        <v>515.13888888888891</v>
      </c>
      <c r="P15" s="50">
        <f t="shared" si="8"/>
        <v>6478.6360972222228</v>
      </c>
      <c r="Q15" s="50">
        <v>916.66666666666663</v>
      </c>
      <c r="R15" s="50">
        <v>269.02777777777777</v>
      </c>
      <c r="S15" s="50">
        <v>325.30555555555554</v>
      </c>
      <c r="T15" s="50">
        <v>861.11111111111109</v>
      </c>
      <c r="U15" s="50">
        <v>154.11111111111111</v>
      </c>
      <c r="V15" s="50">
        <v>91.111111111111114</v>
      </c>
      <c r="W15" s="50">
        <f t="shared" si="0"/>
        <v>1106.3333333333333</v>
      </c>
      <c r="X15" s="50">
        <v>174.11111111111111</v>
      </c>
      <c r="Y15" s="50">
        <v>6.0277777777777777</v>
      </c>
      <c r="Z15" s="50">
        <v>173.10527777777779</v>
      </c>
      <c r="AA15" s="50">
        <v>56.767590277777771</v>
      </c>
      <c r="AB15" s="50">
        <v>80.247243166666664</v>
      </c>
      <c r="AC15" s="50">
        <v>128.53589069444445</v>
      </c>
      <c r="AD15" s="59">
        <f t="shared" si="1"/>
        <v>618.7948908055555</v>
      </c>
      <c r="AE15" s="41">
        <v>63.27055277777778</v>
      </c>
      <c r="AF15" s="50">
        <v>182.5</v>
      </c>
      <c r="AG15" s="50">
        <v>894.44444444444446</v>
      </c>
      <c r="AH15" s="50">
        <v>583.33333333333337</v>
      </c>
      <c r="AI15" s="50">
        <v>777.77777777777783</v>
      </c>
      <c r="AJ15" s="50">
        <f t="shared" si="7"/>
        <v>12216.090429694446</v>
      </c>
      <c r="AK15" s="50">
        <f t="shared" si="2"/>
        <v>18043.479040805556</v>
      </c>
      <c r="AL15" s="50">
        <f t="shared" si="3"/>
        <v>8766.3291314166672</v>
      </c>
      <c r="AM15" s="60">
        <f t="shared" si="4"/>
        <v>0.32698216544866981</v>
      </c>
      <c r="AN15" s="49"/>
    </row>
    <row r="16" spans="1:40" x14ac:dyDescent="0.2">
      <c r="A16" s="58">
        <v>44986</v>
      </c>
      <c r="B16" s="50">
        <v>7636.8269341522582</v>
      </c>
      <c r="C16" s="50">
        <v>5603.8833169390737</v>
      </c>
      <c r="D16" s="50">
        <f>'Rooms Revenue'!K19</f>
        <v>21306.423360019777</v>
      </c>
      <c r="E16" s="50">
        <v>34547.133611111116</v>
      </c>
      <c r="F16" s="50">
        <v>3333.3333333333335</v>
      </c>
      <c r="G16" s="50">
        <v>1684.3272222222224</v>
      </c>
      <c r="H16" s="50">
        <v>1902.1211111111106</v>
      </c>
      <c r="I16" s="50">
        <f t="shared" si="5"/>
        <v>6919.7816666666668</v>
      </c>
      <c r="J16" s="50">
        <v>844.61111111111109</v>
      </c>
      <c r="K16" s="50">
        <v>44.916666666666664</v>
      </c>
      <c r="L16" s="50">
        <v>1029.5833333333333</v>
      </c>
      <c r="M16" s="50">
        <v>1055.5555555555557</v>
      </c>
      <c r="N16" s="50">
        <v>4245.8366444842586</v>
      </c>
      <c r="O16" s="50">
        <v>498.88888888888891</v>
      </c>
      <c r="P16" s="50">
        <f t="shared" si="8"/>
        <v>7719.3922000398143</v>
      </c>
      <c r="Q16" s="50">
        <v>1444.4444444444443</v>
      </c>
      <c r="R16" s="50">
        <v>269.02777777777777</v>
      </c>
      <c r="S16" s="50">
        <v>712.96624999999995</v>
      </c>
      <c r="T16" s="50">
        <v>833.33333333333337</v>
      </c>
      <c r="U16" s="50">
        <v>128.83333333333334</v>
      </c>
      <c r="V16" s="50">
        <v>128.47222222222223</v>
      </c>
      <c r="W16" s="50">
        <f t="shared" si="0"/>
        <v>1090.6388888888889</v>
      </c>
      <c r="X16" s="50">
        <v>174.11111111111111</v>
      </c>
      <c r="Y16" s="50">
        <v>6.0277777777777777</v>
      </c>
      <c r="Z16" s="50">
        <v>173.10527777777779</v>
      </c>
      <c r="AA16" s="50">
        <v>56.767590277777771</v>
      </c>
      <c r="AB16" s="50">
        <v>80.247243166666664</v>
      </c>
      <c r="AC16" s="50">
        <v>128.53589069444445</v>
      </c>
      <c r="AD16" s="59">
        <f t="shared" si="1"/>
        <v>618.7948908055555</v>
      </c>
      <c r="AE16" s="50">
        <v>212.23531166666669</v>
      </c>
      <c r="AF16" s="50">
        <v>318.13888888888891</v>
      </c>
      <c r="AG16" s="50">
        <v>926.89491277777779</v>
      </c>
      <c r="AH16" s="50">
        <v>189.90263766666666</v>
      </c>
      <c r="AI16" s="50">
        <v>833.33333333333337</v>
      </c>
      <c r="AJ16" s="50">
        <f t="shared" si="7"/>
        <v>14335.769536289812</v>
      </c>
      <c r="AK16" s="50">
        <f t="shared" si="2"/>
        <v>21255.551202956478</v>
      </c>
      <c r="AL16" s="50">
        <f t="shared" si="3"/>
        <v>13291.582408154638</v>
      </c>
      <c r="AM16" s="60">
        <f t="shared" si="4"/>
        <v>0.38473763287498258</v>
      </c>
      <c r="AN16" s="49"/>
    </row>
    <row r="17" spans="1:40" x14ac:dyDescent="0.2">
      <c r="A17" s="58">
        <v>45017</v>
      </c>
      <c r="B17" s="50">
        <v>10182.808819444444</v>
      </c>
      <c r="C17" s="50">
        <v>6788.5391666666665</v>
      </c>
      <c r="D17" s="50">
        <f>'Rooms Revenue'!K20</f>
        <v>17039.369466666667</v>
      </c>
      <c r="E17" s="50">
        <v>34010.717452777775</v>
      </c>
      <c r="F17" s="50">
        <v>4055.5555555555557</v>
      </c>
      <c r="G17" s="50">
        <v>3226.6750277777778</v>
      </c>
      <c r="H17" s="50">
        <v>2049.2951111111111</v>
      </c>
      <c r="I17" s="50">
        <f t="shared" si="5"/>
        <v>9331.5256944444445</v>
      </c>
      <c r="J17" s="50">
        <v>889.99833333333333</v>
      </c>
      <c r="K17" s="50">
        <v>0</v>
      </c>
      <c r="L17" s="50">
        <v>0</v>
      </c>
      <c r="M17" s="50">
        <v>1250</v>
      </c>
      <c r="N17" s="50">
        <v>4731.0797836620368</v>
      </c>
      <c r="O17" s="50">
        <v>486.66666666666669</v>
      </c>
      <c r="P17" s="50">
        <f t="shared" si="8"/>
        <v>7357.7447836620368</v>
      </c>
      <c r="Q17" s="50">
        <v>1418.7798666666665</v>
      </c>
      <c r="R17" s="50">
        <v>269.02777777777777</v>
      </c>
      <c r="S17" s="50">
        <v>210.5</v>
      </c>
      <c r="T17" s="50">
        <v>958.33333333333337</v>
      </c>
      <c r="U17" s="50">
        <v>116.55555555555556</v>
      </c>
      <c r="V17" s="50">
        <v>127.94444444444444</v>
      </c>
      <c r="W17" s="50">
        <f t="shared" si="0"/>
        <v>1202.8333333333333</v>
      </c>
      <c r="X17" s="50">
        <v>216.66666666666666</v>
      </c>
      <c r="Y17" s="50">
        <v>6.0277777777777777</v>
      </c>
      <c r="Z17" s="50">
        <v>173.31777777777776</v>
      </c>
      <c r="AA17" s="50">
        <v>56.767590277777771</v>
      </c>
      <c r="AB17" s="50">
        <v>90.951250000000002</v>
      </c>
      <c r="AC17" s="50">
        <v>128.53589069444445</v>
      </c>
      <c r="AD17" s="59">
        <f t="shared" si="1"/>
        <v>672.26695319444434</v>
      </c>
      <c r="AE17" s="50">
        <v>212.40887013888889</v>
      </c>
      <c r="AF17" s="50">
        <v>323.63888888888891</v>
      </c>
      <c r="AG17" s="50">
        <v>840.4097613888888</v>
      </c>
      <c r="AH17" s="50">
        <v>339.38964222222216</v>
      </c>
      <c r="AI17" s="50">
        <v>861.11111111111109</v>
      </c>
      <c r="AJ17" s="50">
        <f t="shared" si="7"/>
        <v>13708.110988384258</v>
      </c>
      <c r="AK17" s="50">
        <f t="shared" si="2"/>
        <v>23039.636682828703</v>
      </c>
      <c r="AL17" s="50">
        <f t="shared" si="3"/>
        <v>10971.080769949072</v>
      </c>
      <c r="AM17" s="60">
        <f t="shared" si="4"/>
        <v>0.32257716365971645</v>
      </c>
      <c r="AN17" s="49"/>
    </row>
    <row r="18" spans="1:40" x14ac:dyDescent="0.2">
      <c r="A18" s="58">
        <v>45047</v>
      </c>
      <c r="B18" s="61">
        <v>7338.333333333333</v>
      </c>
      <c r="C18" s="61">
        <v>5283.6402777777776</v>
      </c>
      <c r="D18" s="50">
        <f>'Rooms Revenue'!K21</f>
        <v>16731.527777777777</v>
      </c>
      <c r="E18" s="61">
        <v>29353.50138888889</v>
      </c>
      <c r="F18" s="61">
        <v>3000</v>
      </c>
      <c r="G18" s="61">
        <v>1708.2878916666668</v>
      </c>
      <c r="H18" s="61">
        <v>1519.95955</v>
      </c>
      <c r="I18" s="50">
        <f t="shared" si="5"/>
        <v>6228.2474416666664</v>
      </c>
      <c r="J18" s="61">
        <v>758.76333333333343</v>
      </c>
      <c r="K18" s="61">
        <v>224.58333333333334</v>
      </c>
      <c r="L18" s="61">
        <v>202.22222222222223</v>
      </c>
      <c r="M18" s="61">
        <v>1180.5555555555557</v>
      </c>
      <c r="N18" s="61">
        <v>5018.4994444444446</v>
      </c>
      <c r="O18" s="61">
        <v>471.11111111111109</v>
      </c>
      <c r="P18" s="50">
        <f t="shared" si="8"/>
        <v>7855.7350000000006</v>
      </c>
      <c r="Q18" s="61">
        <v>930.55555555555554</v>
      </c>
      <c r="R18" s="61">
        <v>269.02777777777777</v>
      </c>
      <c r="S18" s="61">
        <v>399.33749999999998</v>
      </c>
      <c r="T18" s="61">
        <v>1166.6666666666667</v>
      </c>
      <c r="U18" s="61">
        <v>116.55555555555556</v>
      </c>
      <c r="V18" s="61">
        <v>116.66666666666667</v>
      </c>
      <c r="W18" s="50">
        <f t="shared" si="0"/>
        <v>1399.8888888888891</v>
      </c>
      <c r="X18" s="61">
        <v>187.5</v>
      </c>
      <c r="Y18" s="61">
        <v>6.0277777777777777</v>
      </c>
      <c r="Z18" s="61">
        <v>173.31777777777776</v>
      </c>
      <c r="AA18" s="61">
        <v>57.145512499999995</v>
      </c>
      <c r="AB18" s="61">
        <v>90.951250000000002</v>
      </c>
      <c r="AC18" s="61">
        <v>128.53589069444445</v>
      </c>
      <c r="AD18" s="59">
        <f t="shared" si="1"/>
        <v>643.47820874999991</v>
      </c>
      <c r="AE18" s="61">
        <v>212.58868180555552</v>
      </c>
      <c r="AF18" s="61">
        <v>220.83333333333334</v>
      </c>
      <c r="AG18" s="61">
        <v>648.72799499999985</v>
      </c>
      <c r="AH18" s="61">
        <v>366.89441874999994</v>
      </c>
      <c r="AI18" s="61">
        <v>702.77777777777783</v>
      </c>
      <c r="AJ18" s="50">
        <f t="shared" si="7"/>
        <v>13649.845137638888</v>
      </c>
      <c r="AK18" s="50">
        <f t="shared" si="2"/>
        <v>19878.092579305554</v>
      </c>
      <c r="AL18" s="50">
        <f t="shared" si="3"/>
        <v>9475.4088095833358</v>
      </c>
      <c r="AM18" s="60">
        <f t="shared" si="4"/>
        <v>0.32280335773401264</v>
      </c>
      <c r="AN18" s="49"/>
    </row>
    <row r="19" spans="1:40" x14ac:dyDescent="0.2">
      <c r="A19" s="58">
        <v>45078</v>
      </c>
      <c r="B19" s="50">
        <v>6458.8563888888884</v>
      </c>
      <c r="C19" s="50">
        <v>4085.951111111111</v>
      </c>
      <c r="D19" s="50">
        <f>'Rooms Revenue'!K22</f>
        <v>15332.020833333334</v>
      </c>
      <c r="E19" s="61">
        <v>25876.828333333331</v>
      </c>
      <c r="F19" s="50">
        <v>2500</v>
      </c>
      <c r="G19" s="50">
        <v>2011.0556569444441</v>
      </c>
      <c r="H19" s="50">
        <v>1344.8148138888889</v>
      </c>
      <c r="I19" s="50">
        <f t="shared" si="5"/>
        <v>5855.8704708333335</v>
      </c>
      <c r="J19" s="50">
        <v>110</v>
      </c>
      <c r="K19" s="50">
        <v>0</v>
      </c>
      <c r="L19" s="50">
        <v>944.44444444444446</v>
      </c>
      <c r="M19" s="50">
        <v>1319.4444444444443</v>
      </c>
      <c r="N19" s="50">
        <v>5082.6446755231482</v>
      </c>
      <c r="O19" s="50">
        <v>457.77777777777777</v>
      </c>
      <c r="P19" s="50">
        <f t="shared" si="8"/>
        <v>7914.3113421898142</v>
      </c>
      <c r="Q19" s="50">
        <v>698.5430555555555</v>
      </c>
      <c r="R19" s="61">
        <v>269.02777777777777</v>
      </c>
      <c r="S19" s="50">
        <v>128.65333333333331</v>
      </c>
      <c r="T19" s="50">
        <v>876.66777777777781</v>
      </c>
      <c r="U19" s="50">
        <v>116.55555555555556</v>
      </c>
      <c r="V19" s="50">
        <v>115</v>
      </c>
      <c r="W19" s="50">
        <f t="shared" si="0"/>
        <v>1108.2233333333334</v>
      </c>
      <c r="X19" s="61">
        <v>187.5</v>
      </c>
      <c r="Y19" s="61">
        <v>6.0277777777777777</v>
      </c>
      <c r="Z19" s="61">
        <v>173.31777777777776</v>
      </c>
      <c r="AA19" s="61">
        <v>57.145512499999995</v>
      </c>
      <c r="AB19" s="61">
        <v>90.951250000000002</v>
      </c>
      <c r="AC19" s="61">
        <v>128.53589069444445</v>
      </c>
      <c r="AD19" s="59">
        <f t="shared" si="1"/>
        <v>643.47820874999991</v>
      </c>
      <c r="AE19" s="61">
        <v>212.58868180555552</v>
      </c>
      <c r="AF19" s="50">
        <v>264.80555555555554</v>
      </c>
      <c r="AG19" s="50">
        <v>954.57461449999994</v>
      </c>
      <c r="AH19" s="50">
        <v>289.95980819444441</v>
      </c>
      <c r="AI19" s="50">
        <v>675</v>
      </c>
      <c r="AJ19" s="50">
        <f t="shared" si="7"/>
        <v>13159.16571099537</v>
      </c>
      <c r="AK19" s="50">
        <f t="shared" si="2"/>
        <v>19015.036181828706</v>
      </c>
      <c r="AL19" s="50">
        <f t="shared" si="3"/>
        <v>6861.7921515046255</v>
      </c>
      <c r="AM19" s="60">
        <f t="shared" si="4"/>
        <v>0.2651712977770766</v>
      </c>
      <c r="AN19" s="49"/>
    </row>
    <row r="20" spans="1:40" x14ac:dyDescent="0.2">
      <c r="A20" s="58">
        <v>45108</v>
      </c>
      <c r="B20" s="50">
        <v>7797.3772222222224</v>
      </c>
      <c r="C20" s="50">
        <v>5928.2080555555549</v>
      </c>
      <c r="D20" s="50">
        <f>'Rooms Revenue'!K23</f>
        <v>20746.446944444444</v>
      </c>
      <c r="E20" s="61">
        <v>34472.032222222217</v>
      </c>
      <c r="F20" s="50">
        <v>3250</v>
      </c>
      <c r="G20" s="50">
        <v>2152.806863888889</v>
      </c>
      <c r="H20" s="50">
        <v>1833.3412722222222</v>
      </c>
      <c r="I20" s="50">
        <f t="shared" si="5"/>
        <v>7236.1481361111109</v>
      </c>
      <c r="J20" s="50">
        <v>207.22083333333333</v>
      </c>
      <c r="K20" s="50">
        <v>0</v>
      </c>
      <c r="L20" s="50">
        <v>138.88888888888889</v>
      </c>
      <c r="M20" s="50">
        <v>1319.4444444444443</v>
      </c>
      <c r="N20" s="50">
        <v>5495.1260895157411</v>
      </c>
      <c r="O20" s="50">
        <v>500</v>
      </c>
      <c r="P20" s="50">
        <f t="shared" si="8"/>
        <v>7660.6802561824079</v>
      </c>
      <c r="Q20" s="50">
        <v>1500</v>
      </c>
      <c r="R20" s="61">
        <v>269.02777777777777</v>
      </c>
      <c r="S20" s="50">
        <v>702.27555555555557</v>
      </c>
      <c r="T20" s="50">
        <v>1049.9158333333335</v>
      </c>
      <c r="U20" s="50">
        <v>159.44444444444446</v>
      </c>
      <c r="V20" s="50">
        <v>170</v>
      </c>
      <c r="W20" s="50">
        <f t="shared" si="0"/>
        <v>1379.3602777777778</v>
      </c>
      <c r="X20" s="61">
        <v>187.5</v>
      </c>
      <c r="Y20" s="61">
        <v>6.0277777777777777</v>
      </c>
      <c r="Z20" s="61">
        <v>173.31777777777776</v>
      </c>
      <c r="AA20" s="61">
        <v>57.145512499999995</v>
      </c>
      <c r="AB20" s="61">
        <v>90.951250000000002</v>
      </c>
      <c r="AC20" s="61">
        <v>128.53589069444445</v>
      </c>
      <c r="AD20" s="59">
        <f t="shared" si="1"/>
        <v>643.47820874999991</v>
      </c>
      <c r="AE20" s="61">
        <v>212.58868180555552</v>
      </c>
      <c r="AF20" s="50">
        <v>452.11111111111109</v>
      </c>
      <c r="AG20" s="50">
        <v>649.80768499999999</v>
      </c>
      <c r="AH20" s="50">
        <v>319.48371291666666</v>
      </c>
      <c r="AI20" s="50">
        <v>933.33333333333337</v>
      </c>
      <c r="AJ20" s="50">
        <f t="shared" si="7"/>
        <v>14722.146600210186</v>
      </c>
      <c r="AK20" s="50">
        <f t="shared" si="2"/>
        <v>21958.294736321295</v>
      </c>
      <c r="AL20" s="50">
        <f t="shared" si="3"/>
        <v>12513.737485900921</v>
      </c>
      <c r="AM20" s="60">
        <f t="shared" si="4"/>
        <v>0.36301130740513771</v>
      </c>
      <c r="AN20" s="49"/>
    </row>
    <row r="21" spans="1:40" x14ac:dyDescent="0.2">
      <c r="A21" s="58">
        <v>45139</v>
      </c>
      <c r="B21" s="50">
        <v>6600</v>
      </c>
      <c r="C21" s="50">
        <v>4400</v>
      </c>
      <c r="D21" s="50">
        <f>'Rooms Revenue'!K24</f>
        <v>16965</v>
      </c>
      <c r="E21" s="50">
        <f>SUM(B21:D21)</f>
        <v>27965</v>
      </c>
      <c r="F21" s="50">
        <f>B21*39%</f>
        <v>2574</v>
      </c>
      <c r="G21" s="50">
        <f>C21*39%</f>
        <v>1716</v>
      </c>
      <c r="H21" s="50">
        <f>D21*10%</f>
        <v>1696.5</v>
      </c>
      <c r="I21" s="50">
        <f t="shared" si="5"/>
        <v>5986.5</v>
      </c>
      <c r="J21" s="50">
        <v>300</v>
      </c>
      <c r="K21" s="50">
        <v>0</v>
      </c>
      <c r="L21" s="50">
        <v>0</v>
      </c>
      <c r="M21" s="50">
        <f>N21*24%</f>
        <v>1318.8302614837778</v>
      </c>
      <c r="N21" s="50">
        <v>5495.1260895157411</v>
      </c>
      <c r="O21" s="50">
        <v>500</v>
      </c>
      <c r="P21" s="50">
        <f t="shared" si="8"/>
        <v>7613.9563509995187</v>
      </c>
      <c r="Q21" s="50">
        <v>1200</v>
      </c>
      <c r="R21" s="61">
        <v>269.02777777777777</v>
      </c>
      <c r="S21" s="50">
        <v>70.694444444444443</v>
      </c>
      <c r="T21" s="50">
        <v>1200</v>
      </c>
      <c r="U21" s="50">
        <v>159</v>
      </c>
      <c r="V21" s="50">
        <v>90.555555555555557</v>
      </c>
      <c r="W21" s="50">
        <f t="shared" si="0"/>
        <v>1449.5555555555557</v>
      </c>
      <c r="X21" s="50">
        <v>190</v>
      </c>
      <c r="Y21" s="50">
        <v>7</v>
      </c>
      <c r="Z21" s="50">
        <v>180</v>
      </c>
      <c r="AA21" s="61">
        <v>57.145512499999995</v>
      </c>
      <c r="AB21" s="61">
        <v>90.951250000000002</v>
      </c>
      <c r="AC21" s="61">
        <v>128.53589069444445</v>
      </c>
      <c r="AD21" s="59">
        <f t="shared" si="1"/>
        <v>653.6326531944444</v>
      </c>
      <c r="AE21" s="61">
        <v>212.58868180555552</v>
      </c>
      <c r="AF21" s="50">
        <v>250</v>
      </c>
      <c r="AG21" s="50">
        <f t="shared" ref="AG21:AG49" si="9">D21*4%</f>
        <v>678.6</v>
      </c>
      <c r="AH21" s="50">
        <v>200</v>
      </c>
      <c r="AI21" s="50">
        <f t="shared" ref="AI21:AI49" si="10">E21*3%</f>
        <v>838.94999999999993</v>
      </c>
      <c r="AJ21" s="50">
        <f t="shared" si="7"/>
        <v>13437.005463777296</v>
      </c>
      <c r="AK21" s="50">
        <f t="shared" si="2"/>
        <v>19423.505463777296</v>
      </c>
      <c r="AL21" s="50">
        <f t="shared" si="3"/>
        <v>8541.4945362227045</v>
      </c>
      <c r="AM21" s="60">
        <f t="shared" si="4"/>
        <v>0.30543517025648864</v>
      </c>
      <c r="AN21" s="49"/>
    </row>
    <row r="22" spans="1:40" x14ac:dyDescent="0.2">
      <c r="A22" s="44">
        <v>45170</v>
      </c>
      <c r="B22" s="45">
        <v>6885</v>
      </c>
      <c r="C22" s="45">
        <v>5375</v>
      </c>
      <c r="D22" s="50">
        <f>'Rooms Revenue'!K25</f>
        <v>16827</v>
      </c>
      <c r="E22" s="45">
        <f t="shared" ref="E22:E49" si="11">SUM(B22:D22)</f>
        <v>29087</v>
      </c>
      <c r="F22" s="45">
        <v>2087</v>
      </c>
      <c r="G22" s="45">
        <v>2076</v>
      </c>
      <c r="H22" s="45">
        <v>1992</v>
      </c>
      <c r="I22" s="45">
        <f t="shared" si="5"/>
        <v>6155</v>
      </c>
      <c r="J22" s="45">
        <v>179</v>
      </c>
      <c r="K22" s="45">
        <v>142</v>
      </c>
      <c r="L22" s="45"/>
      <c r="M22" s="45">
        <v>1275</v>
      </c>
      <c r="N22" s="45">
        <v>5161</v>
      </c>
      <c r="O22" s="45">
        <v>480</v>
      </c>
      <c r="P22" s="45">
        <f t="shared" si="8"/>
        <v>7237</v>
      </c>
      <c r="Q22" s="45">
        <v>600</v>
      </c>
      <c r="R22" s="46">
        <v>269.02777777777777</v>
      </c>
      <c r="S22" s="45">
        <v>144.0925</v>
      </c>
      <c r="T22" s="45">
        <v>1037</v>
      </c>
      <c r="U22" s="45">
        <v>110</v>
      </c>
      <c r="V22" s="45">
        <v>179</v>
      </c>
      <c r="W22" s="45">
        <f t="shared" si="0"/>
        <v>1326</v>
      </c>
      <c r="X22" s="45">
        <v>161</v>
      </c>
      <c r="Y22" s="45">
        <v>7</v>
      </c>
      <c r="Z22" s="45">
        <v>113</v>
      </c>
      <c r="AA22" s="46">
        <v>49</v>
      </c>
      <c r="AB22" s="46">
        <v>90.951250000000002</v>
      </c>
      <c r="AC22" s="46">
        <v>136</v>
      </c>
      <c r="AD22" s="47">
        <f t="shared" si="1"/>
        <v>556.95125000000007</v>
      </c>
      <c r="AE22" s="46">
        <v>212.58868180555552</v>
      </c>
      <c r="AF22" s="45">
        <v>274</v>
      </c>
      <c r="AG22" s="45">
        <v>672</v>
      </c>
      <c r="AH22" s="45">
        <v>240</v>
      </c>
      <c r="AI22" s="45">
        <v>669</v>
      </c>
      <c r="AJ22" s="45">
        <f t="shared" si="7"/>
        <v>12200.660209583333</v>
      </c>
      <c r="AK22" s="45">
        <f t="shared" si="2"/>
        <v>18355.660209583333</v>
      </c>
      <c r="AL22" s="45">
        <f t="shared" si="3"/>
        <v>10731.339790416667</v>
      </c>
      <c r="AM22" s="48">
        <f t="shared" si="4"/>
        <v>0.36893938152496536</v>
      </c>
      <c r="AN22" s="49"/>
    </row>
    <row r="23" spans="1:40" x14ac:dyDescent="0.2">
      <c r="A23" s="44">
        <v>45200</v>
      </c>
      <c r="B23" s="45">
        <v>5540.8288303636136</v>
      </c>
      <c r="C23" s="45">
        <v>3994.1948961395929</v>
      </c>
      <c r="D23" s="50">
        <f>'Rooms Revenue'!K26</f>
        <v>15986.988389404734</v>
      </c>
      <c r="E23" s="45">
        <f t="shared" si="11"/>
        <v>25522.012115907943</v>
      </c>
      <c r="F23" s="45">
        <v>1890</v>
      </c>
      <c r="G23" s="45">
        <v>2011</v>
      </c>
      <c r="H23" s="45">
        <v>1545</v>
      </c>
      <c r="I23" s="45">
        <f t="shared" si="5"/>
        <v>5446</v>
      </c>
      <c r="J23" s="45">
        <v>227</v>
      </c>
      <c r="K23" s="45">
        <v>42</v>
      </c>
      <c r="L23" s="45">
        <v>0</v>
      </c>
      <c r="M23" s="45">
        <v>1400</v>
      </c>
      <c r="N23" s="45">
        <v>4920</v>
      </c>
      <c r="O23" s="45">
        <v>407</v>
      </c>
      <c r="P23" s="45">
        <f t="shared" si="8"/>
        <v>6996</v>
      </c>
      <c r="Q23" s="45">
        <v>1840</v>
      </c>
      <c r="R23" s="46">
        <v>269.02777777777777</v>
      </c>
      <c r="S23" s="45">
        <v>200</v>
      </c>
      <c r="T23" s="45">
        <v>820</v>
      </c>
      <c r="U23" s="45">
        <v>117</v>
      </c>
      <c r="V23" s="45">
        <v>101</v>
      </c>
      <c r="W23" s="45">
        <f t="shared" si="0"/>
        <v>1038</v>
      </c>
      <c r="X23" s="45">
        <v>248</v>
      </c>
      <c r="Y23" s="45">
        <v>7</v>
      </c>
      <c r="Z23" s="45">
        <v>113</v>
      </c>
      <c r="AA23" s="46">
        <v>253</v>
      </c>
      <c r="AB23" s="46">
        <v>90.951250000000002</v>
      </c>
      <c r="AC23" s="46">
        <v>136</v>
      </c>
      <c r="AD23" s="47">
        <f t="shared" si="1"/>
        <v>847.95124999999996</v>
      </c>
      <c r="AE23" s="46">
        <v>212.58868180555552</v>
      </c>
      <c r="AF23" s="45">
        <v>308</v>
      </c>
      <c r="AG23" s="45">
        <v>364</v>
      </c>
      <c r="AH23" s="45">
        <v>200</v>
      </c>
      <c r="AI23" s="45">
        <v>603</v>
      </c>
      <c r="AJ23" s="45">
        <f t="shared" si="7"/>
        <v>12878.567709583334</v>
      </c>
      <c r="AK23" s="45">
        <f t="shared" si="2"/>
        <v>18324.567709583334</v>
      </c>
      <c r="AL23" s="45">
        <f t="shared" si="3"/>
        <v>7197.4444063246083</v>
      </c>
      <c r="AM23" s="48">
        <f t="shared" si="4"/>
        <v>0.28200928569571598</v>
      </c>
      <c r="AN23" s="49"/>
    </row>
    <row r="24" spans="1:40" s="49" customFormat="1" x14ac:dyDescent="0.2">
      <c r="A24" s="44">
        <v>45231</v>
      </c>
      <c r="B24" s="45">
        <v>6295.2186220739259</v>
      </c>
      <c r="C24" s="45">
        <v>4538.0088178469341</v>
      </c>
      <c r="D24" s="50">
        <f>'Rooms Revenue'!K27</f>
        <v>18163.634015970092</v>
      </c>
      <c r="E24" s="45">
        <f t="shared" si="11"/>
        <v>28996.861455890954</v>
      </c>
      <c r="F24" s="45">
        <v>2579</v>
      </c>
      <c r="G24" s="45">
        <v>2037</v>
      </c>
      <c r="H24" s="45">
        <v>2627</v>
      </c>
      <c r="I24" s="45">
        <f t="shared" si="5"/>
        <v>7243</v>
      </c>
      <c r="J24" s="45">
        <v>126</v>
      </c>
      <c r="K24" s="45">
        <v>0</v>
      </c>
      <c r="L24" s="45">
        <v>0</v>
      </c>
      <c r="M24" s="45">
        <v>1442</v>
      </c>
      <c r="N24" s="45">
        <v>5230</v>
      </c>
      <c r="O24" s="45">
        <v>503</v>
      </c>
      <c r="P24" s="45">
        <f t="shared" si="8"/>
        <v>7301</v>
      </c>
      <c r="Q24" s="45">
        <v>1300</v>
      </c>
      <c r="R24" s="46">
        <v>269.02777777777777</v>
      </c>
      <c r="S24" s="45">
        <v>200</v>
      </c>
      <c r="T24" s="45">
        <v>881</v>
      </c>
      <c r="U24" s="45">
        <v>85</v>
      </c>
      <c r="V24" s="45">
        <v>76</v>
      </c>
      <c r="W24" s="45">
        <f t="shared" si="0"/>
        <v>1042</v>
      </c>
      <c r="X24" s="45">
        <v>237</v>
      </c>
      <c r="Y24" s="45">
        <v>7</v>
      </c>
      <c r="Z24" s="45">
        <v>113</v>
      </c>
      <c r="AA24" s="46">
        <v>35</v>
      </c>
      <c r="AB24" s="46">
        <v>90.951250000000002</v>
      </c>
      <c r="AC24" s="46">
        <v>136</v>
      </c>
      <c r="AD24" s="47">
        <f t="shared" si="1"/>
        <v>618.95125000000007</v>
      </c>
      <c r="AE24" s="46">
        <v>212.58868180555552</v>
      </c>
      <c r="AF24" s="45">
        <v>390</v>
      </c>
      <c r="AG24" s="45">
        <v>1152</v>
      </c>
      <c r="AH24" s="45">
        <v>290</v>
      </c>
      <c r="AI24" s="45">
        <v>838</v>
      </c>
      <c r="AJ24" s="45">
        <f t="shared" si="7"/>
        <v>13613.567709583333</v>
      </c>
      <c r="AK24" s="45">
        <f t="shared" si="2"/>
        <v>20856.567709583331</v>
      </c>
      <c r="AL24" s="45">
        <f t="shared" si="3"/>
        <v>8140.2937463076232</v>
      </c>
      <c r="AM24" s="48">
        <f t="shared" si="4"/>
        <v>0.28073016656269378</v>
      </c>
    </row>
    <row r="25" spans="1:40" x14ac:dyDescent="0.2">
      <c r="A25" s="44">
        <v>45261</v>
      </c>
      <c r="B25" s="45">
        <v>8403.6889902741495</v>
      </c>
      <c r="C25" s="45">
        <v>6116.8434812825153</v>
      </c>
      <c r="D25" s="50">
        <f>'Rooms Revenue'!K28</f>
        <v>21601.496891461884</v>
      </c>
      <c r="E25" s="45">
        <f t="shared" si="11"/>
        <v>36122.029363018548</v>
      </c>
      <c r="F25" s="45">
        <v>3217</v>
      </c>
      <c r="G25" s="45">
        <v>2738</v>
      </c>
      <c r="H25" s="45">
        <v>1839</v>
      </c>
      <c r="I25" s="45">
        <f t="shared" si="5"/>
        <v>7794</v>
      </c>
      <c r="J25" s="45">
        <v>433</v>
      </c>
      <c r="K25" s="45">
        <v>300</v>
      </c>
      <c r="L25" s="45">
        <v>0</v>
      </c>
      <c r="M25" s="45">
        <v>1490</v>
      </c>
      <c r="N25" s="45">
        <v>9664</v>
      </c>
      <c r="O25" s="45">
        <v>518</v>
      </c>
      <c r="P25" s="45">
        <f t="shared" si="8"/>
        <v>12405</v>
      </c>
      <c r="Q25" s="45">
        <v>1600</v>
      </c>
      <c r="R25" s="46">
        <v>269.02777777777777</v>
      </c>
      <c r="S25" s="45">
        <v>406.01888888888891</v>
      </c>
      <c r="T25" s="45">
        <v>1061</v>
      </c>
      <c r="U25" s="45">
        <v>115</v>
      </c>
      <c r="V25" s="45">
        <v>128</v>
      </c>
      <c r="W25" s="45">
        <f t="shared" si="0"/>
        <v>1304</v>
      </c>
      <c r="X25" s="45">
        <v>204</v>
      </c>
      <c r="Y25" s="45">
        <v>7</v>
      </c>
      <c r="Z25" s="45">
        <v>113</v>
      </c>
      <c r="AA25" s="46">
        <v>35</v>
      </c>
      <c r="AB25" s="46">
        <v>90.951250000000002</v>
      </c>
      <c r="AC25" s="46">
        <v>136</v>
      </c>
      <c r="AD25" s="47">
        <f t="shared" si="1"/>
        <v>585.95125000000007</v>
      </c>
      <c r="AE25" s="46">
        <v>212.58868180555552</v>
      </c>
      <c r="AF25" s="45">
        <v>426</v>
      </c>
      <c r="AG25" s="45">
        <v>365</v>
      </c>
      <c r="AH25" s="45">
        <v>300</v>
      </c>
      <c r="AI25" s="45">
        <v>844</v>
      </c>
      <c r="AJ25" s="45">
        <f t="shared" si="7"/>
        <v>18717.586598472222</v>
      </c>
      <c r="AK25" s="45">
        <f t="shared" si="2"/>
        <v>26511.586598472222</v>
      </c>
      <c r="AL25" s="45">
        <f t="shared" si="3"/>
        <v>9610.4427645463256</v>
      </c>
      <c r="AM25" s="48">
        <f t="shared" si="4"/>
        <v>0.2660548959739627</v>
      </c>
      <c r="AN25" s="49"/>
    </row>
    <row r="26" spans="1:40" x14ac:dyDescent="0.2">
      <c r="A26" s="44">
        <v>45292</v>
      </c>
      <c r="B26" s="45">
        <v>9947.8315401569525</v>
      </c>
      <c r="C26" s="45">
        <v>7549.9815071322928</v>
      </c>
      <c r="D26" s="50">
        <f>'Rooms Revenue'!K29</f>
        <v>26762.052124195259</v>
      </c>
      <c r="E26" s="45">
        <f t="shared" si="11"/>
        <v>44259.865171484504</v>
      </c>
      <c r="F26" s="45">
        <v>3020</v>
      </c>
      <c r="G26" s="45">
        <v>2368</v>
      </c>
      <c r="H26" s="45">
        <v>2567</v>
      </c>
      <c r="I26" s="45">
        <f t="shared" si="5"/>
        <v>7955</v>
      </c>
      <c r="J26" s="45">
        <v>117</v>
      </c>
      <c r="K26" s="45">
        <v>0</v>
      </c>
      <c r="L26" s="62">
        <v>1387</v>
      </c>
      <c r="M26" s="45">
        <v>1430</v>
      </c>
      <c r="N26" s="45">
        <v>5700</v>
      </c>
      <c r="O26" s="45">
        <v>486</v>
      </c>
      <c r="P26" s="45">
        <f t="shared" si="8"/>
        <v>9120</v>
      </c>
      <c r="Q26" s="45">
        <v>1700</v>
      </c>
      <c r="R26" s="46">
        <v>269.02777777777777</v>
      </c>
      <c r="S26" s="45">
        <v>375.91666666666669</v>
      </c>
      <c r="T26" s="45">
        <v>1070</v>
      </c>
      <c r="U26" s="62">
        <v>120</v>
      </c>
      <c r="V26" s="62">
        <v>153</v>
      </c>
      <c r="W26" s="45">
        <f t="shared" si="0"/>
        <v>1343</v>
      </c>
      <c r="X26" s="45">
        <v>134</v>
      </c>
      <c r="Y26" s="45">
        <v>7</v>
      </c>
      <c r="Z26" s="45">
        <v>113</v>
      </c>
      <c r="AA26" s="46">
        <v>35</v>
      </c>
      <c r="AB26" s="46">
        <v>90.951250000000002</v>
      </c>
      <c r="AC26" s="46">
        <v>136</v>
      </c>
      <c r="AD26" s="47">
        <f t="shared" si="1"/>
        <v>515.95125000000007</v>
      </c>
      <c r="AE26" s="46">
        <v>212.58868180555552</v>
      </c>
      <c r="AF26" s="45">
        <v>305</v>
      </c>
      <c r="AG26" s="45">
        <v>981</v>
      </c>
      <c r="AH26" s="62">
        <v>277.43523555555555</v>
      </c>
      <c r="AI26" s="45">
        <v>1062</v>
      </c>
      <c r="AJ26" s="45">
        <f t="shared" si="7"/>
        <v>16161.919611805555</v>
      </c>
      <c r="AK26" s="45">
        <f t="shared" si="2"/>
        <v>24116.919611805555</v>
      </c>
      <c r="AL26" s="45">
        <f t="shared" si="3"/>
        <v>20142.945559678948</v>
      </c>
      <c r="AM26" s="48">
        <f t="shared" si="4"/>
        <v>0.45510634706263253</v>
      </c>
      <c r="AN26" s="49"/>
    </row>
    <row r="27" spans="1:40" x14ac:dyDescent="0.2">
      <c r="A27" s="58">
        <v>45323</v>
      </c>
      <c r="B27" s="50">
        <v>6300.7173516410267</v>
      </c>
      <c r="C27" s="50">
        <v>4200.4782344273508</v>
      </c>
      <c r="D27" s="50">
        <f>'Rooms Revenue'!K30</f>
        <v>22000</v>
      </c>
      <c r="E27" s="50">
        <f t="shared" si="11"/>
        <v>32501.195586068377</v>
      </c>
      <c r="F27" s="50">
        <f t="shared" ref="F23:F49" si="12">B27*39%</f>
        <v>2457.2797671400003</v>
      </c>
      <c r="G27" s="50">
        <f t="shared" ref="G23:G49" si="13">C27*39%</f>
        <v>1638.1865114266668</v>
      </c>
      <c r="H27" s="50">
        <f t="shared" ref="H23:H49" si="14">D27*10%</f>
        <v>2200</v>
      </c>
      <c r="I27" s="50">
        <f t="shared" si="5"/>
        <v>6295.4662785666669</v>
      </c>
      <c r="J27" s="50">
        <v>300</v>
      </c>
      <c r="K27" s="50">
        <v>0</v>
      </c>
      <c r="L27" s="50">
        <v>0</v>
      </c>
      <c r="M27" s="50">
        <f t="shared" ref="M23:M49" si="15">N27*24%</f>
        <v>1318.8302614837778</v>
      </c>
      <c r="N27" s="50">
        <v>5495.1260895157411</v>
      </c>
      <c r="O27" s="50">
        <v>500</v>
      </c>
      <c r="P27" s="50">
        <f t="shared" si="8"/>
        <v>7613.9563509995187</v>
      </c>
      <c r="Q27" s="50">
        <v>900</v>
      </c>
      <c r="R27" s="61">
        <v>269.02777777777777</v>
      </c>
      <c r="S27" s="50">
        <v>375.91666666666669</v>
      </c>
      <c r="T27" s="50">
        <v>870</v>
      </c>
      <c r="U27" s="50">
        <v>154.11111111111111</v>
      </c>
      <c r="V27" s="50">
        <v>91.111111111111114</v>
      </c>
      <c r="W27" s="50">
        <f t="shared" si="0"/>
        <v>1115.2222222222222</v>
      </c>
      <c r="X27" s="50">
        <v>190</v>
      </c>
      <c r="Y27" s="50">
        <v>7</v>
      </c>
      <c r="Z27" s="50">
        <v>180</v>
      </c>
      <c r="AA27" s="46">
        <v>35</v>
      </c>
      <c r="AB27" s="61">
        <v>90.951250000000002</v>
      </c>
      <c r="AC27" s="46">
        <v>136</v>
      </c>
      <c r="AD27" s="59">
        <f t="shared" si="1"/>
        <v>638.95125000000007</v>
      </c>
      <c r="AE27" s="61">
        <v>212.58868180555552</v>
      </c>
      <c r="AF27" s="50">
        <v>275</v>
      </c>
      <c r="AG27" s="50">
        <f t="shared" si="9"/>
        <v>880</v>
      </c>
      <c r="AH27" s="50">
        <v>583.33333333333337</v>
      </c>
      <c r="AI27" s="50">
        <f t="shared" si="10"/>
        <v>975.03586758205131</v>
      </c>
      <c r="AJ27" s="50">
        <f t="shared" si="7"/>
        <v>13839.032150387126</v>
      </c>
      <c r="AK27" s="50">
        <f t="shared" si="2"/>
        <v>20134.498428953793</v>
      </c>
      <c r="AL27" s="50">
        <f t="shared" si="3"/>
        <v>12366.697157114584</v>
      </c>
      <c r="AM27" s="60">
        <f t="shared" si="4"/>
        <v>0.38049976113542</v>
      </c>
      <c r="AN27" s="49"/>
    </row>
    <row r="28" spans="1:40" x14ac:dyDescent="0.2">
      <c r="A28" s="58">
        <v>45352</v>
      </c>
      <c r="B28" s="50">
        <v>7626.6491046286064</v>
      </c>
      <c r="C28" s="50">
        <v>5084.4327364190722</v>
      </c>
      <c r="D28" s="50">
        <f>'Rooms Revenue'!K31</f>
        <v>24000</v>
      </c>
      <c r="E28" s="50">
        <f t="shared" si="11"/>
        <v>36711.081841047679</v>
      </c>
      <c r="F28" s="50">
        <f t="shared" si="12"/>
        <v>2974.3931508051564</v>
      </c>
      <c r="G28" s="50">
        <f t="shared" si="13"/>
        <v>1982.9287672034382</v>
      </c>
      <c r="H28" s="50">
        <f t="shared" si="14"/>
        <v>2400</v>
      </c>
      <c r="I28" s="50">
        <f t="shared" si="5"/>
        <v>7357.3219180085944</v>
      </c>
      <c r="J28" s="50">
        <v>300</v>
      </c>
      <c r="K28" s="50">
        <v>0</v>
      </c>
      <c r="L28" s="50">
        <v>1029.5833333333333</v>
      </c>
      <c r="M28" s="50">
        <f t="shared" si="15"/>
        <v>1318.8302614837778</v>
      </c>
      <c r="N28" s="50">
        <v>5495.1260895157411</v>
      </c>
      <c r="O28" s="50">
        <v>500</v>
      </c>
      <c r="P28" s="50">
        <f t="shared" si="8"/>
        <v>8643.5396843328526</v>
      </c>
      <c r="Q28" s="50">
        <v>900</v>
      </c>
      <c r="R28" s="61">
        <v>269.02777777777777</v>
      </c>
      <c r="S28" s="50">
        <v>261.44444444444446</v>
      </c>
      <c r="T28" s="50">
        <v>860</v>
      </c>
      <c r="U28" s="50">
        <v>128.83333333333334</v>
      </c>
      <c r="V28" s="50">
        <v>128.47222222222223</v>
      </c>
      <c r="W28" s="50">
        <f t="shared" si="0"/>
        <v>1117.3055555555557</v>
      </c>
      <c r="X28" s="50">
        <v>190</v>
      </c>
      <c r="Y28" s="50">
        <v>7</v>
      </c>
      <c r="Z28" s="50">
        <v>180</v>
      </c>
      <c r="AA28" s="46">
        <v>35</v>
      </c>
      <c r="AB28" s="61">
        <v>90.951250000000002</v>
      </c>
      <c r="AC28" s="46">
        <v>136</v>
      </c>
      <c r="AD28" s="59">
        <f t="shared" si="1"/>
        <v>638.95125000000007</v>
      </c>
      <c r="AE28" s="61">
        <v>212.58868180555552</v>
      </c>
      <c r="AF28" s="50">
        <v>300</v>
      </c>
      <c r="AG28" s="50">
        <f t="shared" si="9"/>
        <v>960</v>
      </c>
      <c r="AH28" s="50">
        <v>189.90263766666666</v>
      </c>
      <c r="AI28" s="50">
        <f t="shared" si="10"/>
        <v>1101.3324552314302</v>
      </c>
      <c r="AJ28" s="50">
        <f t="shared" si="7"/>
        <v>14594.092486814283</v>
      </c>
      <c r="AK28" s="50">
        <f t="shared" si="2"/>
        <v>21951.414404822877</v>
      </c>
      <c r="AL28" s="50">
        <f t="shared" si="3"/>
        <v>14759.667436224801</v>
      </c>
      <c r="AM28" s="60">
        <f t="shared" si="4"/>
        <v>0.40204937299672844</v>
      </c>
      <c r="AN28" s="49"/>
    </row>
    <row r="29" spans="1:40" x14ac:dyDescent="0.2">
      <c r="A29" s="58">
        <v>45383</v>
      </c>
      <c r="B29" s="50">
        <v>9823.4155401960779</v>
      </c>
      <c r="C29" s="50">
        <v>6548.9436934640526</v>
      </c>
      <c r="D29" s="50">
        <f>'Rooms Revenue'!K32</f>
        <v>19799.513904246578</v>
      </c>
      <c r="E29" s="50">
        <f t="shared" si="11"/>
        <v>36171.87313790671</v>
      </c>
      <c r="F29" s="50">
        <f t="shared" si="12"/>
        <v>3831.1320606764707</v>
      </c>
      <c r="G29" s="50">
        <f t="shared" si="13"/>
        <v>2554.0880404509808</v>
      </c>
      <c r="H29" s="50">
        <f t="shared" si="14"/>
        <v>1979.9513904246578</v>
      </c>
      <c r="I29" s="50">
        <f t="shared" si="5"/>
        <v>8365.1714915521097</v>
      </c>
      <c r="J29" s="50">
        <v>300</v>
      </c>
      <c r="K29" s="50">
        <v>0</v>
      </c>
      <c r="L29" s="50">
        <v>0</v>
      </c>
      <c r="M29" s="50">
        <f t="shared" si="15"/>
        <v>1318.8302614837778</v>
      </c>
      <c r="N29" s="50">
        <v>5495.1260895157411</v>
      </c>
      <c r="O29" s="50">
        <v>500</v>
      </c>
      <c r="P29" s="50">
        <f t="shared" si="8"/>
        <v>7613.9563509995187</v>
      </c>
      <c r="Q29" s="50">
        <v>900</v>
      </c>
      <c r="R29" s="61">
        <v>269.02777777777777</v>
      </c>
      <c r="S29" s="50">
        <v>193.11111111111111</v>
      </c>
      <c r="T29" s="50">
        <v>1000</v>
      </c>
      <c r="U29" s="50">
        <v>116.55555555555556</v>
      </c>
      <c r="V29" s="50">
        <v>127.94444444444444</v>
      </c>
      <c r="W29" s="50">
        <f t="shared" si="0"/>
        <v>1244.5</v>
      </c>
      <c r="X29" s="50">
        <v>190</v>
      </c>
      <c r="Y29" s="50">
        <v>7</v>
      </c>
      <c r="Z29" s="50">
        <v>180</v>
      </c>
      <c r="AA29" s="46">
        <v>35</v>
      </c>
      <c r="AB29" s="61">
        <v>90.951250000000002</v>
      </c>
      <c r="AC29" s="46">
        <v>136</v>
      </c>
      <c r="AD29" s="59">
        <f t="shared" si="1"/>
        <v>638.95125000000007</v>
      </c>
      <c r="AE29" s="61">
        <v>212.58868180555552</v>
      </c>
      <c r="AF29" s="50">
        <v>300</v>
      </c>
      <c r="AG29" s="50">
        <f t="shared" si="9"/>
        <v>791.98055616986312</v>
      </c>
      <c r="AH29" s="50">
        <v>339.38964222222216</v>
      </c>
      <c r="AI29" s="50">
        <f t="shared" si="10"/>
        <v>1085.1561941372013</v>
      </c>
      <c r="AJ29" s="50">
        <f t="shared" si="7"/>
        <v>13588.66156422325</v>
      </c>
      <c r="AK29" s="50">
        <f t="shared" si="2"/>
        <v>21953.833055775358</v>
      </c>
      <c r="AL29" s="50">
        <f t="shared" si="3"/>
        <v>14218.040082131352</v>
      </c>
      <c r="AM29" s="60">
        <f t="shared" si="4"/>
        <v>0.39306894691144434</v>
      </c>
      <c r="AN29" s="49"/>
    </row>
    <row r="30" spans="1:40" x14ac:dyDescent="0.2">
      <c r="A30" s="58">
        <v>45413</v>
      </c>
      <c r="B30" s="50">
        <v>6058.547333333333</v>
      </c>
      <c r="C30" s="50">
        <v>4039.0315555555558</v>
      </c>
      <c r="D30" s="50">
        <f>'Rooms Revenue'!K33</f>
        <v>18195.536458333332</v>
      </c>
      <c r="E30" s="50">
        <f t="shared" si="11"/>
        <v>28293.115347222221</v>
      </c>
      <c r="F30" s="50">
        <f t="shared" si="12"/>
        <v>2362.8334599999998</v>
      </c>
      <c r="G30" s="50">
        <f t="shared" si="13"/>
        <v>1575.2223066666668</v>
      </c>
      <c r="H30" s="50">
        <f t="shared" si="14"/>
        <v>1819.5536458333333</v>
      </c>
      <c r="I30" s="50">
        <f t="shared" si="5"/>
        <v>5757.6094125</v>
      </c>
      <c r="J30" s="50">
        <v>300</v>
      </c>
      <c r="K30" s="50">
        <v>0</v>
      </c>
      <c r="L30" s="61">
        <v>202.22222222222223</v>
      </c>
      <c r="M30" s="50">
        <f t="shared" si="15"/>
        <v>1318.8302614837778</v>
      </c>
      <c r="N30" s="50">
        <v>5495.1260895157411</v>
      </c>
      <c r="O30" s="50">
        <v>500</v>
      </c>
      <c r="P30" s="50">
        <f t="shared" si="8"/>
        <v>7816.1785732217413</v>
      </c>
      <c r="Q30" s="50">
        <v>1300</v>
      </c>
      <c r="R30" s="61">
        <v>269.02777777777777</v>
      </c>
      <c r="S30" s="42">
        <v>401.14444444444445</v>
      </c>
      <c r="T30" s="61">
        <v>1200</v>
      </c>
      <c r="U30" s="61">
        <v>116.55555555555556</v>
      </c>
      <c r="V30" s="61">
        <v>116.66666666666667</v>
      </c>
      <c r="W30" s="50">
        <f t="shared" si="0"/>
        <v>1433.2222222222224</v>
      </c>
      <c r="X30" s="50">
        <v>190</v>
      </c>
      <c r="Y30" s="50">
        <v>7</v>
      </c>
      <c r="Z30" s="50">
        <v>180</v>
      </c>
      <c r="AA30" s="46">
        <v>35</v>
      </c>
      <c r="AB30" s="61">
        <v>90.951250000000002</v>
      </c>
      <c r="AC30" s="46">
        <v>136</v>
      </c>
      <c r="AD30" s="59">
        <f t="shared" si="1"/>
        <v>638.95125000000007</v>
      </c>
      <c r="AE30" s="61">
        <v>212.58868180555552</v>
      </c>
      <c r="AF30" s="50">
        <v>300</v>
      </c>
      <c r="AG30" s="50">
        <f t="shared" si="9"/>
        <v>727.82145833333334</v>
      </c>
      <c r="AH30" s="61">
        <v>366.89441874999994</v>
      </c>
      <c r="AI30" s="50">
        <f t="shared" si="10"/>
        <v>848.79346041666656</v>
      </c>
      <c r="AJ30" s="50">
        <f t="shared" si="7"/>
        <v>14314.62228697174</v>
      </c>
      <c r="AK30" s="50">
        <f t="shared" si="2"/>
        <v>20072.23169947174</v>
      </c>
      <c r="AL30" s="50">
        <f t="shared" si="3"/>
        <v>8220.883647750481</v>
      </c>
      <c r="AM30" s="60">
        <f t="shared" si="4"/>
        <v>0.29056127424856365</v>
      </c>
      <c r="AN30" s="49"/>
    </row>
    <row r="31" spans="1:40" x14ac:dyDescent="0.2">
      <c r="A31" s="58">
        <v>45444</v>
      </c>
      <c r="B31" s="50">
        <v>3893.4673846153837</v>
      </c>
      <c r="C31" s="50">
        <v>2595.6449230769231</v>
      </c>
      <c r="D31" s="50">
        <f>'Rooms Revenue'!K34</f>
        <v>17314.863912259614</v>
      </c>
      <c r="E31" s="50">
        <f t="shared" si="11"/>
        <v>23803.976219951921</v>
      </c>
      <c r="F31" s="50">
        <f t="shared" si="12"/>
        <v>1518.4522799999997</v>
      </c>
      <c r="G31" s="50">
        <f t="shared" si="13"/>
        <v>1012.30152</v>
      </c>
      <c r="H31" s="50">
        <f t="shared" si="14"/>
        <v>1731.4863912259616</v>
      </c>
      <c r="I31" s="50">
        <f t="shared" si="5"/>
        <v>4262.2401912259611</v>
      </c>
      <c r="J31" s="50">
        <v>300</v>
      </c>
      <c r="K31" s="50">
        <v>300</v>
      </c>
      <c r="L31" s="50">
        <v>944.44444444444446</v>
      </c>
      <c r="M31" s="50">
        <f t="shared" si="15"/>
        <v>1318.8302614837778</v>
      </c>
      <c r="N31" s="50">
        <v>5495.1260895157411</v>
      </c>
      <c r="O31" s="50">
        <v>500</v>
      </c>
      <c r="P31" s="50">
        <f t="shared" si="8"/>
        <v>8858.4007954439621</v>
      </c>
      <c r="Q31" s="50">
        <v>1400</v>
      </c>
      <c r="R31" s="61">
        <v>269.02777777777777</v>
      </c>
      <c r="S31" s="42">
        <v>126.44999999999999</v>
      </c>
      <c r="T31" s="50">
        <v>900</v>
      </c>
      <c r="U31" s="50">
        <v>116.55555555555556</v>
      </c>
      <c r="V31" s="50">
        <v>115</v>
      </c>
      <c r="W31" s="50">
        <f t="shared" si="0"/>
        <v>1131.5555555555557</v>
      </c>
      <c r="X31" s="50">
        <v>190</v>
      </c>
      <c r="Y31" s="50">
        <v>7</v>
      </c>
      <c r="Z31" s="50">
        <v>180</v>
      </c>
      <c r="AA31" s="46">
        <v>35</v>
      </c>
      <c r="AB31" s="61">
        <v>90.951250000000002</v>
      </c>
      <c r="AC31" s="46">
        <v>136</v>
      </c>
      <c r="AD31" s="59">
        <f t="shared" si="1"/>
        <v>638.95125000000007</v>
      </c>
      <c r="AE31" s="61">
        <v>212.58868180555552</v>
      </c>
      <c r="AF31" s="50">
        <v>300</v>
      </c>
      <c r="AG31" s="50">
        <f t="shared" si="9"/>
        <v>692.59455649038455</v>
      </c>
      <c r="AH31" s="50">
        <v>289.95980819444441</v>
      </c>
      <c r="AI31" s="50">
        <f t="shared" si="10"/>
        <v>714.11928659855755</v>
      </c>
      <c r="AJ31" s="50">
        <f t="shared" si="7"/>
        <v>14633.647711866237</v>
      </c>
      <c r="AK31" s="50">
        <f t="shared" si="2"/>
        <v>18895.887903092196</v>
      </c>
      <c r="AL31" s="50">
        <f t="shared" si="3"/>
        <v>4908.0883168597247</v>
      </c>
      <c r="AM31" s="60">
        <f t="shared" si="4"/>
        <v>0.20618775079878809</v>
      </c>
      <c r="AN31" s="49"/>
    </row>
    <row r="32" spans="1:40" x14ac:dyDescent="0.2">
      <c r="A32" s="58">
        <v>45474</v>
      </c>
      <c r="B32" s="50">
        <v>7058.8724285714279</v>
      </c>
      <c r="C32" s="50">
        <v>4705.9149523809529</v>
      </c>
      <c r="D32" s="50">
        <f>'Rooms Revenue'!K35</f>
        <v>22561.76105208333</v>
      </c>
      <c r="E32" s="50">
        <f t="shared" si="11"/>
        <v>34326.548433035714</v>
      </c>
      <c r="F32" s="50">
        <f t="shared" si="12"/>
        <v>2752.960247142857</v>
      </c>
      <c r="G32" s="50">
        <f t="shared" si="13"/>
        <v>1835.3068314285717</v>
      </c>
      <c r="H32" s="50">
        <f t="shared" si="14"/>
        <v>2256.176105208333</v>
      </c>
      <c r="I32" s="50">
        <f t="shared" si="5"/>
        <v>6844.443183779762</v>
      </c>
      <c r="J32" s="50">
        <v>300</v>
      </c>
      <c r="K32" s="50">
        <v>0</v>
      </c>
      <c r="L32" s="50">
        <v>138.88888888888889</v>
      </c>
      <c r="M32" s="50">
        <f t="shared" si="15"/>
        <v>1318.8302614837778</v>
      </c>
      <c r="N32" s="50">
        <v>5495.1260895157411</v>
      </c>
      <c r="O32" s="50">
        <v>500</v>
      </c>
      <c r="P32" s="50">
        <f t="shared" si="8"/>
        <v>7752.8452398884074</v>
      </c>
      <c r="Q32" s="50">
        <v>1300</v>
      </c>
      <c r="R32" s="61">
        <v>269.02777777777777</v>
      </c>
      <c r="S32" s="50">
        <v>78.932500000000005</v>
      </c>
      <c r="T32" s="50">
        <v>1100</v>
      </c>
      <c r="U32" s="50">
        <v>159.44444444444446</v>
      </c>
      <c r="V32" s="50">
        <v>170</v>
      </c>
      <c r="W32" s="50">
        <f t="shared" si="0"/>
        <v>1429.4444444444443</v>
      </c>
      <c r="X32" s="50">
        <v>190</v>
      </c>
      <c r="Y32" s="50">
        <v>7</v>
      </c>
      <c r="Z32" s="50">
        <v>180</v>
      </c>
      <c r="AA32" s="46">
        <v>35</v>
      </c>
      <c r="AB32" s="61">
        <v>90.951250000000002</v>
      </c>
      <c r="AC32" s="46">
        <v>136</v>
      </c>
      <c r="AD32" s="59">
        <f t="shared" si="1"/>
        <v>638.95125000000007</v>
      </c>
      <c r="AE32" s="50">
        <v>230</v>
      </c>
      <c r="AF32" s="50">
        <v>300</v>
      </c>
      <c r="AG32" s="50">
        <f t="shared" si="9"/>
        <v>902.47044208333318</v>
      </c>
      <c r="AH32" s="50">
        <v>319.48371291666666</v>
      </c>
      <c r="AI32" s="50">
        <f t="shared" si="10"/>
        <v>1029.7964529910714</v>
      </c>
      <c r="AJ32" s="50">
        <f t="shared" si="7"/>
        <v>14250.951820101702</v>
      </c>
      <c r="AK32" s="50">
        <f t="shared" si="2"/>
        <v>21095.395003881466</v>
      </c>
      <c r="AL32" s="50">
        <f t="shared" si="3"/>
        <v>13231.153429154248</v>
      </c>
      <c r="AM32" s="60">
        <f t="shared" si="4"/>
        <v>0.38544957279831393</v>
      </c>
      <c r="AN32" s="49"/>
    </row>
    <row r="33" spans="1:40" x14ac:dyDescent="0.2">
      <c r="A33" s="58">
        <v>45505</v>
      </c>
      <c r="B33" s="50">
        <v>9900</v>
      </c>
      <c r="C33" s="50">
        <v>6600</v>
      </c>
      <c r="D33" s="50">
        <f>'Rooms Revenue'!K36</f>
        <v>18464.328087167072</v>
      </c>
      <c r="E33" s="50">
        <f t="shared" si="11"/>
        <v>34964.328087167072</v>
      </c>
      <c r="F33" s="50">
        <f t="shared" si="12"/>
        <v>3861</v>
      </c>
      <c r="G33" s="50">
        <f t="shared" si="13"/>
        <v>2574</v>
      </c>
      <c r="H33" s="50">
        <f t="shared" si="14"/>
        <v>1846.4328087167073</v>
      </c>
      <c r="I33" s="50">
        <f t="shared" si="5"/>
        <v>8281.4328087167069</v>
      </c>
      <c r="J33" s="50">
        <v>300</v>
      </c>
      <c r="K33" s="50">
        <v>0</v>
      </c>
      <c r="L33" s="50">
        <v>0</v>
      </c>
      <c r="M33" s="50">
        <f t="shared" si="15"/>
        <v>1356</v>
      </c>
      <c r="N33" s="63">
        <v>5650</v>
      </c>
      <c r="O33" s="50">
        <v>500</v>
      </c>
      <c r="P33" s="50">
        <f t="shared" si="8"/>
        <v>7806</v>
      </c>
      <c r="Q33" s="50">
        <v>1000</v>
      </c>
      <c r="R33" s="61">
        <v>269.02777777777777</v>
      </c>
      <c r="S33" s="50">
        <v>70.694444444444443</v>
      </c>
      <c r="T33" s="50">
        <v>1200</v>
      </c>
      <c r="U33" s="50">
        <v>159</v>
      </c>
      <c r="V33" s="50">
        <v>90.555555555555557</v>
      </c>
      <c r="W33" s="50">
        <f t="shared" si="0"/>
        <v>1449.5555555555557</v>
      </c>
      <c r="X33" s="50">
        <v>190</v>
      </c>
      <c r="Y33" s="50">
        <v>7</v>
      </c>
      <c r="Z33" s="50">
        <v>180</v>
      </c>
      <c r="AA33" s="46">
        <v>35</v>
      </c>
      <c r="AB33" s="61">
        <v>90.951250000000002</v>
      </c>
      <c r="AC33" s="46">
        <v>136</v>
      </c>
      <c r="AD33" s="59">
        <f t="shared" si="1"/>
        <v>638.95125000000007</v>
      </c>
      <c r="AE33" s="50">
        <v>230</v>
      </c>
      <c r="AF33" s="50">
        <v>300</v>
      </c>
      <c r="AG33" s="50">
        <f t="shared" si="9"/>
        <v>738.5731234866829</v>
      </c>
      <c r="AH33" s="50">
        <v>200</v>
      </c>
      <c r="AI33" s="50">
        <f t="shared" si="10"/>
        <v>1048.9298426150121</v>
      </c>
      <c r="AJ33" s="50">
        <f t="shared" si="7"/>
        <v>13751.731993879472</v>
      </c>
      <c r="AK33" s="50">
        <f t="shared" si="2"/>
        <v>22033.164802596177</v>
      </c>
      <c r="AL33" s="50">
        <f t="shared" si="3"/>
        <v>12931.163284570895</v>
      </c>
      <c r="AM33" s="60">
        <f t="shared" si="4"/>
        <v>0.36983874686031815</v>
      </c>
      <c r="AN33" s="49"/>
    </row>
    <row r="34" spans="1:40" x14ac:dyDescent="0.2">
      <c r="A34" s="58">
        <v>45536</v>
      </c>
      <c r="B34" s="50">
        <v>5879.8754133333341</v>
      </c>
      <c r="C34" s="50">
        <v>3919.916942222223</v>
      </c>
      <c r="D34" s="50">
        <f>'Rooms Revenue'!K37</f>
        <v>18404.53125</v>
      </c>
      <c r="E34" s="50">
        <f t="shared" si="11"/>
        <v>28204.323605555557</v>
      </c>
      <c r="F34" s="50">
        <f t="shared" si="12"/>
        <v>2293.1514112000004</v>
      </c>
      <c r="G34" s="50">
        <f t="shared" si="13"/>
        <v>1528.767607466667</v>
      </c>
      <c r="H34" s="50">
        <f t="shared" si="14"/>
        <v>1840.453125</v>
      </c>
      <c r="I34" s="50">
        <f t="shared" si="5"/>
        <v>5662.3721436666674</v>
      </c>
      <c r="J34" s="50">
        <v>300</v>
      </c>
      <c r="K34" s="50">
        <v>0</v>
      </c>
      <c r="L34" s="50">
        <v>1200</v>
      </c>
      <c r="M34" s="50">
        <f t="shared" si="15"/>
        <v>1356</v>
      </c>
      <c r="N34" s="63">
        <v>5650</v>
      </c>
      <c r="O34" s="50">
        <v>530</v>
      </c>
      <c r="P34" s="50">
        <f t="shared" si="8"/>
        <v>9036</v>
      </c>
      <c r="Q34" s="50">
        <v>1000</v>
      </c>
      <c r="R34" s="61">
        <v>269.02777777777777</v>
      </c>
      <c r="S34" s="50">
        <v>144.0925</v>
      </c>
      <c r="T34" s="50">
        <v>1200</v>
      </c>
      <c r="U34" s="50">
        <v>140</v>
      </c>
      <c r="V34" s="50">
        <v>104.44444444444444</v>
      </c>
      <c r="W34" s="50">
        <f t="shared" si="0"/>
        <v>1444.4444444444443</v>
      </c>
      <c r="X34" s="50">
        <v>190</v>
      </c>
      <c r="Y34" s="50">
        <v>7</v>
      </c>
      <c r="Z34" s="50">
        <v>180</v>
      </c>
      <c r="AA34" s="46">
        <v>35</v>
      </c>
      <c r="AB34" s="61">
        <v>90.951250000000002</v>
      </c>
      <c r="AC34" s="46">
        <v>136</v>
      </c>
      <c r="AD34" s="59">
        <f t="shared" si="1"/>
        <v>638.95125000000007</v>
      </c>
      <c r="AE34" s="50">
        <v>230</v>
      </c>
      <c r="AF34" s="50">
        <v>300</v>
      </c>
      <c r="AG34" s="50">
        <f t="shared" si="9"/>
        <v>736.18124999999998</v>
      </c>
      <c r="AH34" s="50">
        <v>240</v>
      </c>
      <c r="AI34" s="50">
        <f t="shared" si="10"/>
        <v>846.12970816666666</v>
      </c>
      <c r="AJ34" s="50">
        <f t="shared" si="7"/>
        <v>14884.826930388888</v>
      </c>
      <c r="AK34" s="50">
        <f t="shared" si="2"/>
        <v>20547.199074055556</v>
      </c>
      <c r="AL34" s="50">
        <f t="shared" si="3"/>
        <v>7657.1245315000015</v>
      </c>
      <c r="AM34" s="60">
        <f t="shared" si="4"/>
        <v>0.27148761440220237</v>
      </c>
      <c r="AN34" s="49"/>
    </row>
    <row r="35" spans="1:40" x14ac:dyDescent="0.2">
      <c r="A35" s="58">
        <v>45566</v>
      </c>
      <c r="B35" s="50">
        <v>5096.3867557479998</v>
      </c>
      <c r="C35" s="50">
        <v>3397.591170498667</v>
      </c>
      <c r="D35" s="50">
        <f>'Rooms Revenue'!K38</f>
        <v>13322.490324503946</v>
      </c>
      <c r="E35" s="50">
        <f t="shared" si="11"/>
        <v>21816.468250750615</v>
      </c>
      <c r="F35" s="50">
        <f t="shared" si="12"/>
        <v>1987.5908347417201</v>
      </c>
      <c r="G35" s="50">
        <f t="shared" si="13"/>
        <v>1325.0605564944801</v>
      </c>
      <c r="H35" s="50">
        <f t="shared" si="14"/>
        <v>1332.2490324503947</v>
      </c>
      <c r="I35" s="50">
        <f t="shared" si="5"/>
        <v>4644.9004236865949</v>
      </c>
      <c r="J35" s="50">
        <v>300</v>
      </c>
      <c r="K35" s="50">
        <v>0</v>
      </c>
      <c r="L35" s="50">
        <v>0</v>
      </c>
      <c r="M35" s="50">
        <f t="shared" si="15"/>
        <v>1356</v>
      </c>
      <c r="N35" s="63">
        <v>5650</v>
      </c>
      <c r="O35" s="50">
        <v>530</v>
      </c>
      <c r="P35" s="50">
        <f t="shared" si="8"/>
        <v>7836</v>
      </c>
      <c r="Q35" s="50">
        <v>1300</v>
      </c>
      <c r="R35" s="61">
        <v>269.02777777777777</v>
      </c>
      <c r="S35" s="50">
        <v>173.31416666666667</v>
      </c>
      <c r="T35" s="50">
        <v>850</v>
      </c>
      <c r="U35" s="50">
        <v>65</v>
      </c>
      <c r="V35" s="50">
        <v>80</v>
      </c>
      <c r="W35" s="50">
        <f t="shared" si="0"/>
        <v>995</v>
      </c>
      <c r="X35" s="50">
        <v>190</v>
      </c>
      <c r="Y35" s="50">
        <v>7</v>
      </c>
      <c r="Z35" s="50">
        <v>180</v>
      </c>
      <c r="AA35" s="46">
        <v>35</v>
      </c>
      <c r="AB35" s="61">
        <v>90.951250000000002</v>
      </c>
      <c r="AC35" s="46">
        <v>136</v>
      </c>
      <c r="AD35" s="59">
        <f t="shared" si="1"/>
        <v>638.95125000000007</v>
      </c>
      <c r="AE35" s="50">
        <v>230</v>
      </c>
      <c r="AF35" s="50">
        <v>300</v>
      </c>
      <c r="AG35" s="50">
        <f t="shared" si="9"/>
        <v>532.89961298015783</v>
      </c>
      <c r="AH35" s="50">
        <v>200</v>
      </c>
      <c r="AI35" s="50">
        <f t="shared" si="10"/>
        <v>654.49404752251837</v>
      </c>
      <c r="AJ35" s="50">
        <f t="shared" si="7"/>
        <v>13129.68685494712</v>
      </c>
      <c r="AK35" s="50">
        <f t="shared" si="2"/>
        <v>17774.587278633713</v>
      </c>
      <c r="AL35" s="50">
        <f t="shared" si="3"/>
        <v>4041.8809721169018</v>
      </c>
      <c r="AM35" s="60">
        <f t="shared" si="4"/>
        <v>0.18526742851597153</v>
      </c>
      <c r="AN35" s="49"/>
    </row>
    <row r="36" spans="1:40" x14ac:dyDescent="0.2">
      <c r="A36" s="58">
        <v>45597</v>
      </c>
      <c r="B36" s="50">
        <v>6243.5336333333335</v>
      </c>
      <c r="C36" s="50">
        <v>4162.3557555555553</v>
      </c>
      <c r="D36" s="50">
        <f>'Rooms Revenue'!K39</f>
        <v>16173.098781343233</v>
      </c>
      <c r="E36" s="50">
        <f t="shared" si="11"/>
        <v>26578.988170232122</v>
      </c>
      <c r="F36" s="50">
        <f t="shared" si="12"/>
        <v>2434.9781170000001</v>
      </c>
      <c r="G36" s="50">
        <f t="shared" si="13"/>
        <v>1623.3187446666666</v>
      </c>
      <c r="H36" s="50">
        <f t="shared" si="14"/>
        <v>1617.3098781343233</v>
      </c>
      <c r="I36" s="50">
        <f t="shared" si="5"/>
        <v>5675.60673980099</v>
      </c>
      <c r="J36" s="50">
        <v>400</v>
      </c>
      <c r="K36" s="50">
        <v>0</v>
      </c>
      <c r="L36" s="50">
        <v>0</v>
      </c>
      <c r="M36" s="50">
        <f t="shared" si="15"/>
        <v>1356</v>
      </c>
      <c r="N36" s="63">
        <v>5650</v>
      </c>
      <c r="O36" s="50">
        <v>530</v>
      </c>
      <c r="P36" s="50">
        <f t="shared" si="8"/>
        <v>7936</v>
      </c>
      <c r="Q36" s="50">
        <v>1000</v>
      </c>
      <c r="R36" s="61">
        <v>269.02777777777777</v>
      </c>
      <c r="S36" s="50">
        <v>55.888888888888886</v>
      </c>
      <c r="T36" s="50">
        <v>950</v>
      </c>
      <c r="U36" s="50">
        <v>75</v>
      </c>
      <c r="V36" s="50">
        <v>51.111111111111114</v>
      </c>
      <c r="W36" s="50">
        <f t="shared" si="0"/>
        <v>1076.1111111111111</v>
      </c>
      <c r="X36" s="50">
        <v>190</v>
      </c>
      <c r="Y36" s="50">
        <v>7</v>
      </c>
      <c r="Z36" s="50">
        <v>180</v>
      </c>
      <c r="AA36" s="46">
        <v>35</v>
      </c>
      <c r="AB36" s="61">
        <v>90.951250000000002</v>
      </c>
      <c r="AC36" s="46">
        <v>136</v>
      </c>
      <c r="AD36" s="59">
        <f t="shared" si="1"/>
        <v>638.95125000000007</v>
      </c>
      <c r="AE36" s="50">
        <v>230</v>
      </c>
      <c r="AF36" s="50">
        <v>300</v>
      </c>
      <c r="AG36" s="50">
        <f t="shared" si="9"/>
        <v>646.92395125372934</v>
      </c>
      <c r="AH36" s="50">
        <v>290</v>
      </c>
      <c r="AI36" s="50">
        <f t="shared" si="10"/>
        <v>797.36964510696362</v>
      </c>
      <c r="AJ36" s="50">
        <f t="shared" si="7"/>
        <v>13240.27262413847</v>
      </c>
      <c r="AK36" s="50">
        <f t="shared" si="2"/>
        <v>18915.879363939461</v>
      </c>
      <c r="AL36" s="50">
        <f t="shared" si="3"/>
        <v>7663.108806292661</v>
      </c>
      <c r="AM36" s="60">
        <f t="shared" si="4"/>
        <v>0.28831454219446823</v>
      </c>
      <c r="AN36" s="49"/>
    </row>
    <row r="37" spans="1:40" x14ac:dyDescent="0.2">
      <c r="A37" s="58">
        <v>45627</v>
      </c>
      <c r="B37" s="50">
        <v>8487.1037490196086</v>
      </c>
      <c r="C37" s="50">
        <v>5658.0691660130733</v>
      </c>
      <c r="D37" s="50">
        <f>'Rooms Revenue'!K40</f>
        <v>22115.818246020503</v>
      </c>
      <c r="E37" s="50">
        <f t="shared" si="11"/>
        <v>36260.991161053185</v>
      </c>
      <c r="F37" s="50">
        <f t="shared" si="12"/>
        <v>3309.9704621176475</v>
      </c>
      <c r="G37" s="50">
        <f t="shared" si="13"/>
        <v>2206.6469747450988</v>
      </c>
      <c r="H37" s="50">
        <f t="shared" si="14"/>
        <v>2211.5818246020503</v>
      </c>
      <c r="I37" s="50">
        <f t="shared" si="5"/>
        <v>7728.199261464797</v>
      </c>
      <c r="J37" s="50">
        <v>400</v>
      </c>
      <c r="K37" s="50">
        <v>300</v>
      </c>
      <c r="L37" s="50">
        <v>0</v>
      </c>
      <c r="M37" s="50">
        <f t="shared" si="15"/>
        <v>1356</v>
      </c>
      <c r="N37" s="63">
        <v>5650</v>
      </c>
      <c r="O37" s="50">
        <v>530</v>
      </c>
      <c r="P37" s="50">
        <f t="shared" si="8"/>
        <v>8236</v>
      </c>
      <c r="Q37" s="50">
        <v>900</v>
      </c>
      <c r="R37" s="61">
        <v>269.02777777777777</v>
      </c>
      <c r="S37" s="50">
        <v>406.01888888888891</v>
      </c>
      <c r="T37" s="50">
        <v>1200</v>
      </c>
      <c r="U37" s="50">
        <v>160</v>
      </c>
      <c r="V37" s="50">
        <v>116.11111111111111</v>
      </c>
      <c r="W37" s="50">
        <f t="shared" si="0"/>
        <v>1476.1111111111111</v>
      </c>
      <c r="X37" s="50">
        <v>190</v>
      </c>
      <c r="Y37" s="50">
        <v>7</v>
      </c>
      <c r="Z37" s="50">
        <v>200</v>
      </c>
      <c r="AA37" s="46">
        <v>35</v>
      </c>
      <c r="AB37" s="61">
        <v>90.951250000000002</v>
      </c>
      <c r="AC37" s="46">
        <v>136</v>
      </c>
      <c r="AD37" s="59">
        <f t="shared" si="1"/>
        <v>658.95124999999996</v>
      </c>
      <c r="AE37" s="50">
        <v>230</v>
      </c>
      <c r="AF37" s="50">
        <v>350</v>
      </c>
      <c r="AG37" s="50">
        <f t="shared" si="9"/>
        <v>884.63272984082016</v>
      </c>
      <c r="AH37" s="50">
        <v>300</v>
      </c>
      <c r="AI37" s="50">
        <f t="shared" si="10"/>
        <v>1087.8297348315955</v>
      </c>
      <c r="AJ37" s="50">
        <f t="shared" si="7"/>
        <v>14798.571492450192</v>
      </c>
      <c r="AK37" s="50">
        <f t="shared" si="2"/>
        <v>22526.770753914989</v>
      </c>
      <c r="AL37" s="50">
        <f t="shared" si="3"/>
        <v>13734.220407138197</v>
      </c>
      <c r="AM37" s="60">
        <f t="shared" si="4"/>
        <v>0.37876020393754983</v>
      </c>
      <c r="AN37" s="49"/>
    </row>
    <row r="38" spans="1:40" x14ac:dyDescent="0.2">
      <c r="A38" s="58">
        <v>45658</v>
      </c>
      <c r="B38" s="50">
        <v>10383.889354166664</v>
      </c>
      <c r="C38" s="50">
        <v>6922.5929027777765</v>
      </c>
      <c r="D38" s="50">
        <f>'Rooms Revenue'!K41</f>
        <v>23974.338361258255</v>
      </c>
      <c r="E38" s="50">
        <f t="shared" si="11"/>
        <v>41280.820618202692</v>
      </c>
      <c r="F38" s="50">
        <f t="shared" si="12"/>
        <v>4049.7168481249992</v>
      </c>
      <c r="G38" s="50">
        <f t="shared" si="13"/>
        <v>2699.8112320833329</v>
      </c>
      <c r="H38" s="50">
        <f t="shared" si="14"/>
        <v>2397.4338361258256</v>
      </c>
      <c r="I38" s="50">
        <f t="shared" si="5"/>
        <v>9146.9619163341576</v>
      </c>
      <c r="J38" s="50">
        <v>400</v>
      </c>
      <c r="K38" s="50">
        <v>0</v>
      </c>
      <c r="L38" s="15">
        <v>1183.3333333333333</v>
      </c>
      <c r="M38" s="50">
        <f t="shared" si="15"/>
        <v>1356</v>
      </c>
      <c r="N38" s="63">
        <v>5650</v>
      </c>
      <c r="O38" s="50">
        <v>530</v>
      </c>
      <c r="P38" s="50">
        <f t="shared" si="8"/>
        <v>9119.3333333333321</v>
      </c>
      <c r="Q38" s="50">
        <v>1000</v>
      </c>
      <c r="R38" s="50">
        <v>275</v>
      </c>
      <c r="S38" s="50">
        <v>375.91666666666669</v>
      </c>
      <c r="T38" s="50">
        <v>805.55555555555554</v>
      </c>
      <c r="U38" s="15">
        <v>154.11111111111111</v>
      </c>
      <c r="V38" s="15">
        <v>118.88888888888889</v>
      </c>
      <c r="W38" s="50">
        <f t="shared" si="0"/>
        <v>1078.5555555555554</v>
      </c>
      <c r="X38" s="50">
        <v>195</v>
      </c>
      <c r="Y38" s="50">
        <v>7</v>
      </c>
      <c r="Z38" s="50">
        <v>200</v>
      </c>
      <c r="AA38" s="46">
        <v>35</v>
      </c>
      <c r="AB38" s="61">
        <v>90.951250000000002</v>
      </c>
      <c r="AC38" s="46">
        <v>136</v>
      </c>
      <c r="AD38" s="59">
        <f t="shared" si="1"/>
        <v>663.95124999999996</v>
      </c>
      <c r="AE38" s="50">
        <v>230</v>
      </c>
      <c r="AF38" s="50">
        <v>350</v>
      </c>
      <c r="AG38" s="50">
        <f t="shared" si="9"/>
        <v>958.97353445033025</v>
      </c>
      <c r="AH38" s="15">
        <v>277.43523555555555</v>
      </c>
      <c r="AI38" s="50">
        <f t="shared" si="10"/>
        <v>1238.4246185460806</v>
      </c>
      <c r="AJ38" s="50">
        <f t="shared" si="7"/>
        <v>15567.590194107521</v>
      </c>
      <c r="AK38" s="50">
        <f t="shared" si="2"/>
        <v>24714.552110441677</v>
      </c>
      <c r="AL38" s="50">
        <f t="shared" si="3"/>
        <v>16566.268507761015</v>
      </c>
      <c r="AM38" s="60">
        <f t="shared" si="4"/>
        <v>0.40130666638095253</v>
      </c>
      <c r="AN38" s="49"/>
    </row>
    <row r="39" spans="1:40" x14ac:dyDescent="0.2">
      <c r="A39" s="58">
        <v>45689</v>
      </c>
      <c r="B39" s="50">
        <v>6582.8390241025636</v>
      </c>
      <c r="C39" s="50">
        <v>4388.5593494017094</v>
      </c>
      <c r="D39" s="50">
        <f>'Rooms Revenue'!K42</f>
        <v>25184.21052631579</v>
      </c>
      <c r="E39" s="50">
        <f t="shared" si="11"/>
        <v>36155.608899820065</v>
      </c>
      <c r="F39" s="50">
        <f t="shared" si="12"/>
        <v>2567.3072193999997</v>
      </c>
      <c r="G39" s="50">
        <f t="shared" si="13"/>
        <v>1711.5381462666667</v>
      </c>
      <c r="H39" s="50">
        <f t="shared" si="14"/>
        <v>2518.4210526315792</v>
      </c>
      <c r="I39" s="50">
        <f t="shared" si="5"/>
        <v>6797.2664182982453</v>
      </c>
      <c r="J39" s="50">
        <v>400</v>
      </c>
      <c r="K39" s="50">
        <v>0</v>
      </c>
      <c r="L39" s="50">
        <v>0</v>
      </c>
      <c r="M39" s="50">
        <f t="shared" si="15"/>
        <v>1356</v>
      </c>
      <c r="N39" s="63">
        <v>5650</v>
      </c>
      <c r="O39" s="50">
        <v>530</v>
      </c>
      <c r="P39" s="50">
        <f t="shared" si="8"/>
        <v>7936</v>
      </c>
      <c r="Q39" s="50">
        <v>900</v>
      </c>
      <c r="R39" s="50">
        <v>275</v>
      </c>
      <c r="S39" s="50">
        <v>375.91666666666669</v>
      </c>
      <c r="T39" s="50">
        <v>861.11111111111109</v>
      </c>
      <c r="U39" s="50">
        <v>154.11111111111111</v>
      </c>
      <c r="V39" s="50">
        <v>91.111111111111114</v>
      </c>
      <c r="W39" s="50">
        <f t="shared" si="0"/>
        <v>1106.3333333333333</v>
      </c>
      <c r="X39" s="50">
        <v>195</v>
      </c>
      <c r="Y39" s="50">
        <v>7</v>
      </c>
      <c r="Z39" s="50">
        <v>200</v>
      </c>
      <c r="AA39" s="46">
        <v>35</v>
      </c>
      <c r="AB39" s="61">
        <v>90.951250000000002</v>
      </c>
      <c r="AC39" s="46">
        <v>136</v>
      </c>
      <c r="AD39" s="59">
        <f t="shared" si="1"/>
        <v>663.95124999999996</v>
      </c>
      <c r="AE39" s="50">
        <v>230</v>
      </c>
      <c r="AF39" s="50">
        <v>350</v>
      </c>
      <c r="AG39" s="50">
        <f t="shared" si="9"/>
        <v>1007.3684210526317</v>
      </c>
      <c r="AH39" s="50">
        <v>583.33333333333337</v>
      </c>
      <c r="AI39" s="50">
        <f t="shared" si="10"/>
        <v>1084.6682669946019</v>
      </c>
      <c r="AJ39" s="50">
        <f t="shared" si="7"/>
        <v>14512.571271380566</v>
      </c>
      <c r="AK39" s="50">
        <f t="shared" si="2"/>
        <v>21309.83768967881</v>
      </c>
      <c r="AL39" s="50">
        <f t="shared" si="3"/>
        <v>14845.771210141254</v>
      </c>
      <c r="AM39" s="60">
        <f t="shared" si="4"/>
        <v>0.41060769440437045</v>
      </c>
      <c r="AN39" s="49"/>
    </row>
    <row r="40" spans="1:40" x14ac:dyDescent="0.2">
      <c r="A40" s="58">
        <v>45717</v>
      </c>
      <c r="B40" s="50">
        <v>7944.4261506547991</v>
      </c>
      <c r="C40" s="50">
        <v>5296.2841004365328</v>
      </c>
      <c r="D40" s="50">
        <f>'Rooms Revenue'!K43</f>
        <v>22285.714285714286</v>
      </c>
      <c r="E40" s="50">
        <f t="shared" si="11"/>
        <v>35526.424536805614</v>
      </c>
      <c r="F40" s="50">
        <f t="shared" si="12"/>
        <v>3098.3261987553719</v>
      </c>
      <c r="G40" s="50">
        <f t="shared" si="13"/>
        <v>2065.550799170248</v>
      </c>
      <c r="H40" s="50">
        <f t="shared" si="14"/>
        <v>2228.5714285714289</v>
      </c>
      <c r="I40" s="50">
        <f t="shared" si="5"/>
        <v>7392.4484264970488</v>
      </c>
      <c r="J40" s="50">
        <v>400</v>
      </c>
      <c r="K40" s="50">
        <v>0</v>
      </c>
      <c r="L40" s="50">
        <v>1029.5833333333333</v>
      </c>
      <c r="M40" s="50">
        <f t="shared" si="15"/>
        <v>1356</v>
      </c>
      <c r="N40" s="63">
        <v>5650</v>
      </c>
      <c r="O40" s="50">
        <v>530</v>
      </c>
      <c r="P40" s="50">
        <f t="shared" si="8"/>
        <v>8965.5833333333321</v>
      </c>
      <c r="Q40" s="50">
        <v>900</v>
      </c>
      <c r="R40" s="50">
        <v>275</v>
      </c>
      <c r="S40" s="50">
        <v>261.44444444444446</v>
      </c>
      <c r="T40" s="50">
        <v>833.33333333333337</v>
      </c>
      <c r="U40" s="50">
        <v>128.83333333333334</v>
      </c>
      <c r="V40" s="50">
        <v>128.47222222222223</v>
      </c>
      <c r="W40" s="50">
        <f t="shared" si="0"/>
        <v>1090.6388888888889</v>
      </c>
      <c r="X40" s="50">
        <v>195</v>
      </c>
      <c r="Y40" s="50">
        <v>7</v>
      </c>
      <c r="Z40" s="50">
        <v>200</v>
      </c>
      <c r="AA40" s="46">
        <v>35</v>
      </c>
      <c r="AB40" s="61">
        <v>90.951250000000002</v>
      </c>
      <c r="AC40" s="46">
        <v>136</v>
      </c>
      <c r="AD40" s="59">
        <f t="shared" si="1"/>
        <v>663.95124999999996</v>
      </c>
      <c r="AE40" s="50">
        <v>230</v>
      </c>
      <c r="AF40" s="50">
        <v>350</v>
      </c>
      <c r="AG40" s="50">
        <f t="shared" si="9"/>
        <v>891.42857142857144</v>
      </c>
      <c r="AH40" s="50">
        <v>189.90263766666666</v>
      </c>
      <c r="AI40" s="50">
        <f t="shared" si="10"/>
        <v>1065.7927361041684</v>
      </c>
      <c r="AJ40" s="50">
        <f t="shared" si="7"/>
        <v>14883.741861866072</v>
      </c>
      <c r="AK40" s="50">
        <f t="shared" si="2"/>
        <v>22276.190288363119</v>
      </c>
      <c r="AL40" s="50">
        <f t="shared" si="3"/>
        <v>13250.234248442495</v>
      </c>
      <c r="AM40" s="60">
        <f t="shared" si="4"/>
        <v>0.37296841495307709</v>
      </c>
      <c r="AN40" s="49"/>
    </row>
    <row r="41" spans="1:40" x14ac:dyDescent="0.2">
      <c r="A41" s="58">
        <v>45748</v>
      </c>
      <c r="B41" s="50">
        <v>10182.808791666666</v>
      </c>
      <c r="C41" s="50">
        <v>6788.5391944444455</v>
      </c>
      <c r="D41" s="50">
        <f>'Rooms Revenue'!K44</f>
        <v>19799.513904246578</v>
      </c>
      <c r="E41" s="50">
        <f t="shared" si="11"/>
        <v>36770.861890357686</v>
      </c>
      <c r="F41" s="50">
        <f t="shared" si="12"/>
        <v>3971.2954287500002</v>
      </c>
      <c r="G41" s="50">
        <f t="shared" si="13"/>
        <v>2647.5302858333339</v>
      </c>
      <c r="H41" s="50">
        <f t="shared" si="14"/>
        <v>1979.9513904246578</v>
      </c>
      <c r="I41" s="50">
        <f t="shared" si="5"/>
        <v>8598.7771050079918</v>
      </c>
      <c r="J41" s="50">
        <v>400</v>
      </c>
      <c r="K41" s="50">
        <v>0</v>
      </c>
      <c r="L41" s="50">
        <v>0</v>
      </c>
      <c r="M41" s="50">
        <f t="shared" si="15"/>
        <v>1356</v>
      </c>
      <c r="N41" s="63">
        <v>5650</v>
      </c>
      <c r="O41" s="50">
        <v>530</v>
      </c>
      <c r="P41" s="50">
        <f t="shared" si="8"/>
        <v>7936</v>
      </c>
      <c r="Q41" s="50">
        <v>900</v>
      </c>
      <c r="R41" s="50">
        <v>275</v>
      </c>
      <c r="S41" s="50">
        <v>193.11111111111111</v>
      </c>
      <c r="T41" s="50">
        <v>958.33333333333337</v>
      </c>
      <c r="U41" s="50">
        <v>116.55555555555556</v>
      </c>
      <c r="V41" s="50">
        <v>127.94444444444444</v>
      </c>
      <c r="W41" s="50">
        <f t="shared" si="0"/>
        <v>1202.8333333333333</v>
      </c>
      <c r="X41" s="50">
        <v>195</v>
      </c>
      <c r="Y41" s="50">
        <v>7</v>
      </c>
      <c r="Z41" s="50">
        <v>200</v>
      </c>
      <c r="AA41" s="46">
        <v>35</v>
      </c>
      <c r="AB41" s="61">
        <v>90.951250000000002</v>
      </c>
      <c r="AC41" s="46">
        <v>136</v>
      </c>
      <c r="AD41" s="59">
        <f t="shared" si="1"/>
        <v>663.95124999999996</v>
      </c>
      <c r="AE41" s="50">
        <v>230</v>
      </c>
      <c r="AF41" s="50">
        <v>350</v>
      </c>
      <c r="AG41" s="50">
        <f t="shared" si="9"/>
        <v>791.98055616986312</v>
      </c>
      <c r="AH41" s="50">
        <v>339.38964222222216</v>
      </c>
      <c r="AI41" s="50">
        <f t="shared" si="10"/>
        <v>1103.1258567107307</v>
      </c>
      <c r="AJ41" s="50">
        <f t="shared" si="7"/>
        <v>13985.39174954726</v>
      </c>
      <c r="AK41" s="50">
        <f t="shared" si="2"/>
        <v>22584.168854555253</v>
      </c>
      <c r="AL41" s="50">
        <f t="shared" si="3"/>
        <v>14186.693035802433</v>
      </c>
      <c r="AM41" s="60">
        <f t="shared" si="4"/>
        <v>0.38581344865137818</v>
      </c>
      <c r="AN41" s="49"/>
    </row>
    <row r="42" spans="1:40" x14ac:dyDescent="0.2">
      <c r="A42" s="58">
        <v>45778</v>
      </c>
      <c r="B42" s="50">
        <v>7573.1841666666669</v>
      </c>
      <c r="C42" s="50">
        <v>5048.7894444444455</v>
      </c>
      <c r="D42" s="50">
        <f>'Rooms Revenue'!K45</f>
        <v>18195.536458333332</v>
      </c>
      <c r="E42" s="50">
        <f t="shared" si="11"/>
        <v>30817.510069444445</v>
      </c>
      <c r="F42" s="50">
        <f t="shared" si="12"/>
        <v>2953.5418250000002</v>
      </c>
      <c r="G42" s="50">
        <f t="shared" si="13"/>
        <v>1969.0278833333339</v>
      </c>
      <c r="H42" s="50">
        <f t="shared" si="14"/>
        <v>1819.5536458333333</v>
      </c>
      <c r="I42" s="50">
        <f t="shared" si="5"/>
        <v>6742.1233541666679</v>
      </c>
      <c r="J42" s="50">
        <v>400</v>
      </c>
      <c r="K42" s="50">
        <v>0</v>
      </c>
      <c r="L42" s="61">
        <v>202.22222222222223</v>
      </c>
      <c r="M42" s="50">
        <f t="shared" si="15"/>
        <v>1356</v>
      </c>
      <c r="N42" s="63">
        <v>5650</v>
      </c>
      <c r="O42" s="50">
        <v>530</v>
      </c>
      <c r="P42" s="50">
        <f t="shared" si="8"/>
        <v>8138.2222222222226</v>
      </c>
      <c r="Q42" s="50">
        <v>1300</v>
      </c>
      <c r="R42" s="50">
        <v>275</v>
      </c>
      <c r="S42" s="42">
        <v>401.14444444444445</v>
      </c>
      <c r="T42" s="61">
        <v>1166.6666666666667</v>
      </c>
      <c r="U42" s="61">
        <v>116.55555555555556</v>
      </c>
      <c r="V42" s="61">
        <v>116.66666666666667</v>
      </c>
      <c r="W42" s="50">
        <f t="shared" si="0"/>
        <v>1399.8888888888891</v>
      </c>
      <c r="X42" s="50">
        <v>195</v>
      </c>
      <c r="Y42" s="50">
        <v>7</v>
      </c>
      <c r="Z42" s="50">
        <v>200</v>
      </c>
      <c r="AA42" s="46">
        <v>35</v>
      </c>
      <c r="AB42" s="61">
        <v>90.951250000000002</v>
      </c>
      <c r="AC42" s="46">
        <v>136</v>
      </c>
      <c r="AD42" s="59">
        <f t="shared" si="1"/>
        <v>663.95124999999996</v>
      </c>
      <c r="AE42" s="50">
        <v>230</v>
      </c>
      <c r="AF42" s="50">
        <v>350</v>
      </c>
      <c r="AG42" s="50">
        <f t="shared" si="9"/>
        <v>727.82145833333334</v>
      </c>
      <c r="AH42" s="61">
        <v>366.89441874999994</v>
      </c>
      <c r="AI42" s="50">
        <f t="shared" si="10"/>
        <v>924.52530208333326</v>
      </c>
      <c r="AJ42" s="50">
        <f t="shared" si="7"/>
        <v>14777.447984722223</v>
      </c>
      <c r="AK42" s="50">
        <f t="shared" si="2"/>
        <v>21519.571338888891</v>
      </c>
      <c r="AL42" s="50">
        <f t="shared" si="3"/>
        <v>9297.9387305555538</v>
      </c>
      <c r="AM42" s="60">
        <f t="shared" si="4"/>
        <v>0.30170960306668182</v>
      </c>
      <c r="AN42" s="49"/>
    </row>
    <row r="43" spans="1:40" x14ac:dyDescent="0.2">
      <c r="A43" s="58">
        <v>45809</v>
      </c>
      <c r="B43" s="50">
        <v>6326.8844999999992</v>
      </c>
      <c r="C43" s="50">
        <v>4217.9229999999998</v>
      </c>
      <c r="D43" s="50">
        <f>'Rooms Revenue'!K46</f>
        <v>18276.800796274034</v>
      </c>
      <c r="E43" s="50">
        <f t="shared" si="11"/>
        <v>28821.608296274033</v>
      </c>
      <c r="F43" s="50">
        <f t="shared" si="12"/>
        <v>2467.4849549999999</v>
      </c>
      <c r="G43" s="50">
        <f t="shared" si="13"/>
        <v>1644.9899699999999</v>
      </c>
      <c r="H43" s="50">
        <f t="shared" si="14"/>
        <v>1827.6800796274035</v>
      </c>
      <c r="I43" s="50">
        <f t="shared" si="5"/>
        <v>5940.1550046274033</v>
      </c>
      <c r="J43" s="50">
        <v>400</v>
      </c>
      <c r="K43" s="50">
        <v>300</v>
      </c>
      <c r="L43" s="50">
        <v>944.44444444444446</v>
      </c>
      <c r="M43" s="50">
        <f t="shared" si="15"/>
        <v>1356</v>
      </c>
      <c r="N43" s="63">
        <v>5650</v>
      </c>
      <c r="O43" s="50">
        <v>530</v>
      </c>
      <c r="P43" s="50">
        <f t="shared" si="8"/>
        <v>9180.4444444444453</v>
      </c>
      <c r="Q43" s="50">
        <v>1400</v>
      </c>
      <c r="R43" s="50">
        <v>275</v>
      </c>
      <c r="S43" s="42">
        <v>126.44999999999999</v>
      </c>
      <c r="T43" s="50">
        <v>876.66777777777781</v>
      </c>
      <c r="U43" s="50">
        <v>116.55555555555556</v>
      </c>
      <c r="V43" s="50">
        <v>115</v>
      </c>
      <c r="W43" s="50">
        <f t="shared" si="0"/>
        <v>1108.2233333333334</v>
      </c>
      <c r="X43" s="50">
        <v>195</v>
      </c>
      <c r="Y43" s="50">
        <v>7</v>
      </c>
      <c r="Z43" s="50">
        <v>200</v>
      </c>
      <c r="AA43" s="46">
        <v>35</v>
      </c>
      <c r="AB43" s="61">
        <v>90.951250000000002</v>
      </c>
      <c r="AC43" s="46">
        <v>136</v>
      </c>
      <c r="AD43" s="59">
        <f t="shared" si="1"/>
        <v>663.95124999999996</v>
      </c>
      <c r="AE43" s="50">
        <v>230</v>
      </c>
      <c r="AF43" s="50">
        <v>350</v>
      </c>
      <c r="AG43" s="50">
        <f t="shared" si="9"/>
        <v>731.07203185096137</v>
      </c>
      <c r="AH43" s="50">
        <v>289.95980819444441</v>
      </c>
      <c r="AI43" s="50">
        <f t="shared" si="10"/>
        <v>864.64824888822091</v>
      </c>
      <c r="AJ43" s="50">
        <f t="shared" si="7"/>
        <v>15219.749116711406</v>
      </c>
      <c r="AK43" s="50">
        <f t="shared" si="2"/>
        <v>21159.904121338808</v>
      </c>
      <c r="AL43" s="50">
        <f t="shared" si="3"/>
        <v>7661.7041749352247</v>
      </c>
      <c r="AM43" s="60">
        <f t="shared" si="4"/>
        <v>0.26583194442780994</v>
      </c>
      <c r="AN43" s="49"/>
    </row>
    <row r="44" spans="1:40" x14ac:dyDescent="0.2">
      <c r="A44" s="58">
        <v>45839</v>
      </c>
      <c r="B44" s="50">
        <v>8235.3511666666654</v>
      </c>
      <c r="C44" s="50">
        <v>5490.2341111111109</v>
      </c>
      <c r="D44" s="50">
        <f>'Rooms Revenue'!K47</f>
        <v>22561.761052083333</v>
      </c>
      <c r="E44" s="50">
        <f t="shared" si="11"/>
        <v>36287.34632986111</v>
      </c>
      <c r="F44" s="50">
        <f t="shared" si="12"/>
        <v>3211.7869549999996</v>
      </c>
      <c r="G44" s="50">
        <f t="shared" si="13"/>
        <v>2141.1913033333335</v>
      </c>
      <c r="H44" s="50">
        <f t="shared" si="14"/>
        <v>2256.1761052083334</v>
      </c>
      <c r="I44" s="50">
        <f t="shared" si="5"/>
        <v>7609.1543635416656</v>
      </c>
      <c r="J44" s="50">
        <v>400</v>
      </c>
      <c r="K44" s="50">
        <v>0</v>
      </c>
      <c r="L44" s="50">
        <v>138.88888888888889</v>
      </c>
      <c r="M44" s="50">
        <f t="shared" si="15"/>
        <v>1356</v>
      </c>
      <c r="N44" s="63">
        <v>5650</v>
      </c>
      <c r="O44" s="50">
        <v>530</v>
      </c>
      <c r="P44" s="50">
        <f t="shared" si="8"/>
        <v>8074.8888888888887</v>
      </c>
      <c r="Q44" s="50">
        <v>1300</v>
      </c>
      <c r="R44" s="50">
        <v>275</v>
      </c>
      <c r="S44" s="50">
        <v>78.932500000000005</v>
      </c>
      <c r="T44" s="50">
        <v>1049.9158333333335</v>
      </c>
      <c r="U44" s="50">
        <v>159.44444444444446</v>
      </c>
      <c r="V44" s="50">
        <v>170</v>
      </c>
      <c r="W44" s="50">
        <f t="shared" si="0"/>
        <v>1379.3602777777778</v>
      </c>
      <c r="X44" s="50">
        <v>195</v>
      </c>
      <c r="Y44" s="50">
        <v>7</v>
      </c>
      <c r="Z44" s="50">
        <v>200</v>
      </c>
      <c r="AA44" s="46">
        <v>35</v>
      </c>
      <c r="AB44" s="61">
        <v>90.951250000000002</v>
      </c>
      <c r="AC44" s="46">
        <v>136</v>
      </c>
      <c r="AD44" s="59">
        <f t="shared" si="1"/>
        <v>663.95124999999996</v>
      </c>
      <c r="AE44" s="50">
        <v>230</v>
      </c>
      <c r="AF44" s="50">
        <v>350</v>
      </c>
      <c r="AG44" s="50">
        <f t="shared" si="9"/>
        <v>902.4704420833333</v>
      </c>
      <c r="AH44" s="50">
        <v>319.48371291666666</v>
      </c>
      <c r="AI44" s="50">
        <f t="shared" si="10"/>
        <v>1088.6203898958333</v>
      </c>
      <c r="AJ44" s="50">
        <f t="shared" si="7"/>
        <v>14662.707461562499</v>
      </c>
      <c r="AK44" s="50">
        <f t="shared" si="2"/>
        <v>22271.861825104163</v>
      </c>
      <c r="AL44" s="50">
        <f t="shared" si="3"/>
        <v>14015.484504756947</v>
      </c>
      <c r="AM44" s="60">
        <f t="shared" si="4"/>
        <v>0.38623613800118273</v>
      </c>
      <c r="AN44" s="49"/>
    </row>
    <row r="45" spans="1:40" x14ac:dyDescent="0.2">
      <c r="A45" s="58">
        <v>45870</v>
      </c>
      <c r="B45" s="50">
        <v>6600</v>
      </c>
      <c r="C45" s="50">
        <v>4400</v>
      </c>
      <c r="D45" s="50">
        <f>'Rooms Revenue'!K48</f>
        <v>18464.328087167072</v>
      </c>
      <c r="E45" s="50">
        <f t="shared" si="11"/>
        <v>29464.328087167072</v>
      </c>
      <c r="F45" s="50">
        <f t="shared" si="12"/>
        <v>2574</v>
      </c>
      <c r="G45" s="50">
        <f t="shared" si="13"/>
        <v>1716</v>
      </c>
      <c r="H45" s="50">
        <f t="shared" si="14"/>
        <v>1846.4328087167073</v>
      </c>
      <c r="I45" s="50">
        <f t="shared" si="5"/>
        <v>6136.4328087167069</v>
      </c>
      <c r="J45" s="50">
        <v>400</v>
      </c>
      <c r="K45" s="50">
        <v>0</v>
      </c>
      <c r="L45" s="50">
        <v>0</v>
      </c>
      <c r="M45" s="50">
        <f t="shared" si="15"/>
        <v>1392</v>
      </c>
      <c r="N45" s="50">
        <v>5800</v>
      </c>
      <c r="O45" s="50">
        <v>530</v>
      </c>
      <c r="P45" s="50">
        <f t="shared" si="8"/>
        <v>8122</v>
      </c>
      <c r="Q45" s="50">
        <v>1000</v>
      </c>
      <c r="R45" s="50">
        <v>275</v>
      </c>
      <c r="S45" s="50">
        <v>70.694444444444443</v>
      </c>
      <c r="T45" s="50">
        <v>1200</v>
      </c>
      <c r="U45" s="50">
        <v>159</v>
      </c>
      <c r="V45" s="50">
        <v>90.555555555555557</v>
      </c>
      <c r="W45" s="50">
        <f t="shared" si="0"/>
        <v>1449.5555555555557</v>
      </c>
      <c r="X45" s="50">
        <v>195</v>
      </c>
      <c r="Y45" s="50">
        <v>7</v>
      </c>
      <c r="Z45" s="50">
        <v>200</v>
      </c>
      <c r="AA45" s="46">
        <v>35</v>
      </c>
      <c r="AB45" s="61">
        <v>90.951250000000002</v>
      </c>
      <c r="AC45" s="46">
        <v>136</v>
      </c>
      <c r="AD45" s="59">
        <f t="shared" si="1"/>
        <v>663.95124999999996</v>
      </c>
      <c r="AE45" s="50">
        <v>230</v>
      </c>
      <c r="AF45" s="50">
        <v>375</v>
      </c>
      <c r="AG45" s="50">
        <f t="shared" si="9"/>
        <v>738.5731234866829</v>
      </c>
      <c r="AH45" s="50">
        <v>200</v>
      </c>
      <c r="AI45" s="50">
        <f t="shared" si="10"/>
        <v>883.92984261501215</v>
      </c>
      <c r="AJ45" s="50">
        <f t="shared" si="7"/>
        <v>14008.704216101694</v>
      </c>
      <c r="AK45" s="50">
        <f t="shared" si="2"/>
        <v>20145.137024818403</v>
      </c>
      <c r="AL45" s="50">
        <f t="shared" si="3"/>
        <v>9319.1910623486692</v>
      </c>
      <c r="AM45" s="60">
        <f t="shared" si="4"/>
        <v>0.31628724180571288</v>
      </c>
      <c r="AN45" s="49"/>
    </row>
    <row r="46" spans="1:40" x14ac:dyDescent="0.2">
      <c r="A46" s="58">
        <v>45901</v>
      </c>
      <c r="B46" s="50">
        <v>5879.8754133333341</v>
      </c>
      <c r="C46" s="50">
        <v>3919.916942222223</v>
      </c>
      <c r="D46" s="50">
        <f>'Rooms Revenue'!K49</f>
        <v>18404.53125</v>
      </c>
      <c r="E46" s="50">
        <f t="shared" si="11"/>
        <v>28204.323605555557</v>
      </c>
      <c r="F46" s="50">
        <f t="shared" si="12"/>
        <v>2293.1514112000004</v>
      </c>
      <c r="G46" s="50">
        <f t="shared" si="13"/>
        <v>1528.767607466667</v>
      </c>
      <c r="H46" s="50">
        <f t="shared" si="14"/>
        <v>1840.453125</v>
      </c>
      <c r="I46" s="50">
        <f t="shared" si="5"/>
        <v>5662.3721436666674</v>
      </c>
      <c r="J46" s="50">
        <v>400</v>
      </c>
      <c r="K46" s="50">
        <v>0</v>
      </c>
      <c r="L46" s="50">
        <v>1200</v>
      </c>
      <c r="M46" s="50">
        <f t="shared" si="15"/>
        <v>1392</v>
      </c>
      <c r="N46" s="50">
        <v>5800</v>
      </c>
      <c r="O46" s="50">
        <v>530</v>
      </c>
      <c r="P46" s="50">
        <f t="shared" si="8"/>
        <v>9322</v>
      </c>
      <c r="Q46" s="50">
        <v>1000</v>
      </c>
      <c r="R46" s="50">
        <v>275</v>
      </c>
      <c r="S46" s="50">
        <v>144.0925</v>
      </c>
      <c r="T46" s="50">
        <v>1200</v>
      </c>
      <c r="U46" s="50">
        <v>140</v>
      </c>
      <c r="V46" s="50">
        <v>104.44444444444444</v>
      </c>
      <c r="W46" s="50">
        <f t="shared" si="0"/>
        <v>1444.4444444444443</v>
      </c>
      <c r="X46" s="50">
        <v>195</v>
      </c>
      <c r="Y46" s="50">
        <v>7</v>
      </c>
      <c r="Z46" s="50">
        <v>200</v>
      </c>
      <c r="AA46" s="46">
        <v>35</v>
      </c>
      <c r="AB46" s="61">
        <v>90.951250000000002</v>
      </c>
      <c r="AC46" s="46">
        <v>136</v>
      </c>
      <c r="AD46" s="59">
        <f t="shared" si="1"/>
        <v>663.95124999999996</v>
      </c>
      <c r="AE46" s="50">
        <v>230</v>
      </c>
      <c r="AF46" s="50">
        <v>375</v>
      </c>
      <c r="AG46" s="50">
        <f t="shared" si="9"/>
        <v>736.18124999999998</v>
      </c>
      <c r="AH46" s="50">
        <v>240</v>
      </c>
      <c r="AI46" s="50">
        <f t="shared" si="10"/>
        <v>846.12970816666666</v>
      </c>
      <c r="AJ46" s="50">
        <f t="shared" si="7"/>
        <v>15276.799152611111</v>
      </c>
      <c r="AK46" s="50">
        <f t="shared" si="2"/>
        <v>20939.171296277778</v>
      </c>
      <c r="AL46" s="50">
        <f t="shared" si="3"/>
        <v>7265.1523092777788</v>
      </c>
      <c r="AM46" s="60">
        <f t="shared" si="4"/>
        <v>0.25759002097985867</v>
      </c>
      <c r="AN46" s="49"/>
    </row>
    <row r="47" spans="1:40" x14ac:dyDescent="0.2">
      <c r="A47" s="58">
        <v>45931</v>
      </c>
      <c r="B47" s="50">
        <v>5096.3867557479998</v>
      </c>
      <c r="C47" s="50">
        <v>3397.591170498667</v>
      </c>
      <c r="D47" s="50">
        <f>'Rooms Revenue'!K50</f>
        <v>11842.213621781286</v>
      </c>
      <c r="E47" s="50">
        <f t="shared" si="11"/>
        <v>20336.191548027953</v>
      </c>
      <c r="F47" s="50">
        <f t="shared" si="12"/>
        <v>1987.5908347417201</v>
      </c>
      <c r="G47" s="50">
        <f t="shared" si="13"/>
        <v>1325.0605564944801</v>
      </c>
      <c r="H47" s="50">
        <f t="shared" si="14"/>
        <v>1184.2213621781286</v>
      </c>
      <c r="I47" s="50">
        <f t="shared" si="5"/>
        <v>4496.8727534143291</v>
      </c>
      <c r="J47" s="50">
        <v>400</v>
      </c>
      <c r="K47" s="50">
        <v>0</v>
      </c>
      <c r="L47" s="50">
        <v>0</v>
      </c>
      <c r="M47" s="50">
        <f t="shared" si="15"/>
        <v>1392</v>
      </c>
      <c r="N47" s="50">
        <v>5800</v>
      </c>
      <c r="O47" s="50">
        <v>530</v>
      </c>
      <c r="P47" s="50">
        <f t="shared" si="8"/>
        <v>8122</v>
      </c>
      <c r="Q47" s="50">
        <v>1300</v>
      </c>
      <c r="R47" s="50">
        <v>275</v>
      </c>
      <c r="S47" s="50">
        <v>173.31416666666667</v>
      </c>
      <c r="T47" s="50">
        <v>850</v>
      </c>
      <c r="U47" s="50">
        <v>65</v>
      </c>
      <c r="V47" s="50">
        <v>80</v>
      </c>
      <c r="W47" s="50">
        <f t="shared" si="0"/>
        <v>995</v>
      </c>
      <c r="X47" s="50">
        <v>195</v>
      </c>
      <c r="Y47" s="50">
        <v>7</v>
      </c>
      <c r="Z47" s="50">
        <v>200</v>
      </c>
      <c r="AA47" s="46">
        <v>35</v>
      </c>
      <c r="AB47" s="61">
        <v>90.951250000000002</v>
      </c>
      <c r="AC47" s="46">
        <v>136</v>
      </c>
      <c r="AD47" s="59">
        <f t="shared" si="1"/>
        <v>663.95124999999996</v>
      </c>
      <c r="AE47" s="50">
        <v>230</v>
      </c>
      <c r="AF47" s="50">
        <v>375</v>
      </c>
      <c r="AG47" s="50">
        <f t="shared" si="9"/>
        <v>473.68854487125145</v>
      </c>
      <c r="AH47" s="50">
        <v>200</v>
      </c>
      <c r="AI47" s="50">
        <f t="shared" si="10"/>
        <v>610.08574644083853</v>
      </c>
      <c r="AJ47" s="50">
        <f t="shared" si="7"/>
        <v>13418.039707978756</v>
      </c>
      <c r="AK47" s="50">
        <f t="shared" si="2"/>
        <v>17914.912461393084</v>
      </c>
      <c r="AL47" s="50">
        <f t="shared" si="3"/>
        <v>2421.2790866348696</v>
      </c>
      <c r="AM47" s="60">
        <f t="shared" si="4"/>
        <v>0.11906256296399148</v>
      </c>
      <c r="AN47" s="49"/>
    </row>
    <row r="48" spans="1:40" x14ac:dyDescent="0.2">
      <c r="A48" s="58">
        <v>45962</v>
      </c>
      <c r="B48" s="50">
        <v>6243.5336333333335</v>
      </c>
      <c r="C48" s="50">
        <v>4162.3557555555553</v>
      </c>
      <c r="D48" s="50">
        <f>'Rooms Revenue'!K51</f>
        <v>16919.549494328305</v>
      </c>
      <c r="E48" s="50">
        <f t="shared" si="11"/>
        <v>27325.438883217194</v>
      </c>
      <c r="F48" s="50">
        <f t="shared" si="12"/>
        <v>2434.9781170000001</v>
      </c>
      <c r="G48" s="50">
        <f t="shared" si="13"/>
        <v>1623.3187446666666</v>
      </c>
      <c r="H48" s="50">
        <f t="shared" si="14"/>
        <v>1691.9549494328305</v>
      </c>
      <c r="I48" s="50">
        <f t="shared" si="5"/>
        <v>5750.251811099497</v>
      </c>
      <c r="J48" s="50">
        <v>400</v>
      </c>
      <c r="K48" s="50">
        <v>0</v>
      </c>
      <c r="L48" s="50">
        <v>0</v>
      </c>
      <c r="M48" s="50">
        <f t="shared" si="15"/>
        <v>1392</v>
      </c>
      <c r="N48" s="50">
        <v>5800</v>
      </c>
      <c r="O48" s="50">
        <v>530</v>
      </c>
      <c r="P48" s="50">
        <f t="shared" si="8"/>
        <v>8122</v>
      </c>
      <c r="Q48" s="50">
        <v>1000</v>
      </c>
      <c r="R48" s="50">
        <v>275</v>
      </c>
      <c r="S48" s="50">
        <v>55.888888888888886</v>
      </c>
      <c r="T48" s="50">
        <v>950</v>
      </c>
      <c r="U48" s="50">
        <v>75</v>
      </c>
      <c r="V48" s="50">
        <v>51.111111111111114</v>
      </c>
      <c r="W48" s="50">
        <f t="shared" si="0"/>
        <v>1076.1111111111111</v>
      </c>
      <c r="X48" s="50">
        <v>195</v>
      </c>
      <c r="Y48" s="50">
        <v>7</v>
      </c>
      <c r="Z48" s="50">
        <v>200</v>
      </c>
      <c r="AA48" s="46">
        <v>35</v>
      </c>
      <c r="AB48" s="61">
        <v>90.951250000000002</v>
      </c>
      <c r="AC48" s="46">
        <v>136</v>
      </c>
      <c r="AD48" s="59">
        <f t="shared" si="1"/>
        <v>663.95124999999996</v>
      </c>
      <c r="AE48" s="50">
        <v>230</v>
      </c>
      <c r="AF48" s="50">
        <v>375</v>
      </c>
      <c r="AG48" s="50">
        <f t="shared" si="9"/>
        <v>676.78197977313221</v>
      </c>
      <c r="AH48" s="50">
        <v>290</v>
      </c>
      <c r="AI48" s="50">
        <f t="shared" si="10"/>
        <v>819.76316649651574</v>
      </c>
      <c r="AJ48" s="50">
        <f t="shared" si="7"/>
        <v>13584.496396269647</v>
      </c>
      <c r="AK48" s="50">
        <f t="shared" si="2"/>
        <v>19334.748207369143</v>
      </c>
      <c r="AL48" s="50">
        <f t="shared" si="3"/>
        <v>7990.6906758480509</v>
      </c>
      <c r="AM48" s="60">
        <f t="shared" si="4"/>
        <v>0.29242680090147766</v>
      </c>
      <c r="AN48" s="49"/>
    </row>
    <row r="49" spans="1:40" x14ac:dyDescent="0.2">
      <c r="A49" s="58">
        <v>45992</v>
      </c>
      <c r="B49" s="50">
        <v>9017.5477333333347</v>
      </c>
      <c r="C49" s="50">
        <v>6011.6984888888901</v>
      </c>
      <c r="D49" s="50">
        <f>'Rooms Revenue'!K52</f>
        <v>22887.30027785843</v>
      </c>
      <c r="E49" s="50">
        <f t="shared" si="11"/>
        <v>37916.546500080658</v>
      </c>
      <c r="F49" s="50">
        <f t="shared" si="12"/>
        <v>3516.8436160000006</v>
      </c>
      <c r="G49" s="50">
        <f t="shared" si="13"/>
        <v>2344.5624106666673</v>
      </c>
      <c r="H49" s="50">
        <f t="shared" si="14"/>
        <v>2288.730027785843</v>
      </c>
      <c r="I49" s="50">
        <f t="shared" si="5"/>
        <v>8150.1360544525105</v>
      </c>
      <c r="J49" s="50">
        <v>400</v>
      </c>
      <c r="K49" s="50">
        <v>300</v>
      </c>
      <c r="L49" s="50">
        <v>0</v>
      </c>
      <c r="M49" s="50">
        <f t="shared" si="15"/>
        <v>1392</v>
      </c>
      <c r="N49" s="50">
        <v>5800</v>
      </c>
      <c r="O49" s="50">
        <v>530</v>
      </c>
      <c r="P49" s="50">
        <f t="shared" si="8"/>
        <v>8422</v>
      </c>
      <c r="Q49" s="50">
        <v>900</v>
      </c>
      <c r="R49" s="50">
        <v>275</v>
      </c>
      <c r="S49" s="50">
        <v>406.01888888888891</v>
      </c>
      <c r="T49" s="50">
        <v>1200</v>
      </c>
      <c r="U49" s="50">
        <v>160</v>
      </c>
      <c r="V49" s="50">
        <v>116.11111111111111</v>
      </c>
      <c r="W49" s="50">
        <f t="shared" si="0"/>
        <v>1476.1111111111111</v>
      </c>
      <c r="X49" s="50">
        <v>195</v>
      </c>
      <c r="Y49" s="50">
        <v>7</v>
      </c>
      <c r="Z49" s="50">
        <v>200</v>
      </c>
      <c r="AA49" s="46">
        <v>35</v>
      </c>
      <c r="AB49" s="61">
        <v>90.951250000000002</v>
      </c>
      <c r="AC49" s="46">
        <v>136</v>
      </c>
      <c r="AD49" s="59">
        <f t="shared" si="1"/>
        <v>663.95124999999996</v>
      </c>
      <c r="AE49" s="50">
        <v>230</v>
      </c>
      <c r="AF49" s="50">
        <v>375</v>
      </c>
      <c r="AG49" s="50">
        <f t="shared" si="9"/>
        <v>915.49201111433729</v>
      </c>
      <c r="AH49" s="50">
        <v>300</v>
      </c>
      <c r="AI49" s="50">
        <f t="shared" si="10"/>
        <v>1137.4963950024196</v>
      </c>
      <c r="AJ49" s="50">
        <f t="shared" si="7"/>
        <v>15101.069656116757</v>
      </c>
      <c r="AK49" s="50">
        <f t="shared" si="2"/>
        <v>23251.205710569266</v>
      </c>
      <c r="AL49" s="50">
        <f t="shared" si="3"/>
        <v>14665.340789511392</v>
      </c>
      <c r="AM49" s="60">
        <f t="shared" si="4"/>
        <v>0.38677944441696965</v>
      </c>
      <c r="AN49" s="60"/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O49"/>
  <sheetViews>
    <sheetView topLeftCell="F1" workbookViewId="0">
      <selection activeCell="O10" sqref="O10"/>
    </sheetView>
  </sheetViews>
  <sheetFormatPr baseColWidth="10" defaultColWidth="15.83203125" defaultRowHeight="21" x14ac:dyDescent="0.25"/>
  <cols>
    <col min="1" max="3" width="15.83203125" style="16"/>
    <col min="4" max="4" width="19.6640625" style="16" customWidth="1"/>
    <col min="5" max="5" width="27.33203125" style="16" customWidth="1"/>
    <col min="6" max="6" width="21.33203125" style="16" customWidth="1"/>
    <col min="7" max="7" width="20.83203125" style="16" customWidth="1"/>
    <col min="8" max="8" width="19.5" style="16" customWidth="1"/>
    <col min="9" max="9" width="31.83203125" style="16" customWidth="1"/>
    <col min="10" max="10" width="19.5" style="16" customWidth="1"/>
    <col min="11" max="11" width="15.83203125" style="67"/>
    <col min="12" max="12" width="15.83203125" style="16"/>
    <col min="13" max="13" width="20.6640625" style="16" customWidth="1"/>
    <col min="14" max="14" width="21.83203125" style="16" customWidth="1"/>
    <col min="15" max="16384" width="15.83203125" style="16"/>
  </cols>
  <sheetData>
    <row r="1" spans="1:15" s="14" customFormat="1" x14ac:dyDescent="0.25">
      <c r="A1" s="33" t="s">
        <v>0</v>
      </c>
      <c r="B1" s="33" t="s">
        <v>4</v>
      </c>
      <c r="C1" s="33" t="s">
        <v>101</v>
      </c>
      <c r="D1" s="33" t="s">
        <v>13</v>
      </c>
      <c r="E1" s="33" t="s">
        <v>15</v>
      </c>
      <c r="F1" s="33" t="s">
        <v>102</v>
      </c>
      <c r="G1" s="33" t="s">
        <v>103</v>
      </c>
      <c r="H1" s="33" t="s">
        <v>23</v>
      </c>
      <c r="I1" s="33" t="s">
        <v>104</v>
      </c>
      <c r="J1" s="33" t="s">
        <v>24</v>
      </c>
      <c r="K1" s="33" t="s">
        <v>106</v>
      </c>
      <c r="L1" s="33" t="s">
        <v>64</v>
      </c>
      <c r="M1" s="33" t="s">
        <v>30</v>
      </c>
      <c r="N1" s="33" t="s">
        <v>107</v>
      </c>
      <c r="O1" s="26"/>
    </row>
    <row r="2" spans="1:15" s="14" customFormat="1" x14ac:dyDescent="0.25">
      <c r="A2" s="57">
        <v>44562</v>
      </c>
      <c r="B2" s="33">
        <v>24881.693333333336</v>
      </c>
      <c r="C2" s="33">
        <f>Expenses!P2</f>
        <v>4982.9055555555551</v>
      </c>
      <c r="D2" s="33">
        <f>Expenses!Q2</f>
        <v>552.77777777777783</v>
      </c>
      <c r="E2" s="33">
        <f>Expenses!R2</f>
        <v>153.66666666666666</v>
      </c>
      <c r="F2" s="33">
        <f>Expenses!S2</f>
        <v>375.91666666666669</v>
      </c>
      <c r="G2" s="33">
        <f>Expenses!W2</f>
        <v>778.33333333333337</v>
      </c>
      <c r="H2" s="33">
        <v>145.75</v>
      </c>
      <c r="I2" s="33">
        <f>Expenses!AD2</f>
        <v>738.30555555555566</v>
      </c>
      <c r="J2" s="33">
        <f>Expenses!AF2</f>
        <v>98.722222222222229</v>
      </c>
      <c r="K2" s="33">
        <f>Expenses!AG2</f>
        <v>597.30555555555554</v>
      </c>
      <c r="L2" s="33">
        <f>Expenses!AH2</f>
        <v>62.111111111111114</v>
      </c>
      <c r="M2" s="33">
        <f>Expenses!AI2</f>
        <v>819</v>
      </c>
      <c r="N2" s="33">
        <f>SUM(C2:M2)</f>
        <v>9304.7944444444438</v>
      </c>
      <c r="O2" s="26"/>
    </row>
    <row r="3" spans="1:15" s="14" customFormat="1" x14ac:dyDescent="0.25">
      <c r="A3" s="57">
        <v>44593</v>
      </c>
      <c r="B3" s="33">
        <v>20864.481111111112</v>
      </c>
      <c r="C3" s="33">
        <f>Expenses!P3</f>
        <v>4875.0488888888885</v>
      </c>
      <c r="D3" s="33">
        <f>Expenses!Q3</f>
        <v>552.77777777777783</v>
      </c>
      <c r="E3" s="33">
        <f>Expenses!R3</f>
        <v>153.66666666666666</v>
      </c>
      <c r="F3" s="33">
        <f>Expenses!S3</f>
        <v>375.91666666666669</v>
      </c>
      <c r="G3" s="33">
        <f>Expenses!W3</f>
        <v>778.33333333333337</v>
      </c>
      <c r="H3" s="33">
        <v>145.75</v>
      </c>
      <c r="I3" s="33">
        <f>Expenses!AD3</f>
        <v>738.30555555555566</v>
      </c>
      <c r="J3" s="33">
        <f>Expenses!AF3</f>
        <v>98.722222222222229</v>
      </c>
      <c r="K3" s="33">
        <f>Expenses!AG3</f>
        <v>117.66666666666667</v>
      </c>
      <c r="L3" s="33">
        <f>Expenses!AH3</f>
        <v>62.111111111111114</v>
      </c>
      <c r="M3" s="33">
        <f>Expenses!AI3</f>
        <v>519.44444444444446</v>
      </c>
      <c r="N3" s="33">
        <f t="shared" ref="N3:N49" si="0">SUM(C3:M3)</f>
        <v>8417.7433333333338</v>
      </c>
      <c r="O3" s="26"/>
    </row>
    <row r="4" spans="1:15" s="14" customFormat="1" x14ac:dyDescent="0.25">
      <c r="A4" s="57">
        <v>44621</v>
      </c>
      <c r="B4" s="33">
        <v>18576.084444444445</v>
      </c>
      <c r="C4" s="33">
        <f>Expenses!P4</f>
        <v>4455.028888888889</v>
      </c>
      <c r="D4" s="33">
        <f>Expenses!Q4</f>
        <v>1761</v>
      </c>
      <c r="E4" s="33">
        <f>Expenses!R4</f>
        <v>153.66666666666666</v>
      </c>
      <c r="F4" s="33">
        <f>Expenses!S4</f>
        <v>261.44444444444446</v>
      </c>
      <c r="G4" s="33">
        <f>Expenses!W4</f>
        <v>846.75</v>
      </c>
      <c r="H4" s="33">
        <v>202.94444444444446</v>
      </c>
      <c r="I4" s="33">
        <f>Expenses!AD4</f>
        <v>740.33333333333337</v>
      </c>
      <c r="J4" s="33">
        <f>Expenses!AF4</f>
        <v>209.13888888888889</v>
      </c>
      <c r="K4" s="33">
        <f>Expenses!AG4</f>
        <v>627.38888888888891</v>
      </c>
      <c r="L4" s="33">
        <f>Expenses!AH4</f>
        <v>99.305555555555557</v>
      </c>
      <c r="M4" s="33">
        <f>Expenses!AI4</f>
        <v>370.30555555555554</v>
      </c>
      <c r="N4" s="33">
        <f t="shared" si="0"/>
        <v>9727.3066666666655</v>
      </c>
      <c r="O4" s="26"/>
    </row>
    <row r="5" spans="1:15" s="14" customFormat="1" x14ac:dyDescent="0.25">
      <c r="A5" s="57">
        <v>44652</v>
      </c>
      <c r="B5" s="33">
        <v>33879.088888888888</v>
      </c>
      <c r="C5" s="33">
        <f>Expenses!P5</f>
        <v>5982.2222222222217</v>
      </c>
      <c r="D5" s="33">
        <f>Expenses!Q5</f>
        <v>782.02777777777783</v>
      </c>
      <c r="E5" s="33">
        <f>Expenses!R5</f>
        <v>269.02777777777777</v>
      </c>
      <c r="F5" s="33">
        <f>Expenses!S5</f>
        <v>193.11111111111111</v>
      </c>
      <c r="G5" s="33">
        <f>Expenses!W5</f>
        <v>1176.3888888888889</v>
      </c>
      <c r="H5" s="33">
        <v>146.16666666666666</v>
      </c>
      <c r="I5" s="33">
        <f>Expenses!AD5</f>
        <v>655.77777777777783</v>
      </c>
      <c r="J5" s="33">
        <f>Expenses!AF5</f>
        <v>397.27777777777777</v>
      </c>
      <c r="K5" s="33">
        <f>Expenses!AG5</f>
        <v>362.97222222222223</v>
      </c>
      <c r="L5" s="33">
        <f>Expenses!AH5</f>
        <v>246.05555555555554</v>
      </c>
      <c r="M5" s="33">
        <f>Expenses!AI5</f>
        <v>700</v>
      </c>
      <c r="N5" s="33">
        <f t="shared" si="0"/>
        <v>10911.027777777776</v>
      </c>
      <c r="O5" s="26"/>
    </row>
    <row r="6" spans="1:15" s="14" customFormat="1" x14ac:dyDescent="0.25">
      <c r="A6" s="57">
        <v>44682</v>
      </c>
      <c r="B6" s="33">
        <v>17804.989166666666</v>
      </c>
      <c r="C6" s="33">
        <f>Expenses!P6</f>
        <v>4734.9733888888886</v>
      </c>
      <c r="D6" s="33">
        <f>Expenses!Q6</f>
        <v>878.68775533333326</v>
      </c>
      <c r="E6" s="33">
        <f>Expenses!R6</f>
        <v>269.02777777777777</v>
      </c>
      <c r="F6" s="33">
        <f>Expenses!S6</f>
        <v>401.14444444444445</v>
      </c>
      <c r="G6" s="33">
        <f>Expenses!W6</f>
        <v>1192.5555555555554</v>
      </c>
      <c r="H6" s="33">
        <v>146.16666666666666</v>
      </c>
      <c r="I6" s="33">
        <f>Expenses!AD6</f>
        <v>571.23611111111109</v>
      </c>
      <c r="J6" s="33">
        <f>Expenses!AF6</f>
        <v>157.16666666666666</v>
      </c>
      <c r="K6" s="33">
        <f>Expenses!AG6</f>
        <v>363.98655555555547</v>
      </c>
      <c r="L6" s="33">
        <f>Expenses!AH6</f>
        <v>144.92038888888888</v>
      </c>
      <c r="M6" s="33">
        <f>Expenses!AI6</f>
        <v>500</v>
      </c>
      <c r="N6" s="33">
        <f t="shared" si="0"/>
        <v>9359.8653108888884</v>
      </c>
      <c r="O6" s="26"/>
    </row>
    <row r="7" spans="1:15" s="14" customFormat="1" x14ac:dyDescent="0.25">
      <c r="A7" s="57">
        <v>44713</v>
      </c>
      <c r="B7" s="33">
        <v>11875.069166666666</v>
      </c>
      <c r="C7" s="33">
        <f>Expenses!P7</f>
        <v>4201.106055555555</v>
      </c>
      <c r="D7" s="33">
        <f>Expenses!Q7</f>
        <v>1472.2222222222222</v>
      </c>
      <c r="E7" s="33">
        <f>Expenses!R7</f>
        <v>269.02777777777777</v>
      </c>
      <c r="F7" s="33">
        <f>Expenses!S7</f>
        <v>126.44999999999999</v>
      </c>
      <c r="G7" s="33">
        <f>Expenses!W7</f>
        <v>896.38888888888891</v>
      </c>
      <c r="H7" s="33">
        <v>146.16666666666666</v>
      </c>
      <c r="I7" s="33">
        <f>Expenses!AD7</f>
        <v>571.23611111111109</v>
      </c>
      <c r="J7" s="33">
        <f>Expenses!AF7</f>
        <v>161.5</v>
      </c>
      <c r="K7" s="33">
        <f>Expenses!AG7</f>
        <v>543.11583333333328</v>
      </c>
      <c r="L7" s="33">
        <f>Expenses!AH7</f>
        <v>118.45822222222222</v>
      </c>
      <c r="M7" s="33">
        <f>Expenses!AI7</f>
        <v>305.55555555555554</v>
      </c>
      <c r="N7" s="33">
        <f t="shared" si="0"/>
        <v>8811.2273333333305</v>
      </c>
      <c r="O7" s="26"/>
    </row>
    <row r="8" spans="1:15" s="14" customFormat="1" x14ac:dyDescent="0.25">
      <c r="A8" s="57">
        <v>44743</v>
      </c>
      <c r="B8" s="33">
        <v>26442.293055555558</v>
      </c>
      <c r="C8" s="33">
        <f>Expenses!P8</f>
        <v>4752.3079444444447</v>
      </c>
      <c r="D8" s="33">
        <f>Expenses!Q8</f>
        <v>965.23636111111125</v>
      </c>
      <c r="E8" s="33">
        <f>Expenses!R8</f>
        <v>269.02777777777777</v>
      </c>
      <c r="F8" s="33">
        <f>Expenses!S8</f>
        <v>78.932500000000005</v>
      </c>
      <c r="G8" s="33">
        <f>Expenses!W8</f>
        <v>715.27777777777771</v>
      </c>
      <c r="H8" s="33">
        <v>209.78703708333333</v>
      </c>
      <c r="I8" s="33">
        <f>Expenses!AD8</f>
        <v>571.85589861111112</v>
      </c>
      <c r="J8" s="33">
        <f>Expenses!AF8</f>
        <v>249.66222222222223</v>
      </c>
      <c r="K8" s="33">
        <f>Expenses!AG8</f>
        <v>476.29729666666663</v>
      </c>
      <c r="L8" s="33">
        <f>Expenses!AH8</f>
        <v>46.761375416666667</v>
      </c>
      <c r="M8" s="33">
        <f>Expenses!AI8</f>
        <v>617.97222222222217</v>
      </c>
      <c r="N8" s="33">
        <f t="shared" si="0"/>
        <v>8953.1184133333336</v>
      </c>
      <c r="O8" s="26"/>
    </row>
    <row r="9" spans="1:15" s="14" customFormat="1" x14ac:dyDescent="0.25">
      <c r="A9" s="57">
        <v>44774</v>
      </c>
      <c r="B9" s="33">
        <v>20922.982583333334</v>
      </c>
      <c r="C9" s="33">
        <f>Expenses!P9</f>
        <v>4571.350498888889</v>
      </c>
      <c r="D9" s="33">
        <f>Expenses!Q9</f>
        <v>952.54250000000013</v>
      </c>
      <c r="E9" s="33">
        <f>Expenses!R9</f>
        <v>269.02777777777777</v>
      </c>
      <c r="F9" s="33">
        <f>Expenses!S9</f>
        <v>70.694444444444443</v>
      </c>
      <c r="G9" s="33">
        <f>Expenses!W9</f>
        <v>982.27777777777783</v>
      </c>
      <c r="H9" s="33">
        <v>147.39846636111113</v>
      </c>
      <c r="I9" s="33">
        <f>Expenses!AD9</f>
        <v>553.01263749999998</v>
      </c>
      <c r="J9" s="33">
        <f>Expenses!AF9</f>
        <v>151.66666666666666</v>
      </c>
      <c r="K9" s="33">
        <f>Expenses!AG9</f>
        <v>239.13883991666665</v>
      </c>
      <c r="L9" s="33">
        <f>Expenses!AH9</f>
        <v>149.96791666666667</v>
      </c>
      <c r="M9" s="33">
        <f>Expenses!AI9</f>
        <v>527.77777777777783</v>
      </c>
      <c r="N9" s="33">
        <f t="shared" si="0"/>
        <v>8614.8553037777765</v>
      </c>
      <c r="O9" s="26"/>
    </row>
    <row r="10" spans="1:15" s="26" customFormat="1" x14ac:dyDescent="0.25">
      <c r="A10" s="57">
        <v>44805</v>
      </c>
      <c r="B10" s="33">
        <v>22897.22111111111</v>
      </c>
      <c r="C10" s="33">
        <f>Expenses!P10</f>
        <v>5522.1486494444453</v>
      </c>
      <c r="D10" s="33">
        <f>Expenses!Q10</f>
        <v>1758.9916666666668</v>
      </c>
      <c r="E10" s="33">
        <f>Expenses!R10</f>
        <v>269.02777777777777</v>
      </c>
      <c r="F10" s="33">
        <f>Expenses!S10</f>
        <v>144.0925</v>
      </c>
      <c r="G10" s="33">
        <f>Expenses!W10</f>
        <v>892.62583333333328</v>
      </c>
      <c r="H10" s="33">
        <v>62.873881944444442</v>
      </c>
      <c r="I10" s="33">
        <f>Expenses!AD10</f>
        <v>518.45958194444438</v>
      </c>
      <c r="J10" s="33">
        <f>Expenses!AF10</f>
        <v>248.05555555555554</v>
      </c>
      <c r="K10" s="33">
        <f>Expenses!AG10</f>
        <v>263.16228583333333</v>
      </c>
      <c r="L10" s="33">
        <f>Expenses!AH10</f>
        <v>170.24083333333334</v>
      </c>
      <c r="M10" s="33">
        <f>Expenses!AI10</f>
        <v>515.02777777777783</v>
      </c>
      <c r="N10" s="33">
        <f t="shared" si="0"/>
        <v>10364.706343611109</v>
      </c>
      <c r="O10" s="32"/>
    </row>
    <row r="11" spans="1:15" s="14" customFormat="1" x14ac:dyDescent="0.25">
      <c r="A11" s="57">
        <v>44835</v>
      </c>
      <c r="B11" s="33">
        <v>14381.373056111112</v>
      </c>
      <c r="C11" s="33">
        <f>Expenses!P11</f>
        <v>4527.2629111111119</v>
      </c>
      <c r="D11" s="33">
        <f>Expenses!Q11</f>
        <v>2557.0605555555549</v>
      </c>
      <c r="E11" s="33">
        <f>Expenses!R11</f>
        <v>269.02777777777777</v>
      </c>
      <c r="F11" s="33">
        <f>Expenses!S11</f>
        <v>173.31416666666667</v>
      </c>
      <c r="G11" s="33">
        <f>Expenses!W11</f>
        <v>842.22222222222217</v>
      </c>
      <c r="H11" s="33">
        <v>62.979300694444447</v>
      </c>
      <c r="I11" s="33">
        <f>Expenses!AD11</f>
        <v>544.89446752777781</v>
      </c>
      <c r="J11" s="33">
        <f>Expenses!AF11</f>
        <v>216.25</v>
      </c>
      <c r="K11" s="33">
        <f>Expenses!AG11</f>
        <v>241.34652833333334</v>
      </c>
      <c r="L11" s="33">
        <f>Expenses!AH11</f>
        <v>176.07463058333332</v>
      </c>
      <c r="M11" s="33">
        <f>Expenses!AI11</f>
        <v>361.11111111111109</v>
      </c>
      <c r="N11" s="33">
        <f t="shared" si="0"/>
        <v>9971.543671583333</v>
      </c>
      <c r="O11" s="26"/>
    </row>
    <row r="12" spans="1:15" s="14" customFormat="1" x14ac:dyDescent="0.25">
      <c r="A12" s="57">
        <v>44866</v>
      </c>
      <c r="B12" s="33">
        <v>24256.712222222221</v>
      </c>
      <c r="C12" s="33">
        <f>Expenses!P12</f>
        <v>5166.5658748148035</v>
      </c>
      <c r="D12" s="33">
        <f>Expenses!Q12</f>
        <v>4642.1928888888888</v>
      </c>
      <c r="E12" s="33">
        <f>Expenses!R12</f>
        <v>269.02777777777777</v>
      </c>
      <c r="F12" s="33">
        <f>Expenses!S12</f>
        <v>55.888888888888886</v>
      </c>
      <c r="G12" s="33">
        <f>Expenses!W12</f>
        <v>939.61111111111109</v>
      </c>
      <c r="H12" s="33">
        <v>433.32751041666666</v>
      </c>
      <c r="I12" s="33">
        <f>Expenses!AD12</f>
        <v>547.7570365277777</v>
      </c>
      <c r="J12" s="33">
        <f>Expenses!AF12</f>
        <v>329.72222222222223</v>
      </c>
      <c r="K12" s="33">
        <f>Expenses!AG12</f>
        <v>183.96718194444441</v>
      </c>
      <c r="L12" s="33">
        <f>Expenses!AH12</f>
        <v>176.07463058333332</v>
      </c>
      <c r="M12" s="33">
        <f>Expenses!AI12</f>
        <v>541.66666666666663</v>
      </c>
      <c r="N12" s="33">
        <f t="shared" si="0"/>
        <v>13285.801789842579</v>
      </c>
      <c r="O12" s="26"/>
    </row>
    <row r="13" spans="1:15" s="14" customFormat="1" x14ac:dyDescent="0.25">
      <c r="A13" s="57">
        <v>44896</v>
      </c>
      <c r="B13" s="33">
        <v>29702.857499999998</v>
      </c>
      <c r="C13" s="33">
        <f>Expenses!P13</f>
        <v>6752.9605555555554</v>
      </c>
      <c r="D13" s="33">
        <f>Expenses!Q13</f>
        <v>940.01277777777773</v>
      </c>
      <c r="E13" s="33">
        <f>Expenses!R13</f>
        <v>269.02777777777777</v>
      </c>
      <c r="F13" s="33">
        <f>Expenses!S13</f>
        <v>406.01888888888891</v>
      </c>
      <c r="G13" s="33">
        <f>Expenses!W13</f>
        <v>812.94444444444446</v>
      </c>
      <c r="H13" s="33">
        <v>57.617990277777785</v>
      </c>
      <c r="I13" s="33">
        <f>Expenses!AD13</f>
        <v>547.96981430555547</v>
      </c>
      <c r="J13" s="33">
        <f>Expenses!AF13</f>
        <v>354.02777777777777</v>
      </c>
      <c r="K13" s="33">
        <f>Expenses!AG13</f>
        <v>319.55088372222218</v>
      </c>
      <c r="L13" s="33">
        <f>Expenses!AH13</f>
        <v>196.63585922222222</v>
      </c>
      <c r="M13" s="33">
        <f>Expenses!AI13</f>
        <v>813.88888888888891</v>
      </c>
      <c r="N13" s="33">
        <f t="shared" si="0"/>
        <v>11470.655658638891</v>
      </c>
      <c r="O13" s="26"/>
    </row>
    <row r="14" spans="1:15" s="14" customFormat="1" x14ac:dyDescent="0.25">
      <c r="A14" s="57">
        <v>44927</v>
      </c>
      <c r="B14" s="33">
        <v>34899.253333333334</v>
      </c>
      <c r="C14" s="33">
        <f>Expenses!P14</f>
        <v>7960.3306666666658</v>
      </c>
      <c r="D14" s="33">
        <f>Expenses!Q14</f>
        <v>1306.2641666666668</v>
      </c>
      <c r="E14" s="33">
        <f>Expenses!R14</f>
        <v>269.02777777777777</v>
      </c>
      <c r="F14" s="33">
        <f>Expenses!S14</f>
        <v>202.78861111111112</v>
      </c>
      <c r="G14" s="33">
        <f>Expenses!W14</f>
        <v>1078.5555555555554</v>
      </c>
      <c r="H14" s="33">
        <v>63.27055277777778</v>
      </c>
      <c r="I14" s="33">
        <f>Expenses!AD14</f>
        <v>547.96981430555547</v>
      </c>
      <c r="J14" s="33">
        <f>Expenses!AF14</f>
        <v>289.5</v>
      </c>
      <c r="K14" s="33">
        <f>Expenses!AG14</f>
        <v>445.77148422222223</v>
      </c>
      <c r="L14" s="33">
        <f>Expenses!AH14</f>
        <v>277.43523555555555</v>
      </c>
      <c r="M14" s="33">
        <f>Expenses!AI14</f>
        <v>805.55555555555554</v>
      </c>
      <c r="N14" s="33">
        <f t="shared" si="0"/>
        <v>13246.469420194442</v>
      </c>
      <c r="O14" s="26"/>
    </row>
    <row r="15" spans="1:15" s="14" customFormat="1" x14ac:dyDescent="0.25">
      <c r="A15" s="57">
        <v>44958</v>
      </c>
      <c r="B15" s="33">
        <v>26810.628172222223</v>
      </c>
      <c r="C15" s="33">
        <f>Expenses!P15</f>
        <v>6478.6360972222228</v>
      </c>
      <c r="D15" s="33">
        <f>Expenses!Q15</f>
        <v>916.66666666666663</v>
      </c>
      <c r="E15" s="33">
        <f>Expenses!R15</f>
        <v>269.02777777777777</v>
      </c>
      <c r="F15" s="33">
        <f>Expenses!S15</f>
        <v>325.30555555555554</v>
      </c>
      <c r="G15" s="33">
        <f>Expenses!W15</f>
        <v>1106.3333333333333</v>
      </c>
      <c r="H15" s="33">
        <v>63.27055277777778</v>
      </c>
      <c r="I15" s="33">
        <f>Expenses!AD15</f>
        <v>618.7948908055555</v>
      </c>
      <c r="J15" s="33">
        <f>Expenses!AF15</f>
        <v>182.5</v>
      </c>
      <c r="K15" s="33">
        <f>Expenses!AG15</f>
        <v>894.44444444444446</v>
      </c>
      <c r="L15" s="33">
        <f>Expenses!AH15</f>
        <v>583.33333333333337</v>
      </c>
      <c r="M15" s="33">
        <f>Expenses!AI15</f>
        <v>777.77777777777783</v>
      </c>
      <c r="N15" s="33">
        <f t="shared" si="0"/>
        <v>12216.090429694446</v>
      </c>
      <c r="O15" s="26"/>
    </row>
    <row r="16" spans="1:15" s="14" customFormat="1" x14ac:dyDescent="0.25">
      <c r="A16" s="57">
        <v>44986</v>
      </c>
      <c r="B16" s="33">
        <v>34547.913611111107</v>
      </c>
      <c r="C16" s="33">
        <f>Expenses!P16</f>
        <v>7719.3922000398143</v>
      </c>
      <c r="D16" s="33">
        <f>Expenses!Q16</f>
        <v>1444.4444444444443</v>
      </c>
      <c r="E16" s="33">
        <f>Expenses!R16</f>
        <v>269.02777777777777</v>
      </c>
      <c r="F16" s="33">
        <f>Expenses!S16</f>
        <v>712.96624999999995</v>
      </c>
      <c r="G16" s="33">
        <f>Expenses!W16</f>
        <v>1090.6388888888889</v>
      </c>
      <c r="H16" s="33">
        <v>212.23531166666669</v>
      </c>
      <c r="I16" s="33">
        <f>Expenses!AD16</f>
        <v>618.7948908055555</v>
      </c>
      <c r="J16" s="33">
        <f>Expenses!AF16</f>
        <v>318.13888888888891</v>
      </c>
      <c r="K16" s="33">
        <f>Expenses!AG16</f>
        <v>926.89491277777779</v>
      </c>
      <c r="L16" s="33">
        <f>Expenses!AH16</f>
        <v>189.90263766666666</v>
      </c>
      <c r="M16" s="33">
        <f>Expenses!AI16</f>
        <v>833.33333333333337</v>
      </c>
      <c r="N16" s="33">
        <f t="shared" si="0"/>
        <v>14335.769536289812</v>
      </c>
      <c r="O16" s="26"/>
    </row>
    <row r="17" spans="1:15" s="14" customFormat="1" x14ac:dyDescent="0.25">
      <c r="A17" s="57">
        <v>45017</v>
      </c>
      <c r="B17" s="33">
        <v>34011.447452777778</v>
      </c>
      <c r="C17" s="33">
        <f>Expenses!P17</f>
        <v>7357.7447836620368</v>
      </c>
      <c r="D17" s="33">
        <f>Expenses!Q17</f>
        <v>1418.7798666666665</v>
      </c>
      <c r="E17" s="33">
        <f>Expenses!R17</f>
        <v>269.02777777777777</v>
      </c>
      <c r="F17" s="33">
        <f>Expenses!S17</f>
        <v>210.5</v>
      </c>
      <c r="G17" s="33">
        <f>Expenses!W17</f>
        <v>1202.8333333333333</v>
      </c>
      <c r="H17" s="33">
        <v>212.40887013888889</v>
      </c>
      <c r="I17" s="33">
        <f>Expenses!AD17</f>
        <v>672.26695319444434</v>
      </c>
      <c r="J17" s="33">
        <f>Expenses!AF17</f>
        <v>323.63888888888891</v>
      </c>
      <c r="K17" s="33">
        <f>Expenses!AG17</f>
        <v>840.4097613888888</v>
      </c>
      <c r="L17" s="33">
        <f>Expenses!AH17</f>
        <v>339.38964222222216</v>
      </c>
      <c r="M17" s="33">
        <f>Expenses!AI17</f>
        <v>861.11111111111109</v>
      </c>
      <c r="N17" s="33">
        <f t="shared" si="0"/>
        <v>13708.110988384258</v>
      </c>
      <c r="O17" s="26"/>
    </row>
    <row r="18" spans="1:15" s="14" customFormat="1" x14ac:dyDescent="0.25">
      <c r="A18" s="57">
        <v>45047</v>
      </c>
      <c r="B18" s="33">
        <v>29354.101388888885</v>
      </c>
      <c r="C18" s="33">
        <f>Expenses!P18</f>
        <v>7855.7350000000006</v>
      </c>
      <c r="D18" s="33">
        <f>Expenses!Q18</f>
        <v>930.55555555555554</v>
      </c>
      <c r="E18" s="33">
        <f>Expenses!R18</f>
        <v>269.02777777777777</v>
      </c>
      <c r="F18" s="33">
        <f>Expenses!S18</f>
        <v>399.33749999999998</v>
      </c>
      <c r="G18" s="33">
        <f>Expenses!W18</f>
        <v>1399.8888888888891</v>
      </c>
      <c r="H18" s="33">
        <v>212.58868180555552</v>
      </c>
      <c r="I18" s="33">
        <f>Expenses!AD18</f>
        <v>643.47820874999991</v>
      </c>
      <c r="J18" s="33">
        <f>Expenses!AF18</f>
        <v>220.83333333333334</v>
      </c>
      <c r="K18" s="33">
        <f>Expenses!AG18</f>
        <v>648.72799499999985</v>
      </c>
      <c r="L18" s="33">
        <f>Expenses!AH18</f>
        <v>366.89441874999994</v>
      </c>
      <c r="M18" s="33">
        <f>Expenses!AI18</f>
        <v>702.77777777777783</v>
      </c>
      <c r="N18" s="33">
        <f t="shared" si="0"/>
        <v>13649.845137638888</v>
      </c>
      <c r="O18" s="26"/>
    </row>
    <row r="19" spans="1:15" s="14" customFormat="1" x14ac:dyDescent="0.25">
      <c r="A19" s="57">
        <v>45078</v>
      </c>
      <c r="B19" s="33">
        <v>25877.348333333335</v>
      </c>
      <c r="C19" s="33">
        <f>Expenses!P19</f>
        <v>7914.3113421898142</v>
      </c>
      <c r="D19" s="33">
        <f>Expenses!Q19</f>
        <v>698.5430555555555</v>
      </c>
      <c r="E19" s="33">
        <f>Expenses!R19</f>
        <v>269.02777777777777</v>
      </c>
      <c r="F19" s="33">
        <f>Expenses!S19</f>
        <v>128.65333333333331</v>
      </c>
      <c r="G19" s="33">
        <f>Expenses!W19</f>
        <v>1108.2233333333334</v>
      </c>
      <c r="H19" s="33">
        <v>212.58868180555552</v>
      </c>
      <c r="I19" s="33">
        <f>Expenses!AD19</f>
        <v>643.47820874999991</v>
      </c>
      <c r="J19" s="33">
        <f>Expenses!AF19</f>
        <v>264.80555555555554</v>
      </c>
      <c r="K19" s="33">
        <f>Expenses!AG19</f>
        <v>954.57461449999994</v>
      </c>
      <c r="L19" s="33">
        <f>Expenses!AH19</f>
        <v>289.95980819444441</v>
      </c>
      <c r="M19" s="33">
        <f>Expenses!AI19</f>
        <v>675</v>
      </c>
      <c r="N19" s="33">
        <f t="shared" si="0"/>
        <v>13159.165710995368</v>
      </c>
      <c r="O19" s="26"/>
    </row>
    <row r="20" spans="1:15" s="14" customFormat="1" x14ac:dyDescent="0.25">
      <c r="A20" s="57">
        <v>45108</v>
      </c>
      <c r="B20" s="33">
        <v>34472.862222222218</v>
      </c>
      <c r="C20" s="33">
        <f>Expenses!P20</f>
        <v>7660.6802561824079</v>
      </c>
      <c r="D20" s="33">
        <f>Expenses!Q20</f>
        <v>1500</v>
      </c>
      <c r="E20" s="33">
        <f>Expenses!R20</f>
        <v>269.02777777777777</v>
      </c>
      <c r="F20" s="33">
        <f>Expenses!S20</f>
        <v>702.27555555555557</v>
      </c>
      <c r="G20" s="33">
        <f>Expenses!W20</f>
        <v>1379.3602777777778</v>
      </c>
      <c r="H20" s="33">
        <v>212.58868180555552</v>
      </c>
      <c r="I20" s="33">
        <f>Expenses!AD20</f>
        <v>643.47820874999991</v>
      </c>
      <c r="J20" s="33">
        <f>Expenses!AF20</f>
        <v>452.11111111111109</v>
      </c>
      <c r="K20" s="33">
        <f>Expenses!AG20</f>
        <v>649.80768499999999</v>
      </c>
      <c r="L20" s="33">
        <f>Expenses!AH20</f>
        <v>319.48371291666666</v>
      </c>
      <c r="M20" s="33">
        <f>Expenses!AI20</f>
        <v>933.33333333333337</v>
      </c>
      <c r="N20" s="33">
        <f t="shared" si="0"/>
        <v>14722.146600210186</v>
      </c>
      <c r="O20" s="26"/>
    </row>
    <row r="21" spans="1:15" s="14" customFormat="1" x14ac:dyDescent="0.25">
      <c r="A21" s="57">
        <v>45139</v>
      </c>
      <c r="B21" s="33">
        <v>28000.62</v>
      </c>
      <c r="C21" s="33">
        <f>Expenses!P21</f>
        <v>7613.9563509995187</v>
      </c>
      <c r="D21" s="33">
        <f>Expenses!Q21</f>
        <v>1200</v>
      </c>
      <c r="E21" s="33">
        <f>Expenses!R21</f>
        <v>269.02777777777777</v>
      </c>
      <c r="F21" s="33">
        <f>Expenses!S21</f>
        <v>70.694444444444443</v>
      </c>
      <c r="G21" s="33">
        <f>Expenses!W21</f>
        <v>1449.5555555555557</v>
      </c>
      <c r="H21" s="33">
        <v>212.58868180555552</v>
      </c>
      <c r="I21" s="33">
        <f>Expenses!AD21</f>
        <v>653.6326531944444</v>
      </c>
      <c r="J21" s="33">
        <f>Expenses!AF21</f>
        <v>250</v>
      </c>
      <c r="K21" s="33">
        <f>Expenses!AG21</f>
        <v>678.6</v>
      </c>
      <c r="L21" s="33">
        <f>Expenses!AH21</f>
        <v>200</v>
      </c>
      <c r="M21" s="33">
        <f>Expenses!AI21</f>
        <v>838.94999999999993</v>
      </c>
      <c r="N21" s="33">
        <f t="shared" si="0"/>
        <v>13437.005463777299</v>
      </c>
      <c r="O21" s="26"/>
    </row>
    <row r="22" spans="1:15" s="14" customFormat="1" x14ac:dyDescent="0.25">
      <c r="A22" s="57">
        <v>45170</v>
      </c>
      <c r="B22" s="33">
        <v>24500.180888888892</v>
      </c>
      <c r="C22" s="33">
        <f>Expenses!P22</f>
        <v>7237</v>
      </c>
      <c r="D22" s="33">
        <f>Expenses!Q22</f>
        <v>600</v>
      </c>
      <c r="E22" s="33">
        <f>Expenses!R22</f>
        <v>269.02777777777777</v>
      </c>
      <c r="F22" s="33">
        <f>Expenses!S22</f>
        <v>144.0925</v>
      </c>
      <c r="G22" s="33">
        <f>Expenses!W22</f>
        <v>1326</v>
      </c>
      <c r="H22" s="33">
        <v>212.58868180555552</v>
      </c>
      <c r="I22" s="33">
        <f>Expenses!AD22</f>
        <v>556.95125000000007</v>
      </c>
      <c r="J22" s="33">
        <f>Expenses!AF22</f>
        <v>274</v>
      </c>
      <c r="K22" s="33">
        <f>Expenses!AG22</f>
        <v>672</v>
      </c>
      <c r="L22" s="33">
        <f>Expenses!AH22</f>
        <v>240</v>
      </c>
      <c r="M22" s="33">
        <f>Expenses!AI22</f>
        <v>669</v>
      </c>
      <c r="N22" s="33">
        <f t="shared" si="0"/>
        <v>12200.660209583333</v>
      </c>
      <c r="O22" s="26"/>
    </row>
    <row r="23" spans="1:15" s="14" customFormat="1" x14ac:dyDescent="0.25">
      <c r="A23" s="57">
        <v>45200</v>
      </c>
      <c r="B23" s="33">
        <v>15388.04117003889</v>
      </c>
      <c r="C23" s="33">
        <f>Expenses!P23</f>
        <v>6996</v>
      </c>
      <c r="D23" s="33">
        <f>Expenses!Q23</f>
        <v>1840</v>
      </c>
      <c r="E23" s="33">
        <f>Expenses!R23</f>
        <v>269.02777777777777</v>
      </c>
      <c r="F23" s="33">
        <f>Expenses!S23</f>
        <v>200</v>
      </c>
      <c r="G23" s="33">
        <f>Expenses!W23</f>
        <v>1038</v>
      </c>
      <c r="H23" s="33">
        <v>212.58868180555552</v>
      </c>
      <c r="I23" s="33">
        <f>Expenses!AD23</f>
        <v>847.95124999999996</v>
      </c>
      <c r="J23" s="33">
        <f>Expenses!AF23</f>
        <v>308</v>
      </c>
      <c r="K23" s="33">
        <f>Expenses!AG23</f>
        <v>364</v>
      </c>
      <c r="L23" s="33">
        <f>Expenses!AH23</f>
        <v>200</v>
      </c>
      <c r="M23" s="33">
        <f>Expenses!AI23</f>
        <v>603</v>
      </c>
      <c r="N23" s="33">
        <f t="shared" si="0"/>
        <v>12878.567709583333</v>
      </c>
      <c r="O23" s="26"/>
    </row>
    <row r="24" spans="1:15" s="14" customFormat="1" x14ac:dyDescent="0.25">
      <c r="A24" s="57">
        <v>45231</v>
      </c>
      <c r="B24" s="33">
        <v>26682.397444444447</v>
      </c>
      <c r="C24" s="33">
        <f>Expenses!P24</f>
        <v>7301</v>
      </c>
      <c r="D24" s="33">
        <f>Expenses!Q24</f>
        <v>1300</v>
      </c>
      <c r="E24" s="33">
        <f>Expenses!R24</f>
        <v>269.02777777777777</v>
      </c>
      <c r="F24" s="33">
        <f>Expenses!S24</f>
        <v>200</v>
      </c>
      <c r="G24" s="33">
        <f>Expenses!W24</f>
        <v>1042</v>
      </c>
      <c r="H24" s="33">
        <v>212.58868180555552</v>
      </c>
      <c r="I24" s="33">
        <f>Expenses!AD24</f>
        <v>618.95125000000007</v>
      </c>
      <c r="J24" s="33">
        <f>Expenses!AF24</f>
        <v>390</v>
      </c>
      <c r="K24" s="33">
        <f>Expenses!AG24</f>
        <v>1152</v>
      </c>
      <c r="L24" s="33">
        <f>Expenses!AH24</f>
        <v>290</v>
      </c>
      <c r="M24" s="33">
        <f>Expenses!AI24</f>
        <v>838</v>
      </c>
      <c r="N24" s="33">
        <f t="shared" si="0"/>
        <v>13613.567709583333</v>
      </c>
      <c r="O24" s="26"/>
    </row>
    <row r="25" spans="1:15" s="14" customFormat="1" x14ac:dyDescent="0.25">
      <c r="A25" s="57">
        <v>45261</v>
      </c>
      <c r="B25" s="33">
        <v>32673.114250000002</v>
      </c>
      <c r="C25" s="33">
        <f>Expenses!P25</f>
        <v>12405</v>
      </c>
      <c r="D25" s="33">
        <f>Expenses!Q25</f>
        <v>1600</v>
      </c>
      <c r="E25" s="33">
        <f>Expenses!R25</f>
        <v>269.02777777777777</v>
      </c>
      <c r="F25" s="33">
        <f>Expenses!S25</f>
        <v>406.01888888888891</v>
      </c>
      <c r="G25" s="33">
        <f>Expenses!W25</f>
        <v>1304</v>
      </c>
      <c r="H25" s="33">
        <v>212.58868180555552</v>
      </c>
      <c r="I25" s="33">
        <f>Expenses!AD25</f>
        <v>585.95125000000007</v>
      </c>
      <c r="J25" s="33">
        <f>Expenses!AF25</f>
        <v>426</v>
      </c>
      <c r="K25" s="33">
        <f>Expenses!AG25</f>
        <v>365</v>
      </c>
      <c r="L25" s="33">
        <f>Expenses!AH25</f>
        <v>300</v>
      </c>
      <c r="M25" s="33">
        <f>Expenses!AI25</f>
        <v>844</v>
      </c>
      <c r="N25" s="33">
        <f t="shared" si="0"/>
        <v>18717.586598472222</v>
      </c>
      <c r="O25" s="26"/>
    </row>
    <row r="26" spans="1:15" s="14" customFormat="1" x14ac:dyDescent="0.25">
      <c r="A26" s="57">
        <v>45292</v>
      </c>
      <c r="B26" s="33">
        <v>35765.990592764058</v>
      </c>
      <c r="C26" s="33">
        <f>Expenses!P26</f>
        <v>9120</v>
      </c>
      <c r="D26" s="33">
        <f>Expenses!Q26</f>
        <v>1700</v>
      </c>
      <c r="E26" s="33">
        <f>Expenses!R26</f>
        <v>269.02777777777777</v>
      </c>
      <c r="F26" s="33">
        <f>Expenses!S26</f>
        <v>375.91666666666669</v>
      </c>
      <c r="G26" s="33">
        <f>Expenses!W26</f>
        <v>1343</v>
      </c>
      <c r="H26" s="33">
        <v>212.58868180555552</v>
      </c>
      <c r="I26" s="33">
        <f>Expenses!AD26</f>
        <v>515.95125000000007</v>
      </c>
      <c r="J26" s="33">
        <f>Expenses!AF26</f>
        <v>305</v>
      </c>
      <c r="K26" s="33">
        <f>Expenses!AG26</f>
        <v>981</v>
      </c>
      <c r="L26" s="33">
        <f>Expenses!AH26</f>
        <v>277.43523555555555</v>
      </c>
      <c r="M26" s="33">
        <f>Expenses!AI26</f>
        <v>1062</v>
      </c>
      <c r="N26" s="33">
        <f t="shared" si="0"/>
        <v>16161.919611805553</v>
      </c>
      <c r="O26" s="26"/>
    </row>
    <row r="27" spans="1:15" s="14" customFormat="1" x14ac:dyDescent="0.25">
      <c r="A27" s="57">
        <v>45323</v>
      </c>
      <c r="B27" s="33">
        <v>27529.533309645612</v>
      </c>
      <c r="C27" s="33">
        <f>Expenses!P27</f>
        <v>7613.9563509995187</v>
      </c>
      <c r="D27" s="33">
        <f>Expenses!Q27</f>
        <v>900</v>
      </c>
      <c r="E27" s="33">
        <f>Expenses!R27</f>
        <v>269.02777777777777</v>
      </c>
      <c r="F27" s="33">
        <f>Expenses!S27</f>
        <v>375.91666666666669</v>
      </c>
      <c r="G27" s="33">
        <f>Expenses!W27</f>
        <v>1115.2222222222222</v>
      </c>
      <c r="H27" s="33">
        <v>212.58868180555552</v>
      </c>
      <c r="I27" s="33">
        <f>Expenses!AD27</f>
        <v>638.95125000000007</v>
      </c>
      <c r="J27" s="33">
        <f>Expenses!AF27</f>
        <v>275</v>
      </c>
      <c r="K27" s="33">
        <f>Expenses!AG27</f>
        <v>880</v>
      </c>
      <c r="L27" s="33">
        <f>Expenses!AH27</f>
        <v>583.33333333333337</v>
      </c>
      <c r="M27" s="33">
        <f>Expenses!AI27</f>
        <v>975.03586758205131</v>
      </c>
      <c r="N27" s="33">
        <f t="shared" si="0"/>
        <v>13839.032150387126</v>
      </c>
      <c r="O27" s="26"/>
    </row>
    <row r="28" spans="1:15" s="14" customFormat="1" x14ac:dyDescent="0.25">
      <c r="A28" s="57">
        <v>45352</v>
      </c>
      <c r="B28" s="33">
        <v>33198.777379528234</v>
      </c>
      <c r="C28" s="33">
        <f>Expenses!P28</f>
        <v>8643.5396843328526</v>
      </c>
      <c r="D28" s="33">
        <f>Expenses!Q28</f>
        <v>900</v>
      </c>
      <c r="E28" s="33">
        <f>Expenses!R28</f>
        <v>269.02777777777777</v>
      </c>
      <c r="F28" s="33">
        <f>Expenses!S28</f>
        <v>261.44444444444446</v>
      </c>
      <c r="G28" s="33">
        <f>Expenses!W28</f>
        <v>1117.3055555555557</v>
      </c>
      <c r="H28" s="33">
        <v>212.58868180555552</v>
      </c>
      <c r="I28" s="33">
        <f>Expenses!AD28</f>
        <v>638.95125000000007</v>
      </c>
      <c r="J28" s="33">
        <f>Expenses!AF28</f>
        <v>300</v>
      </c>
      <c r="K28" s="33">
        <f>Expenses!AG28</f>
        <v>960</v>
      </c>
      <c r="L28" s="33">
        <f>Expenses!AH28</f>
        <v>189.90263766666666</v>
      </c>
      <c r="M28" s="33">
        <f>Expenses!AI28</f>
        <v>1101.3324552314302</v>
      </c>
      <c r="N28" s="33">
        <f t="shared" si="0"/>
        <v>14594.092486814281</v>
      </c>
      <c r="O28" s="26"/>
    </row>
    <row r="29" spans="1:15" s="14" customFormat="1" x14ac:dyDescent="0.25">
      <c r="A29" s="57">
        <v>45383</v>
      </c>
      <c r="B29" s="33">
        <v>33412.508700326798</v>
      </c>
      <c r="C29" s="33">
        <f>Expenses!P29</f>
        <v>7613.9563509995187</v>
      </c>
      <c r="D29" s="33">
        <f>Expenses!Q29</f>
        <v>900</v>
      </c>
      <c r="E29" s="33">
        <f>Expenses!R29</f>
        <v>269.02777777777777</v>
      </c>
      <c r="F29" s="33">
        <f>Expenses!S29</f>
        <v>193.11111111111111</v>
      </c>
      <c r="G29" s="33">
        <f>Expenses!W29</f>
        <v>1244.5</v>
      </c>
      <c r="H29" s="33">
        <v>212.58868180555552</v>
      </c>
      <c r="I29" s="33">
        <f>Expenses!AD29</f>
        <v>638.95125000000007</v>
      </c>
      <c r="J29" s="33">
        <f>Expenses!AF29</f>
        <v>300</v>
      </c>
      <c r="K29" s="33">
        <f>Expenses!AG29</f>
        <v>791.98055616986312</v>
      </c>
      <c r="L29" s="33">
        <f>Expenses!AH29</f>
        <v>339.38964222222216</v>
      </c>
      <c r="M29" s="33">
        <f>Expenses!AI29</f>
        <v>1085.1561941372013</v>
      </c>
      <c r="N29" s="33">
        <f t="shared" si="0"/>
        <v>13588.66156422325</v>
      </c>
      <c r="O29" s="26"/>
    </row>
    <row r="30" spans="1:15" s="14" customFormat="1" x14ac:dyDescent="0.25">
      <c r="A30" s="57">
        <v>45413</v>
      </c>
      <c r="B30" s="33">
        <v>26829.706666666665</v>
      </c>
      <c r="C30" s="33">
        <f>Expenses!P30</f>
        <v>7816.1785732217413</v>
      </c>
      <c r="D30" s="33">
        <f>Expenses!Q30</f>
        <v>1300</v>
      </c>
      <c r="E30" s="33">
        <f>Expenses!R30</f>
        <v>269.02777777777777</v>
      </c>
      <c r="F30" s="33">
        <f>Expenses!S30</f>
        <v>401.14444444444445</v>
      </c>
      <c r="G30" s="33">
        <f>Expenses!W30</f>
        <v>1433.2222222222224</v>
      </c>
      <c r="H30" s="33">
        <v>212.58868180555552</v>
      </c>
      <c r="I30" s="33">
        <f>Expenses!AD30</f>
        <v>638.95125000000007</v>
      </c>
      <c r="J30" s="33">
        <f>Expenses!AF30</f>
        <v>300</v>
      </c>
      <c r="K30" s="33">
        <f>Expenses!AG30</f>
        <v>727.82145833333334</v>
      </c>
      <c r="L30" s="33">
        <f>Expenses!AH30</f>
        <v>366.89441874999994</v>
      </c>
      <c r="M30" s="33">
        <f>Expenses!AI30</f>
        <v>848.79346041666656</v>
      </c>
      <c r="N30" s="33">
        <f t="shared" si="0"/>
        <v>14314.62228697174</v>
      </c>
      <c r="O30" s="26"/>
    </row>
    <row r="31" spans="1:15" s="14" customFormat="1" x14ac:dyDescent="0.25">
      <c r="A31" s="57">
        <v>45444</v>
      </c>
      <c r="B31" s="33">
        <v>21821.67314102564</v>
      </c>
      <c r="C31" s="33">
        <f>Expenses!P31</f>
        <v>8858.4007954439621</v>
      </c>
      <c r="D31" s="33">
        <f>Expenses!Q31</f>
        <v>1400</v>
      </c>
      <c r="E31" s="33">
        <f>Expenses!R31</f>
        <v>269.02777777777777</v>
      </c>
      <c r="F31" s="33">
        <f>Expenses!S31</f>
        <v>126.44999999999999</v>
      </c>
      <c r="G31" s="33">
        <f>Expenses!W31</f>
        <v>1131.5555555555557</v>
      </c>
      <c r="H31" s="33">
        <v>212.58868180555552</v>
      </c>
      <c r="I31" s="33">
        <f>Expenses!AD31</f>
        <v>638.95125000000007</v>
      </c>
      <c r="J31" s="33">
        <f>Expenses!AF31</f>
        <v>300</v>
      </c>
      <c r="K31" s="33">
        <f>Expenses!AG31</f>
        <v>692.59455649038455</v>
      </c>
      <c r="L31" s="33">
        <f>Expenses!AH31</f>
        <v>289.95980819444441</v>
      </c>
      <c r="M31" s="33">
        <f>Expenses!AI31</f>
        <v>714.11928659855755</v>
      </c>
      <c r="N31" s="33">
        <f t="shared" si="0"/>
        <v>14633.647711866237</v>
      </c>
      <c r="O31" s="26"/>
    </row>
    <row r="32" spans="1:15" s="14" customFormat="1" x14ac:dyDescent="0.25">
      <c r="A32" s="57">
        <v>45474</v>
      </c>
      <c r="B32" s="33">
        <v>32512.064325396826</v>
      </c>
      <c r="C32" s="33">
        <f>Expenses!P32</f>
        <v>7752.8452398884074</v>
      </c>
      <c r="D32" s="33">
        <f>Expenses!Q32</f>
        <v>1300</v>
      </c>
      <c r="E32" s="33">
        <f>Expenses!R32</f>
        <v>269.02777777777777</v>
      </c>
      <c r="F32" s="33">
        <f>Expenses!S32</f>
        <v>78.932500000000005</v>
      </c>
      <c r="G32" s="33">
        <f>Expenses!W32</f>
        <v>1429.4444444444443</v>
      </c>
      <c r="H32" s="33">
        <v>230</v>
      </c>
      <c r="I32" s="33">
        <f>Expenses!AD32</f>
        <v>638.95125000000007</v>
      </c>
      <c r="J32" s="33">
        <f>Expenses!AF32</f>
        <v>300</v>
      </c>
      <c r="K32" s="33">
        <f>Expenses!AG32</f>
        <v>902.47044208333318</v>
      </c>
      <c r="L32" s="33">
        <f>Expenses!AH32</f>
        <v>319.48371291666666</v>
      </c>
      <c r="M32" s="33">
        <f>Expenses!AI32</f>
        <v>1029.7964529910714</v>
      </c>
      <c r="N32" s="33">
        <f t="shared" si="0"/>
        <v>14250.9518201017</v>
      </c>
      <c r="O32" s="26"/>
    </row>
    <row r="33" spans="1:15" s="14" customFormat="1" x14ac:dyDescent="0.25">
      <c r="A33" s="57">
        <v>45505</v>
      </c>
      <c r="B33" s="33">
        <v>33500.619999999995</v>
      </c>
      <c r="C33" s="33">
        <f>Expenses!P33</f>
        <v>7806</v>
      </c>
      <c r="D33" s="33">
        <f>Expenses!Q33</f>
        <v>1000</v>
      </c>
      <c r="E33" s="33">
        <f>Expenses!R33</f>
        <v>269.02777777777777</v>
      </c>
      <c r="F33" s="33">
        <f>Expenses!S33</f>
        <v>70.694444444444443</v>
      </c>
      <c r="G33" s="33">
        <f>Expenses!W33</f>
        <v>1449.5555555555557</v>
      </c>
      <c r="H33" s="33">
        <v>230</v>
      </c>
      <c r="I33" s="33">
        <f>Expenses!AD33</f>
        <v>638.95125000000007</v>
      </c>
      <c r="J33" s="33">
        <f>Expenses!AF33</f>
        <v>300</v>
      </c>
      <c r="K33" s="33">
        <f>Expenses!AG33</f>
        <v>738.5731234866829</v>
      </c>
      <c r="L33" s="33">
        <f>Expenses!AH33</f>
        <v>200</v>
      </c>
      <c r="M33" s="33">
        <f>Expenses!AI33</f>
        <v>1048.9298426150121</v>
      </c>
      <c r="N33" s="33">
        <f t="shared" si="0"/>
        <v>13751.731993879474</v>
      </c>
      <c r="O33" s="26"/>
    </row>
    <row r="34" spans="1:15" s="14" customFormat="1" x14ac:dyDescent="0.25">
      <c r="A34" s="57">
        <v>45536</v>
      </c>
      <c r="B34" s="33">
        <v>25529.159086222226</v>
      </c>
      <c r="C34" s="33">
        <f>Expenses!P34</f>
        <v>9036</v>
      </c>
      <c r="D34" s="33">
        <f>Expenses!Q34</f>
        <v>1000</v>
      </c>
      <c r="E34" s="33">
        <f>Expenses!R34</f>
        <v>269.02777777777777</v>
      </c>
      <c r="F34" s="33">
        <f>Expenses!S34</f>
        <v>144.0925</v>
      </c>
      <c r="G34" s="33">
        <f>Expenses!W34</f>
        <v>1444.4444444444443</v>
      </c>
      <c r="H34" s="33">
        <v>230</v>
      </c>
      <c r="I34" s="33">
        <f>Expenses!AD34</f>
        <v>638.95125000000007</v>
      </c>
      <c r="J34" s="33">
        <f>Expenses!AF34</f>
        <v>300</v>
      </c>
      <c r="K34" s="33">
        <f>Expenses!AG34</f>
        <v>736.18124999999998</v>
      </c>
      <c r="L34" s="33">
        <f>Expenses!AH34</f>
        <v>240</v>
      </c>
      <c r="M34" s="33">
        <f>Expenses!AI34</f>
        <v>846.12970816666666</v>
      </c>
      <c r="N34" s="33">
        <f t="shared" si="0"/>
        <v>14884.826930388888</v>
      </c>
      <c r="O34" s="26"/>
    </row>
    <row r="35" spans="1:15" s="14" customFormat="1" x14ac:dyDescent="0.25">
      <c r="A35" s="57">
        <v>45566</v>
      </c>
      <c r="B35" s="33">
        <v>17385.356993951667</v>
      </c>
      <c r="C35" s="33">
        <f>Expenses!P35</f>
        <v>7836</v>
      </c>
      <c r="D35" s="33">
        <f>Expenses!Q35</f>
        <v>1300</v>
      </c>
      <c r="E35" s="33">
        <f>Expenses!R35</f>
        <v>269.02777777777777</v>
      </c>
      <c r="F35" s="33">
        <f>Expenses!S35</f>
        <v>173.31416666666667</v>
      </c>
      <c r="G35" s="33">
        <f>Expenses!W35</f>
        <v>995</v>
      </c>
      <c r="H35" s="33">
        <v>230</v>
      </c>
      <c r="I35" s="33">
        <f>Expenses!AD35</f>
        <v>638.95125000000007</v>
      </c>
      <c r="J35" s="33">
        <f>Expenses!AF35</f>
        <v>300</v>
      </c>
      <c r="K35" s="33">
        <f>Expenses!AG35</f>
        <v>532.89961298015783</v>
      </c>
      <c r="L35" s="33">
        <f>Expenses!AH35</f>
        <v>200</v>
      </c>
      <c r="M35" s="33">
        <f>Expenses!AI35</f>
        <v>654.49404752251837</v>
      </c>
      <c r="N35" s="33">
        <f t="shared" si="0"/>
        <v>13129.68685494712</v>
      </c>
      <c r="O35" s="26"/>
    </row>
    <row r="36" spans="1:15" s="14" customFormat="1" x14ac:dyDescent="0.25">
      <c r="A36" s="57">
        <v>45597</v>
      </c>
      <c r="B36" s="33">
        <v>27199.111985890657</v>
      </c>
      <c r="C36" s="33">
        <f>Expenses!P36</f>
        <v>7936</v>
      </c>
      <c r="D36" s="33">
        <f>Expenses!Q36</f>
        <v>1000</v>
      </c>
      <c r="E36" s="33">
        <f>Expenses!R36</f>
        <v>269.02777777777777</v>
      </c>
      <c r="F36" s="33">
        <f>Expenses!S36</f>
        <v>55.888888888888886</v>
      </c>
      <c r="G36" s="33">
        <f>Expenses!W36</f>
        <v>1076.1111111111111</v>
      </c>
      <c r="H36" s="33">
        <v>230</v>
      </c>
      <c r="I36" s="33">
        <f>Expenses!AD36</f>
        <v>638.95125000000007</v>
      </c>
      <c r="J36" s="33">
        <f>Expenses!AF36</f>
        <v>300</v>
      </c>
      <c r="K36" s="33">
        <f>Expenses!AG36</f>
        <v>646.92395125372934</v>
      </c>
      <c r="L36" s="33">
        <f>Expenses!AH36</f>
        <v>290</v>
      </c>
      <c r="M36" s="33">
        <f>Expenses!AI36</f>
        <v>797.36964510696362</v>
      </c>
      <c r="N36" s="33">
        <f t="shared" si="0"/>
        <v>13240.27262413847</v>
      </c>
      <c r="O36" s="26"/>
    </row>
    <row r="37" spans="1:15" s="14" customFormat="1" x14ac:dyDescent="0.25">
      <c r="A37" s="57">
        <v>45627</v>
      </c>
      <c r="B37" s="33">
        <v>32209.133038709933</v>
      </c>
      <c r="C37" s="33">
        <f>Expenses!P37</f>
        <v>8236</v>
      </c>
      <c r="D37" s="33">
        <f>Expenses!Q37</f>
        <v>900</v>
      </c>
      <c r="E37" s="33">
        <f>Expenses!R37</f>
        <v>269.02777777777777</v>
      </c>
      <c r="F37" s="33">
        <f>Expenses!S37</f>
        <v>406.01888888888891</v>
      </c>
      <c r="G37" s="33">
        <f>Expenses!W37</f>
        <v>1476.1111111111111</v>
      </c>
      <c r="H37" s="33">
        <v>230</v>
      </c>
      <c r="I37" s="33">
        <f>Expenses!AD37</f>
        <v>658.95124999999996</v>
      </c>
      <c r="J37" s="33">
        <f>Expenses!AF37</f>
        <v>350</v>
      </c>
      <c r="K37" s="33">
        <f>Expenses!AG37</f>
        <v>884.63272984082016</v>
      </c>
      <c r="L37" s="33">
        <f>Expenses!AH37</f>
        <v>300</v>
      </c>
      <c r="M37" s="33">
        <f>Expenses!AI37</f>
        <v>1087.8297348315955</v>
      </c>
      <c r="N37" s="33">
        <f t="shared" si="0"/>
        <v>14798.571492450194</v>
      </c>
      <c r="O37" s="26"/>
    </row>
    <row r="38" spans="1:15" s="14" customFormat="1" x14ac:dyDescent="0.25">
      <c r="A38" s="57">
        <v>45658</v>
      </c>
      <c r="B38" s="33">
        <v>37066.096481910143</v>
      </c>
      <c r="C38" s="33">
        <f>Expenses!P38</f>
        <v>9119.3333333333321</v>
      </c>
      <c r="D38" s="33">
        <f>Expenses!Q38</f>
        <v>1000</v>
      </c>
      <c r="E38" s="33">
        <f>Expenses!R38</f>
        <v>275</v>
      </c>
      <c r="F38" s="33">
        <f>Expenses!S38</f>
        <v>375.91666666666669</v>
      </c>
      <c r="G38" s="33">
        <f>Expenses!W38</f>
        <v>1078.5555555555554</v>
      </c>
      <c r="H38" s="33">
        <v>230</v>
      </c>
      <c r="I38" s="33">
        <f>Expenses!AD38</f>
        <v>663.95124999999996</v>
      </c>
      <c r="J38" s="33">
        <f>Expenses!AF38</f>
        <v>350</v>
      </c>
      <c r="K38" s="33">
        <f>Expenses!AG38</f>
        <v>958.97353445033025</v>
      </c>
      <c r="L38" s="33">
        <f>Expenses!AH38</f>
        <v>277.43523555555555</v>
      </c>
      <c r="M38" s="33">
        <f>Expenses!AI38</f>
        <v>1238.4246185460806</v>
      </c>
      <c r="N38" s="33">
        <f t="shared" si="0"/>
        <v>15567.590194107517</v>
      </c>
      <c r="O38" s="26"/>
    </row>
    <row r="39" spans="1:15" s="14" customFormat="1" x14ac:dyDescent="0.25">
      <c r="A39" s="57">
        <v>45689</v>
      </c>
      <c r="B39" s="33">
        <v>28607.891015780697</v>
      </c>
      <c r="C39" s="33">
        <f>Expenses!P39</f>
        <v>7936</v>
      </c>
      <c r="D39" s="33">
        <f>Expenses!Q39</f>
        <v>900</v>
      </c>
      <c r="E39" s="33">
        <f>Expenses!R39</f>
        <v>275</v>
      </c>
      <c r="F39" s="33">
        <f>Expenses!S39</f>
        <v>375.91666666666669</v>
      </c>
      <c r="G39" s="33">
        <f>Expenses!W39</f>
        <v>1106.3333333333333</v>
      </c>
      <c r="H39" s="33">
        <v>230</v>
      </c>
      <c r="I39" s="33">
        <f>Expenses!AD39</f>
        <v>663.95124999999996</v>
      </c>
      <c r="J39" s="33">
        <f>Expenses!AF39</f>
        <v>350</v>
      </c>
      <c r="K39" s="33">
        <f>Expenses!AG39</f>
        <v>1007.3684210526317</v>
      </c>
      <c r="L39" s="33">
        <f>Expenses!AH39</f>
        <v>583.33333333333337</v>
      </c>
      <c r="M39" s="33">
        <f>Expenses!AI39</f>
        <v>1084.6682669946019</v>
      </c>
      <c r="N39" s="33">
        <f t="shared" si="0"/>
        <v>14512.571271380568</v>
      </c>
      <c r="O39" s="26"/>
    </row>
    <row r="40" spans="1:15" s="14" customFormat="1" x14ac:dyDescent="0.25">
      <c r="A40" s="57">
        <v>45717</v>
      </c>
      <c r="B40" s="33">
        <v>34547.913611111115</v>
      </c>
      <c r="C40" s="33">
        <f>Expenses!P40</f>
        <v>8965.5833333333321</v>
      </c>
      <c r="D40" s="33">
        <f>Expenses!Q40</f>
        <v>900</v>
      </c>
      <c r="E40" s="33">
        <f>Expenses!R40</f>
        <v>275</v>
      </c>
      <c r="F40" s="33">
        <f>Expenses!S40</f>
        <v>261.44444444444446</v>
      </c>
      <c r="G40" s="33">
        <f>Expenses!W40</f>
        <v>1090.6388888888889</v>
      </c>
      <c r="H40" s="33">
        <v>230</v>
      </c>
      <c r="I40" s="33">
        <f>Expenses!AD40</f>
        <v>663.95124999999996</v>
      </c>
      <c r="J40" s="33">
        <f>Expenses!AF40</f>
        <v>350</v>
      </c>
      <c r="K40" s="33">
        <f>Expenses!AG40</f>
        <v>891.42857142857144</v>
      </c>
      <c r="L40" s="33">
        <f>Expenses!AH40</f>
        <v>189.90263766666666</v>
      </c>
      <c r="M40" s="33">
        <f>Expenses!AI40</f>
        <v>1065.7927361041684</v>
      </c>
      <c r="N40" s="33">
        <f t="shared" si="0"/>
        <v>14883.74186186607</v>
      </c>
      <c r="O40" s="26"/>
    </row>
    <row r="41" spans="1:15" s="14" customFormat="1" x14ac:dyDescent="0.25">
      <c r="A41" s="57">
        <v>45748</v>
      </c>
      <c r="B41" s="33">
        <v>34011.497452777781</v>
      </c>
      <c r="C41" s="33">
        <f>Expenses!P41</f>
        <v>7936</v>
      </c>
      <c r="D41" s="33">
        <f>Expenses!Q41</f>
        <v>900</v>
      </c>
      <c r="E41" s="33">
        <f>Expenses!R41</f>
        <v>275</v>
      </c>
      <c r="F41" s="33">
        <f>Expenses!S41</f>
        <v>193.11111111111111</v>
      </c>
      <c r="G41" s="33">
        <f>Expenses!W41</f>
        <v>1202.8333333333333</v>
      </c>
      <c r="H41" s="33">
        <v>230</v>
      </c>
      <c r="I41" s="33">
        <f>Expenses!AD41</f>
        <v>663.95124999999996</v>
      </c>
      <c r="J41" s="33">
        <f>Expenses!AF41</f>
        <v>350</v>
      </c>
      <c r="K41" s="33">
        <f>Expenses!AG41</f>
        <v>791.98055616986312</v>
      </c>
      <c r="L41" s="33">
        <f>Expenses!AH41</f>
        <v>339.38964222222216</v>
      </c>
      <c r="M41" s="33">
        <f>Expenses!AI41</f>
        <v>1103.1258567107307</v>
      </c>
      <c r="N41" s="33">
        <f t="shared" si="0"/>
        <v>13985.391749547261</v>
      </c>
      <c r="O41" s="26"/>
    </row>
    <row r="42" spans="1:15" s="14" customFormat="1" x14ac:dyDescent="0.25">
      <c r="A42" s="57">
        <v>45778</v>
      </c>
      <c r="B42" s="33">
        <v>27843.863995627242</v>
      </c>
      <c r="C42" s="33">
        <f>Expenses!P42</f>
        <v>8138.2222222222226</v>
      </c>
      <c r="D42" s="33">
        <f>Expenses!Q42</f>
        <v>1300</v>
      </c>
      <c r="E42" s="33">
        <f>Expenses!R42</f>
        <v>275</v>
      </c>
      <c r="F42" s="33">
        <f>Expenses!S42</f>
        <v>401.14444444444445</v>
      </c>
      <c r="G42" s="33">
        <f>Expenses!W42</f>
        <v>1399.8888888888891</v>
      </c>
      <c r="H42" s="33">
        <v>230</v>
      </c>
      <c r="I42" s="33">
        <f>Expenses!AD42</f>
        <v>663.95124999999996</v>
      </c>
      <c r="J42" s="33">
        <f>Expenses!AF42</f>
        <v>350</v>
      </c>
      <c r="K42" s="33">
        <f>Expenses!AG42</f>
        <v>727.82145833333334</v>
      </c>
      <c r="L42" s="33">
        <f>Expenses!AH42</f>
        <v>366.89441874999994</v>
      </c>
      <c r="M42" s="33">
        <f>Expenses!AI42</f>
        <v>924.52530208333326</v>
      </c>
      <c r="N42" s="33">
        <f t="shared" si="0"/>
        <v>14777.447984722223</v>
      </c>
      <c r="O42" s="26"/>
    </row>
    <row r="43" spans="1:15" s="14" customFormat="1" x14ac:dyDescent="0.25">
      <c r="A43" s="57">
        <v>45809</v>
      </c>
      <c r="B43" s="33">
        <v>25005.603365290321</v>
      </c>
      <c r="C43" s="33">
        <f>Expenses!P43</f>
        <v>9180.4444444444453</v>
      </c>
      <c r="D43" s="33">
        <f>Expenses!Q43</f>
        <v>1400</v>
      </c>
      <c r="E43" s="33">
        <f>Expenses!R43</f>
        <v>275</v>
      </c>
      <c r="F43" s="33">
        <f>Expenses!S43</f>
        <v>126.44999999999999</v>
      </c>
      <c r="G43" s="33">
        <f>Expenses!W43</f>
        <v>1108.2233333333334</v>
      </c>
      <c r="H43" s="33">
        <v>230</v>
      </c>
      <c r="I43" s="33">
        <f>Expenses!AD43</f>
        <v>663.95124999999996</v>
      </c>
      <c r="J43" s="33">
        <f>Expenses!AF43</f>
        <v>350</v>
      </c>
      <c r="K43" s="33">
        <f>Expenses!AG43</f>
        <v>731.07203185096137</v>
      </c>
      <c r="L43" s="33">
        <f>Expenses!AH43</f>
        <v>289.95980819444441</v>
      </c>
      <c r="M43" s="33">
        <f>Expenses!AI43</f>
        <v>864.64824888822091</v>
      </c>
      <c r="N43" s="33">
        <f t="shared" si="0"/>
        <v>15219.749116711406</v>
      </c>
      <c r="O43" s="26"/>
    </row>
    <row r="44" spans="1:15" s="14" customFormat="1" x14ac:dyDescent="0.25">
      <c r="A44" s="57">
        <v>45839</v>
      </c>
      <c r="B44" s="33">
        <v>34472.862222222218</v>
      </c>
      <c r="C44" s="33">
        <f>Expenses!P44</f>
        <v>8074.8888888888887</v>
      </c>
      <c r="D44" s="33">
        <f>Expenses!Q44</f>
        <v>1300</v>
      </c>
      <c r="E44" s="33">
        <f>Expenses!R44</f>
        <v>275</v>
      </c>
      <c r="F44" s="33">
        <f>Expenses!S44</f>
        <v>78.932500000000005</v>
      </c>
      <c r="G44" s="33">
        <f>Expenses!W44</f>
        <v>1379.3602777777778</v>
      </c>
      <c r="H44" s="33">
        <v>230</v>
      </c>
      <c r="I44" s="33">
        <f>Expenses!AD44</f>
        <v>663.95124999999996</v>
      </c>
      <c r="J44" s="33">
        <f>Expenses!AF44</f>
        <v>350</v>
      </c>
      <c r="K44" s="33">
        <f>Expenses!AG44</f>
        <v>902.4704420833333</v>
      </c>
      <c r="L44" s="33">
        <f>Expenses!AH44</f>
        <v>319.48371291666666</v>
      </c>
      <c r="M44" s="33">
        <f>Expenses!AI44</f>
        <v>1088.6203898958333</v>
      </c>
      <c r="N44" s="33">
        <f t="shared" si="0"/>
        <v>14662.707461562501</v>
      </c>
      <c r="O44" s="26"/>
    </row>
    <row r="45" spans="1:15" s="14" customFormat="1" x14ac:dyDescent="0.25">
      <c r="A45" s="57">
        <v>45870</v>
      </c>
      <c r="B45" s="33">
        <v>28000.62</v>
      </c>
      <c r="C45" s="33">
        <f>Expenses!P45</f>
        <v>8122</v>
      </c>
      <c r="D45" s="33">
        <f>Expenses!Q45</f>
        <v>1000</v>
      </c>
      <c r="E45" s="33">
        <f>Expenses!R45</f>
        <v>275</v>
      </c>
      <c r="F45" s="33">
        <f>Expenses!S45</f>
        <v>70.694444444444443</v>
      </c>
      <c r="G45" s="33">
        <f>Expenses!W45</f>
        <v>1449.5555555555557</v>
      </c>
      <c r="H45" s="33">
        <v>230</v>
      </c>
      <c r="I45" s="33">
        <f>Expenses!AD45</f>
        <v>663.95124999999996</v>
      </c>
      <c r="J45" s="33">
        <f>Expenses!AF45</f>
        <v>375</v>
      </c>
      <c r="K45" s="33">
        <f>Expenses!AG45</f>
        <v>738.5731234866829</v>
      </c>
      <c r="L45" s="33">
        <f>Expenses!AH45</f>
        <v>200</v>
      </c>
      <c r="M45" s="33">
        <f>Expenses!AI45</f>
        <v>883.92984261501215</v>
      </c>
      <c r="N45" s="33">
        <f t="shared" si="0"/>
        <v>14008.704216101696</v>
      </c>
      <c r="O45" s="26"/>
    </row>
    <row r="46" spans="1:15" s="14" customFormat="1" x14ac:dyDescent="0.25">
      <c r="A46" s="57">
        <v>45901</v>
      </c>
      <c r="B46" s="33">
        <v>25529.159086222226</v>
      </c>
      <c r="C46" s="33">
        <f>Expenses!P46</f>
        <v>9322</v>
      </c>
      <c r="D46" s="33">
        <f>Expenses!Q46</f>
        <v>1000</v>
      </c>
      <c r="E46" s="33">
        <f>Expenses!R46</f>
        <v>275</v>
      </c>
      <c r="F46" s="33">
        <f>Expenses!S46</f>
        <v>144.0925</v>
      </c>
      <c r="G46" s="33">
        <f>Expenses!W46</f>
        <v>1444.4444444444443</v>
      </c>
      <c r="H46" s="33">
        <v>230</v>
      </c>
      <c r="I46" s="33">
        <f>Expenses!AD46</f>
        <v>663.95124999999996</v>
      </c>
      <c r="J46" s="33">
        <f>Expenses!AF46</f>
        <v>375</v>
      </c>
      <c r="K46" s="33">
        <f>Expenses!AG46</f>
        <v>736.18124999999998</v>
      </c>
      <c r="L46" s="33">
        <f>Expenses!AH46</f>
        <v>240</v>
      </c>
      <c r="M46" s="33">
        <f>Expenses!AI46</f>
        <v>846.12970816666666</v>
      </c>
      <c r="N46" s="33">
        <f t="shared" si="0"/>
        <v>15276.799152611111</v>
      </c>
      <c r="O46" s="26"/>
    </row>
    <row r="47" spans="1:15" s="14" customFormat="1" x14ac:dyDescent="0.25">
      <c r="A47" s="57">
        <v>45931</v>
      </c>
      <c r="B47" s="33">
        <v>17385.356993951667</v>
      </c>
      <c r="C47" s="33">
        <f>Expenses!P47</f>
        <v>8122</v>
      </c>
      <c r="D47" s="33">
        <f>Expenses!Q47</f>
        <v>1300</v>
      </c>
      <c r="E47" s="33">
        <f>Expenses!R47</f>
        <v>275</v>
      </c>
      <c r="F47" s="33">
        <f>Expenses!S47</f>
        <v>173.31416666666667</v>
      </c>
      <c r="G47" s="33">
        <f>Expenses!W47</f>
        <v>995</v>
      </c>
      <c r="H47" s="33">
        <v>230</v>
      </c>
      <c r="I47" s="33">
        <f>Expenses!AD47</f>
        <v>663.95124999999996</v>
      </c>
      <c r="J47" s="33">
        <f>Expenses!AF47</f>
        <v>375</v>
      </c>
      <c r="K47" s="33">
        <f>Expenses!AG47</f>
        <v>473.68854487125145</v>
      </c>
      <c r="L47" s="33">
        <f>Expenses!AH47</f>
        <v>200</v>
      </c>
      <c r="M47" s="33">
        <f>Expenses!AI47</f>
        <v>610.08574644083853</v>
      </c>
      <c r="N47" s="33">
        <f t="shared" si="0"/>
        <v>13418.039707978756</v>
      </c>
      <c r="O47" s="26"/>
    </row>
    <row r="48" spans="1:15" s="14" customFormat="1" x14ac:dyDescent="0.25">
      <c r="A48" s="57">
        <v>45962</v>
      </c>
      <c r="B48" s="33">
        <v>25521.233803987394</v>
      </c>
      <c r="C48" s="33">
        <f>Expenses!P48</f>
        <v>8122</v>
      </c>
      <c r="D48" s="33">
        <f>Expenses!Q48</f>
        <v>1000</v>
      </c>
      <c r="E48" s="33">
        <f>Expenses!R48</f>
        <v>275</v>
      </c>
      <c r="F48" s="33">
        <f>Expenses!S48</f>
        <v>55.888888888888886</v>
      </c>
      <c r="G48" s="33">
        <f>Expenses!W48</f>
        <v>1076.1111111111111</v>
      </c>
      <c r="H48" s="33">
        <v>230</v>
      </c>
      <c r="I48" s="33">
        <f>Expenses!AD48</f>
        <v>663.95124999999996</v>
      </c>
      <c r="J48" s="33">
        <f>Expenses!AF48</f>
        <v>375</v>
      </c>
      <c r="K48" s="33">
        <f>Expenses!AG48</f>
        <v>676.78197977313221</v>
      </c>
      <c r="L48" s="33">
        <f>Expenses!AH48</f>
        <v>290</v>
      </c>
      <c r="M48" s="33">
        <f>Expenses!AI48</f>
        <v>819.76316649651574</v>
      </c>
      <c r="N48" s="33">
        <f t="shared" si="0"/>
        <v>13584.496396269647</v>
      </c>
      <c r="O48" s="26"/>
    </row>
    <row r="49" spans="1:15" s="14" customFormat="1" x14ac:dyDescent="0.25">
      <c r="A49" s="57">
        <v>45992</v>
      </c>
      <c r="B49" s="33">
        <v>33723.344489748677</v>
      </c>
      <c r="C49" s="33">
        <f>Expenses!P49</f>
        <v>8422</v>
      </c>
      <c r="D49" s="33">
        <f>Expenses!Q49</f>
        <v>900</v>
      </c>
      <c r="E49" s="33">
        <f>Expenses!R49</f>
        <v>275</v>
      </c>
      <c r="F49" s="33">
        <f>Expenses!S49</f>
        <v>406.01888888888891</v>
      </c>
      <c r="G49" s="33">
        <f>Expenses!W49</f>
        <v>1476.1111111111111</v>
      </c>
      <c r="H49" s="33">
        <v>230</v>
      </c>
      <c r="I49" s="33">
        <f>Expenses!AD49</f>
        <v>663.95124999999996</v>
      </c>
      <c r="J49" s="33">
        <f>Expenses!AF49</f>
        <v>375</v>
      </c>
      <c r="K49" s="33">
        <f>Expenses!AG49</f>
        <v>915.49201111433729</v>
      </c>
      <c r="L49" s="33">
        <f>Expenses!AH49</f>
        <v>300</v>
      </c>
      <c r="M49" s="33">
        <f>Expenses!AI49</f>
        <v>1137.4963950024196</v>
      </c>
      <c r="N49" s="33">
        <f t="shared" si="0"/>
        <v>15101.069656116757</v>
      </c>
      <c r="O49" s="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49"/>
  <sheetViews>
    <sheetView workbookViewId="0">
      <selection activeCell="H21" sqref="H21"/>
    </sheetView>
  </sheetViews>
  <sheetFormatPr baseColWidth="10" defaultRowHeight="21" x14ac:dyDescent="0.25"/>
  <cols>
    <col min="1" max="1" width="15.83203125" style="16"/>
    <col min="2" max="2" width="21.83203125" customWidth="1"/>
    <col min="3" max="3" width="19.5" customWidth="1"/>
    <col min="4" max="4" width="23" customWidth="1"/>
  </cols>
  <sheetData>
    <row r="1" spans="1:4" x14ac:dyDescent="0.25">
      <c r="A1" s="9" t="s">
        <v>0</v>
      </c>
      <c r="B1" s="5" t="s">
        <v>70</v>
      </c>
      <c r="C1" s="14" t="s">
        <v>69</v>
      </c>
      <c r="D1" s="14" t="s">
        <v>105</v>
      </c>
    </row>
    <row r="2" spans="1:4" x14ac:dyDescent="0.25">
      <c r="A2" s="17">
        <v>44562</v>
      </c>
      <c r="B2" s="12">
        <v>0.83</v>
      </c>
      <c r="C2" s="9">
        <f>'F&amp;B Revenue'!L5</f>
        <v>11744.194444444445</v>
      </c>
      <c r="D2" s="9">
        <f>SUM(Expenses!F2+Expenses!G2)</f>
        <v>5247.9444444444443</v>
      </c>
    </row>
    <row r="3" spans="1:4" x14ac:dyDescent="0.25">
      <c r="A3" s="17">
        <v>44593</v>
      </c>
      <c r="B3" s="12">
        <v>0.84</v>
      </c>
      <c r="C3" s="9">
        <f>'F&amp;B Revenue'!L6</f>
        <v>9433.3333333333339</v>
      </c>
      <c r="D3" s="9">
        <f>SUM(Expenses!F3+Expenses!G3)</f>
        <v>5794.6388888888887</v>
      </c>
    </row>
    <row r="4" spans="1:4" x14ac:dyDescent="0.25">
      <c r="A4" s="17">
        <v>44621</v>
      </c>
      <c r="B4" s="12">
        <v>0.75</v>
      </c>
      <c r="C4" s="9">
        <f>'F&amp;B Revenue'!L7</f>
        <v>8833.0833333333339</v>
      </c>
      <c r="D4" s="9">
        <f>SUM(Expenses!F4+Expenses!G4)</f>
        <v>4194.4444444444443</v>
      </c>
    </row>
    <row r="5" spans="1:4" x14ac:dyDescent="0.25">
      <c r="A5" s="17">
        <v>44652</v>
      </c>
      <c r="B5" s="12">
        <v>0.78</v>
      </c>
      <c r="C5" s="9">
        <f>'F&amp;B Revenue'!L8</f>
        <v>18834.583333333332</v>
      </c>
      <c r="D5" s="9">
        <f>SUM(Expenses!F5+Expenses!G5)</f>
        <v>7372.1388888888887</v>
      </c>
    </row>
    <row r="6" spans="1:4" x14ac:dyDescent="0.25">
      <c r="A6" s="17">
        <v>44682</v>
      </c>
      <c r="B6" s="12">
        <v>0.6</v>
      </c>
      <c r="C6" s="9">
        <f>'F&amp;B Revenue'!L9</f>
        <v>9258.3499999999985</v>
      </c>
      <c r="D6" s="9">
        <f>SUM(Expenses!F6+Expenses!G6)</f>
        <v>3003.0014884777779</v>
      </c>
    </row>
    <row r="7" spans="1:4" x14ac:dyDescent="0.25">
      <c r="A7" s="17">
        <v>44713</v>
      </c>
      <c r="B7" s="12">
        <v>0.54</v>
      </c>
      <c r="C7" s="9">
        <f>'F&amp;B Revenue'!L10</f>
        <v>4703.32</v>
      </c>
      <c r="D7" s="9">
        <f>SUM(Expenses!F7+Expenses!G7)</f>
        <v>1722.2222222222222</v>
      </c>
    </row>
    <row r="8" spans="1:4" x14ac:dyDescent="0.25">
      <c r="A8" s="17">
        <v>44743</v>
      </c>
      <c r="B8" s="12">
        <v>0.83</v>
      </c>
      <c r="C8" s="9">
        <f>'F&amp;B Revenue'!L11</f>
        <v>10576.649166666666</v>
      </c>
      <c r="D8" s="9">
        <f>SUM(Expenses!F8+Expenses!G8)</f>
        <v>3995.7875000000004</v>
      </c>
    </row>
    <row r="9" spans="1:4" x14ac:dyDescent="0.25">
      <c r="A9" s="17">
        <v>44774</v>
      </c>
      <c r="B9" s="12">
        <v>0.62</v>
      </c>
      <c r="C9" s="9">
        <f>'F&amp;B Revenue'!L12</f>
        <v>8996.6717500000013</v>
      </c>
      <c r="D9" s="9">
        <f>SUM(Expenses!F9+Expenses!G9)</f>
        <v>3067.4377222209996</v>
      </c>
    </row>
    <row r="10" spans="1:4" x14ac:dyDescent="0.25">
      <c r="A10" s="17">
        <v>44805</v>
      </c>
      <c r="B10" s="12">
        <v>0.7</v>
      </c>
      <c r="C10" s="9">
        <f>'F&amp;B Revenue'!L13</f>
        <v>9158.684444444445</v>
      </c>
      <c r="D10" s="9">
        <f>SUM(Expenses!F10+Expenses!G10)</f>
        <v>3947.0252281785552</v>
      </c>
    </row>
    <row r="11" spans="1:4" x14ac:dyDescent="0.25">
      <c r="A11" s="17">
        <v>44835</v>
      </c>
      <c r="B11" s="12">
        <v>0.4</v>
      </c>
      <c r="C11" s="9">
        <f>'F&amp;B Revenue'!L14</f>
        <v>6615.247606111112</v>
      </c>
      <c r="D11" s="9">
        <f>SUM(Expenses!F11+Expenses!G11)</f>
        <v>2060.161106686664</v>
      </c>
    </row>
    <row r="12" spans="1:4" x14ac:dyDescent="0.25">
      <c r="A12" s="17">
        <v>44866</v>
      </c>
      <c r="B12" s="12">
        <v>0.65</v>
      </c>
      <c r="C12" s="9">
        <f>'F&amp;B Revenue'!L15</f>
        <v>9459.8994444444434</v>
      </c>
      <c r="D12" s="9">
        <f>SUM(Expenses!F12+Expenses!G12)</f>
        <v>3896.0550900333333</v>
      </c>
    </row>
    <row r="13" spans="1:4" x14ac:dyDescent="0.25">
      <c r="A13" s="17">
        <v>44896</v>
      </c>
      <c r="B13" s="12">
        <v>0.86</v>
      </c>
      <c r="C13" s="9">
        <f>'F&amp;B Revenue'!L16</f>
        <v>13662.95111111111</v>
      </c>
      <c r="D13" s="9">
        <f>SUM(Expenses!F13+Expenses!G13)</f>
        <v>6203.3228744444441</v>
      </c>
    </row>
    <row r="14" spans="1:4" x14ac:dyDescent="0.25">
      <c r="A14" s="17">
        <v>44927</v>
      </c>
      <c r="B14" s="12">
        <v>0.86</v>
      </c>
      <c r="C14" s="9">
        <f>'F&amp;B Revenue'!L17</f>
        <v>16288.453888888889</v>
      </c>
      <c r="D14" s="9">
        <f>SUM(Expenses!F14+Expenses!G14)</f>
        <v>6396.799722222222</v>
      </c>
    </row>
    <row r="15" spans="1:4" x14ac:dyDescent="0.25">
      <c r="A15" s="17">
        <v>44958</v>
      </c>
      <c r="B15" s="12">
        <v>0.87</v>
      </c>
      <c r="C15" s="9">
        <f>'F&amp;B Revenue'!L18</f>
        <v>10187.727061111113</v>
      </c>
      <c r="D15" s="9">
        <f>SUM(Expenses!F15+Expenses!G15)</f>
        <v>4136.1069444444447</v>
      </c>
    </row>
    <row r="16" spans="1:4" x14ac:dyDescent="0.25">
      <c r="A16" s="17">
        <v>44986</v>
      </c>
      <c r="B16" s="12">
        <v>0.78</v>
      </c>
      <c r="C16" s="9">
        <f>'F&amp;B Revenue'!L19</f>
        <v>13240.710251091332</v>
      </c>
      <c r="D16" s="9">
        <f>SUM(Expenses!F16+Expenses!G16)</f>
        <v>5017.6605555555561</v>
      </c>
    </row>
    <row r="17" spans="1:5" x14ac:dyDescent="0.25">
      <c r="A17" s="17">
        <v>45017</v>
      </c>
      <c r="B17" s="12">
        <v>0.78</v>
      </c>
      <c r="C17" s="9">
        <f>'F&amp;B Revenue'!L20</f>
        <v>16971.347986111112</v>
      </c>
      <c r="D17" s="9">
        <f>SUM(Expenses!F17+Expenses!G17)</f>
        <v>7282.2305833333339</v>
      </c>
    </row>
    <row r="18" spans="1:5" x14ac:dyDescent="0.25">
      <c r="A18" s="17">
        <v>45047</v>
      </c>
      <c r="B18" s="12">
        <v>0.6</v>
      </c>
      <c r="C18" s="9">
        <f>'F&amp;B Revenue'!L21</f>
        <v>12621.973611111111</v>
      </c>
      <c r="D18" s="9">
        <f>SUM(Expenses!F18+Expenses!G18)</f>
        <v>4708.2878916666668</v>
      </c>
    </row>
    <row r="19" spans="1:5" x14ac:dyDescent="0.25">
      <c r="A19" s="17">
        <v>45078</v>
      </c>
      <c r="B19" s="12">
        <v>0.56999999999999995</v>
      </c>
      <c r="C19" s="9">
        <f>'F&amp;B Revenue'!L22</f>
        <v>10544.807499999999</v>
      </c>
      <c r="D19" s="9">
        <f>SUM(Expenses!F19+Expenses!G19)</f>
        <v>4511.0556569444443</v>
      </c>
    </row>
    <row r="20" spans="1:5" x14ac:dyDescent="0.25">
      <c r="A20" s="17">
        <v>45108</v>
      </c>
      <c r="B20" s="12">
        <v>0.83</v>
      </c>
      <c r="C20" s="9">
        <f>'F&amp;B Revenue'!L23</f>
        <v>13725.585277777776</v>
      </c>
      <c r="D20" s="9">
        <f>SUM(Expenses!F20+Expenses!G20)</f>
        <v>5402.806863888889</v>
      </c>
    </row>
    <row r="21" spans="1:5" x14ac:dyDescent="0.25">
      <c r="A21" s="17">
        <v>45139</v>
      </c>
      <c r="B21" s="12">
        <v>0.62</v>
      </c>
      <c r="C21" s="9">
        <f>'F&amp;B Revenue'!L24</f>
        <v>12700</v>
      </c>
      <c r="D21" s="9">
        <f>SUM(Expenses!F21+Expenses!G21)</f>
        <v>4290</v>
      </c>
    </row>
    <row r="22" spans="1:5" x14ac:dyDescent="0.25">
      <c r="A22" s="17">
        <v>45170</v>
      </c>
      <c r="B22" s="12">
        <v>0.7</v>
      </c>
      <c r="C22" s="9">
        <f>'F&amp;B Revenue'!L25</f>
        <v>12260.469022598994</v>
      </c>
      <c r="D22" s="9">
        <f>SUM(Expenses!F22+Expenses!G22)</f>
        <v>4163</v>
      </c>
    </row>
    <row r="23" spans="1:5" x14ac:dyDescent="0.25">
      <c r="A23" s="17">
        <v>45200</v>
      </c>
      <c r="B23" s="12">
        <v>0.4</v>
      </c>
      <c r="C23" s="9">
        <f>'F&amp;B Revenue'!L26</f>
        <v>9535.0237265032065</v>
      </c>
      <c r="D23" s="9">
        <f>SUM(Expenses!F23+Expenses!G23)</f>
        <v>3901</v>
      </c>
    </row>
    <row r="24" spans="1:5" x14ac:dyDescent="0.25">
      <c r="A24" s="17">
        <v>45231</v>
      </c>
      <c r="B24" s="12">
        <v>0.68</v>
      </c>
      <c r="C24" s="9">
        <f>'F&amp;B Revenue'!L27</f>
        <v>10833.22743992086</v>
      </c>
      <c r="D24" s="9">
        <f>SUM(Expenses!F24+Expenses!G24)</f>
        <v>4616</v>
      </c>
    </row>
    <row r="25" spans="1:5" x14ac:dyDescent="0.25">
      <c r="A25" s="17">
        <v>45261</v>
      </c>
      <c r="B25" s="12">
        <v>0.89</v>
      </c>
      <c r="C25" s="9">
        <f>'F&amp;B Revenue'!L28</f>
        <v>14520.532471556662</v>
      </c>
      <c r="D25" s="9">
        <f>SUM(Expenses!F25+Expenses!G25)</f>
        <v>5955</v>
      </c>
    </row>
    <row r="26" spans="1:5" x14ac:dyDescent="0.25">
      <c r="A26" s="17">
        <v>45292</v>
      </c>
      <c r="B26" s="12">
        <v>0.86</v>
      </c>
      <c r="C26" s="9">
        <f>'F&amp;B Revenue'!L29</f>
        <v>17497.813047289244</v>
      </c>
      <c r="D26" s="9">
        <f>SUM(Expenses!F26+Expenses!G26)</f>
        <v>5388</v>
      </c>
    </row>
    <row r="27" spans="1:5" x14ac:dyDescent="0.25">
      <c r="A27" s="17">
        <v>45323</v>
      </c>
      <c r="B27" s="12">
        <v>0.87</v>
      </c>
      <c r="C27" s="9">
        <f>'F&amp;B Revenue'!L30</f>
        <v>10501.195586068377</v>
      </c>
      <c r="D27" s="9">
        <f>SUM(Expenses!F27+Expenses!G27)</f>
        <v>4095.4662785666669</v>
      </c>
    </row>
    <row r="28" spans="1:5" x14ac:dyDescent="0.25">
      <c r="A28" s="17">
        <v>45352</v>
      </c>
      <c r="B28" s="12">
        <v>0.78</v>
      </c>
      <c r="C28" s="9">
        <f>'F&amp;B Revenue'!L31</f>
        <v>12711.081841047679</v>
      </c>
      <c r="D28" s="9">
        <f>SUM(Expenses!F28+Expenses!G28)</f>
        <v>4957.3219180085944</v>
      </c>
    </row>
    <row r="29" spans="1:5" x14ac:dyDescent="0.25">
      <c r="A29" s="17">
        <v>45383</v>
      </c>
      <c r="B29" s="12">
        <v>0.78</v>
      </c>
      <c r="C29" s="9">
        <f>'F&amp;B Revenue'!L32</f>
        <v>16372.35923366013</v>
      </c>
      <c r="D29" s="9">
        <f>SUM(Expenses!F29+Expenses!G29)</f>
        <v>6385.2201011274519</v>
      </c>
    </row>
    <row r="30" spans="1:5" x14ac:dyDescent="0.25">
      <c r="A30" s="17">
        <v>45413</v>
      </c>
      <c r="B30" s="12">
        <v>0.6</v>
      </c>
      <c r="C30" s="9">
        <f>'F&amp;B Revenue'!L33</f>
        <v>10097.578888888889</v>
      </c>
      <c r="D30" s="9">
        <f>SUM(Expenses!F30+Expenses!G30)</f>
        <v>3938.0557666666664</v>
      </c>
    </row>
    <row r="31" spans="1:5" x14ac:dyDescent="0.25">
      <c r="A31" s="17">
        <v>45444</v>
      </c>
      <c r="B31" s="12">
        <v>0.56999999999999995</v>
      </c>
      <c r="C31" s="9">
        <f>'F&amp;B Revenue'!L34</f>
        <v>6489.1123076923068</v>
      </c>
      <c r="D31" s="9">
        <f>SUM(Expenses!F31+Expenses!G31)</f>
        <v>2530.7537999999995</v>
      </c>
    </row>
    <row r="32" spans="1:5" x14ac:dyDescent="0.25">
      <c r="A32" s="17">
        <v>45474</v>
      </c>
      <c r="B32" s="12">
        <v>0.83</v>
      </c>
      <c r="C32" s="9">
        <f>'F&amp;B Revenue'!L35</f>
        <v>11764.787380952381</v>
      </c>
      <c r="D32" s="9">
        <f>SUM(Expenses!F32+Expenses!G32)</f>
        <v>4588.267078571429</v>
      </c>
      <c r="E32" s="19"/>
    </row>
    <row r="33" spans="1:5" x14ac:dyDescent="0.25">
      <c r="A33" s="17">
        <v>45505</v>
      </c>
      <c r="B33" s="12">
        <v>0.62</v>
      </c>
      <c r="C33" s="9">
        <f>'F&amp;B Revenue'!L36</f>
        <v>19050</v>
      </c>
      <c r="D33" s="9">
        <f>SUM(Expenses!F33+Expenses!G33)</f>
        <v>6435</v>
      </c>
    </row>
    <row r="34" spans="1:5" x14ac:dyDescent="0.25">
      <c r="A34" s="17">
        <v>45536</v>
      </c>
      <c r="B34" s="12">
        <v>0.7</v>
      </c>
      <c r="C34" s="9">
        <f>'F&amp;B Revenue'!L37</f>
        <v>12260</v>
      </c>
      <c r="D34" s="9">
        <f>SUM(Expenses!F34+Expenses!G34)</f>
        <v>3821.9190186666674</v>
      </c>
    </row>
    <row r="35" spans="1:5" x14ac:dyDescent="0.25">
      <c r="A35" s="17">
        <v>45566</v>
      </c>
      <c r="B35" s="12">
        <v>0.4</v>
      </c>
      <c r="C35" s="9">
        <f>'F&amp;B Revenue'!L38</f>
        <v>11442.028471803847</v>
      </c>
      <c r="D35" s="9">
        <f>SUM(Expenses!F35+Expenses!G35)</f>
        <v>3312.6513912362002</v>
      </c>
    </row>
    <row r="36" spans="1:5" x14ac:dyDescent="0.25">
      <c r="A36" s="17">
        <v>45597</v>
      </c>
      <c r="B36" s="12">
        <v>0.68</v>
      </c>
      <c r="C36" s="9">
        <f>'F&amp;B Revenue'!L39</f>
        <v>10833.22743992086</v>
      </c>
      <c r="D36" s="9">
        <f>SUM(Expenses!F36+Expenses!G36)</f>
        <v>4058.2968616666667</v>
      </c>
    </row>
    <row r="37" spans="1:5" x14ac:dyDescent="0.25">
      <c r="A37" s="17">
        <v>45627</v>
      </c>
      <c r="B37" s="12">
        <v>0.89</v>
      </c>
      <c r="C37" s="9">
        <f>'F&amp;B Revenue'!L40</f>
        <v>13666.383502641565</v>
      </c>
      <c r="D37" s="9">
        <f>SUM(Expenses!F37+Expenses!G37)</f>
        <v>5516.6174368627462</v>
      </c>
    </row>
    <row r="38" spans="1:5" x14ac:dyDescent="0.25">
      <c r="A38" s="17">
        <v>45658</v>
      </c>
      <c r="B38" s="12">
        <v>0.86</v>
      </c>
      <c r="C38" s="9">
        <f>'F&amp;B Revenue'!L41</f>
        <v>18137.976939263241</v>
      </c>
      <c r="D38" s="9">
        <f>SUM(Expenses!F38+Expenses!G38)</f>
        <v>6749.5280802083325</v>
      </c>
    </row>
    <row r="39" spans="1:5" x14ac:dyDescent="0.25">
      <c r="A39" s="17">
        <v>45689</v>
      </c>
      <c r="B39" s="12">
        <v>0.87</v>
      </c>
      <c r="C39" s="9">
        <f>'F&amp;B Revenue'!L42</f>
        <v>10971.398373504273</v>
      </c>
      <c r="D39" s="9">
        <f>SUM(Expenses!F39+Expenses!G39)</f>
        <v>4278.8453656666661</v>
      </c>
    </row>
    <row r="40" spans="1:5" x14ac:dyDescent="0.25">
      <c r="A40" s="17">
        <v>45717</v>
      </c>
      <c r="B40" s="12">
        <v>0.78</v>
      </c>
      <c r="C40" s="9">
        <f>'F&amp;B Revenue'!L43</f>
        <v>13240.710251091332</v>
      </c>
      <c r="D40" s="9">
        <f>SUM(Expenses!F40+Expenses!G40)</f>
        <v>5163.8769979256194</v>
      </c>
    </row>
    <row r="41" spans="1:5" x14ac:dyDescent="0.25">
      <c r="A41" s="17">
        <v>45748</v>
      </c>
      <c r="B41" s="12">
        <v>0.78</v>
      </c>
      <c r="C41" s="9">
        <f>'F&amp;B Revenue'!L44</f>
        <v>16971.347986111112</v>
      </c>
      <c r="D41" s="9">
        <f>SUM(Expenses!F41+Expenses!G41)</f>
        <v>6618.825714583334</v>
      </c>
    </row>
    <row r="42" spans="1:5" x14ac:dyDescent="0.25">
      <c r="A42" s="17">
        <v>45778</v>
      </c>
      <c r="B42" s="12">
        <v>0.6</v>
      </c>
      <c r="C42" s="9">
        <f>'F&amp;B Revenue'!L45</f>
        <v>12621.973611111112</v>
      </c>
      <c r="D42" s="9">
        <f>SUM(Expenses!F42+Expenses!G42)</f>
        <v>4922.5697083333343</v>
      </c>
    </row>
    <row r="43" spans="1:5" x14ac:dyDescent="0.25">
      <c r="A43" s="17">
        <v>45809</v>
      </c>
      <c r="B43" s="12">
        <v>0.56999999999999995</v>
      </c>
      <c r="C43" s="9">
        <f>'F&amp;B Revenue'!L46</f>
        <v>10544.807499999999</v>
      </c>
      <c r="D43" s="9">
        <f>SUM(Expenses!F43+Expenses!G43)</f>
        <v>4112.4749249999995</v>
      </c>
    </row>
    <row r="44" spans="1:5" x14ac:dyDescent="0.25">
      <c r="A44" s="17">
        <v>45839</v>
      </c>
      <c r="B44" s="12">
        <v>0.83</v>
      </c>
      <c r="C44" s="9">
        <f>'F&amp;B Revenue'!L47</f>
        <v>13725.585277777776</v>
      </c>
      <c r="D44" s="9">
        <f>SUM(Expenses!F44+Expenses!G44)</f>
        <v>5352.9782583333326</v>
      </c>
      <c r="E44" s="19"/>
    </row>
    <row r="45" spans="1:5" x14ac:dyDescent="0.25">
      <c r="A45" s="17">
        <v>45870</v>
      </c>
      <c r="B45" s="12">
        <v>0.62</v>
      </c>
      <c r="C45" s="9">
        <f>'F&amp;B Revenue'!L48</f>
        <v>12700</v>
      </c>
      <c r="D45" s="9">
        <f>SUM(Expenses!F45+Expenses!G45)</f>
        <v>4290</v>
      </c>
    </row>
    <row r="46" spans="1:5" x14ac:dyDescent="0.25">
      <c r="A46" s="17">
        <v>45901</v>
      </c>
      <c r="B46" s="12">
        <v>0.7</v>
      </c>
      <c r="C46" s="9">
        <f>'F&amp;B Revenue'!L49</f>
        <v>12260</v>
      </c>
      <c r="D46" s="9">
        <f>SUM(Expenses!F46+Expenses!G46)</f>
        <v>3821.9190186666674</v>
      </c>
    </row>
    <row r="47" spans="1:5" x14ac:dyDescent="0.25">
      <c r="A47" s="17">
        <v>45931</v>
      </c>
      <c r="B47" s="12">
        <v>0.4</v>
      </c>
      <c r="C47" s="9">
        <f>'F&amp;B Revenue'!L50</f>
        <v>11442.028471803847</v>
      </c>
      <c r="D47" s="9">
        <f>SUM(Expenses!F47+Expenses!G47)</f>
        <v>3312.6513912362002</v>
      </c>
    </row>
    <row r="48" spans="1:5" x14ac:dyDescent="0.25">
      <c r="A48" s="17">
        <v>45962</v>
      </c>
      <c r="B48" s="12">
        <v>0.68</v>
      </c>
      <c r="C48" s="9">
        <f>'F&amp;B Revenue'!L51</f>
        <v>10833.22743992086</v>
      </c>
      <c r="D48" s="9">
        <f>SUM(Expenses!F48+Expenses!G48)</f>
        <v>4058.2968616666667</v>
      </c>
    </row>
    <row r="49" spans="1:4" x14ac:dyDescent="0.25">
      <c r="A49" s="17">
        <v>45992</v>
      </c>
      <c r="B49" s="12">
        <v>0.89</v>
      </c>
      <c r="C49" s="9">
        <f>'F&amp;B Revenue'!L52</f>
        <v>14520.532471556662</v>
      </c>
      <c r="D49" s="9">
        <f>SUM(Expenses!F49+Expenses!G49)</f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D49"/>
  <sheetViews>
    <sheetView workbookViewId="0">
      <selection activeCell="H50" sqref="H50"/>
    </sheetView>
  </sheetViews>
  <sheetFormatPr baseColWidth="10" defaultRowHeight="21" x14ac:dyDescent="0.25"/>
  <cols>
    <col min="1" max="1" width="15.83203125" style="16"/>
    <col min="2" max="2" width="27.6640625" customWidth="1"/>
    <col min="3" max="3" width="25.5" style="16" customWidth="1"/>
    <col min="4" max="4" width="21.33203125" style="16" customWidth="1"/>
  </cols>
  <sheetData>
    <row r="1" spans="1:4" x14ac:dyDescent="0.25">
      <c r="A1" s="9" t="s">
        <v>0</v>
      </c>
      <c r="B1" s="5" t="s">
        <v>70</v>
      </c>
      <c r="C1" s="9" t="s">
        <v>3</v>
      </c>
      <c r="D1" s="9" t="s">
        <v>110</v>
      </c>
    </row>
    <row r="2" spans="1:4" s="22" customFormat="1" ht="19" x14ac:dyDescent="0.25">
      <c r="A2" s="20">
        <v>44562</v>
      </c>
      <c r="B2" s="23">
        <v>0.61</v>
      </c>
      <c r="C2" s="21">
        <f>'Rooms Revenue'!K5</f>
        <v>13136.888888888889</v>
      </c>
      <c r="D2" s="21">
        <f>Expenses!H2</f>
        <v>1471</v>
      </c>
    </row>
    <row r="3" spans="1:4" s="22" customFormat="1" ht="19" x14ac:dyDescent="0.25">
      <c r="A3" s="20">
        <v>44593</v>
      </c>
      <c r="B3" s="23">
        <v>0.62</v>
      </c>
      <c r="C3" s="21">
        <f>'Rooms Revenue'!K6</f>
        <v>11430.527777777777</v>
      </c>
      <c r="D3" s="21">
        <f>Expenses!H3</f>
        <v>935.38888888888891</v>
      </c>
    </row>
    <row r="4" spans="1:4" s="22" customFormat="1" ht="19" x14ac:dyDescent="0.25">
      <c r="A4" s="20">
        <v>44621</v>
      </c>
      <c r="B4" s="23">
        <v>0.39</v>
      </c>
      <c r="C4" s="21">
        <f>'Rooms Revenue'!K7</f>
        <v>9742.6111111111113</v>
      </c>
      <c r="D4" s="21">
        <f>Expenses!H4</f>
        <v>1150.5555555555557</v>
      </c>
    </row>
    <row r="5" spans="1:4" s="22" customFormat="1" ht="19" x14ac:dyDescent="0.25">
      <c r="A5" s="20">
        <v>44652</v>
      </c>
      <c r="B5" s="23">
        <v>0.7</v>
      </c>
      <c r="C5" s="21">
        <f>'Rooms Revenue'!K8</f>
        <v>15043.805555555555</v>
      </c>
      <c r="D5" s="21">
        <f>Expenses!H5</f>
        <v>2108</v>
      </c>
    </row>
    <row r="6" spans="1:4" s="22" customFormat="1" ht="19" x14ac:dyDescent="0.25">
      <c r="A6" s="20">
        <v>44682</v>
      </c>
      <c r="B6" s="23">
        <v>0.47</v>
      </c>
      <c r="C6" s="21">
        <f>'Rooms Revenue'!K9</f>
        <v>8546.1691666666666</v>
      </c>
      <c r="D6" s="21">
        <f>Expenses!H6</f>
        <v>861.11111111111109</v>
      </c>
    </row>
    <row r="7" spans="1:4" s="22" customFormat="1" ht="19" x14ac:dyDescent="0.25">
      <c r="A7" s="20">
        <v>44713</v>
      </c>
      <c r="B7" s="23">
        <v>0.33</v>
      </c>
      <c r="C7" s="21">
        <f>'Rooms Revenue'!K10</f>
        <v>7171.4191666666666</v>
      </c>
      <c r="D7" s="21">
        <f>Expenses!H7</f>
        <v>972.22222222222217</v>
      </c>
    </row>
    <row r="8" spans="1:4" s="22" customFormat="1" ht="19" x14ac:dyDescent="0.25">
      <c r="A8" s="20">
        <v>44743</v>
      </c>
      <c r="B8" s="23">
        <v>0.67</v>
      </c>
      <c r="C8" s="21">
        <f>'Rooms Revenue'!K11</f>
        <v>15864.97388888889</v>
      </c>
      <c r="D8" s="21">
        <f>Expenses!H8</f>
        <v>2219.1705555555554</v>
      </c>
    </row>
    <row r="9" spans="1:4" s="22" customFormat="1" ht="19" x14ac:dyDescent="0.25">
      <c r="A9" s="20">
        <v>44774</v>
      </c>
      <c r="B9" s="23">
        <v>0.49</v>
      </c>
      <c r="C9" s="21">
        <f>'Rooms Revenue'!K12</f>
        <v>11925.820833333333</v>
      </c>
      <c r="D9" s="21">
        <f>Expenses!H9</f>
        <v>1249.3127776333333</v>
      </c>
    </row>
    <row r="10" spans="1:4" s="22" customFormat="1" ht="19" x14ac:dyDescent="0.25">
      <c r="A10" s="20">
        <v>44805</v>
      </c>
      <c r="B10" s="23">
        <v>0.51</v>
      </c>
      <c r="C10" s="21">
        <f>'Rooms Revenue'!K13</f>
        <v>13738.026666666667</v>
      </c>
      <c r="D10" s="21">
        <f>Expenses!H10</f>
        <v>431.60242055555557</v>
      </c>
    </row>
    <row r="11" spans="1:4" s="22" customFormat="1" ht="19" x14ac:dyDescent="0.25">
      <c r="A11" s="20">
        <v>44835</v>
      </c>
      <c r="B11" s="23">
        <v>0.4</v>
      </c>
      <c r="C11" s="21">
        <f>'Rooms Revenue'!K14</f>
        <v>7765.7254499999999</v>
      </c>
      <c r="D11" s="21">
        <f>Expenses!H11</f>
        <v>619.92006944444449</v>
      </c>
    </row>
    <row r="12" spans="1:4" s="22" customFormat="1" ht="19" x14ac:dyDescent="0.25">
      <c r="A12" s="20">
        <v>44866</v>
      </c>
      <c r="B12" s="23">
        <v>0.56000000000000005</v>
      </c>
      <c r="C12" s="21">
        <f>'Rooms Revenue'!K15</f>
        <v>14796.252777777778</v>
      </c>
      <c r="D12" s="21">
        <f>Expenses!H12</f>
        <v>787.54525466666666</v>
      </c>
    </row>
    <row r="13" spans="1:4" s="22" customFormat="1" ht="19" x14ac:dyDescent="0.25">
      <c r="A13" s="20">
        <v>44896</v>
      </c>
      <c r="B13" s="23">
        <v>0.79</v>
      </c>
      <c r="C13" s="21">
        <f>'Rooms Revenue'!K16</f>
        <v>16039.116388888888</v>
      </c>
      <c r="D13" s="21">
        <f>Expenses!H13</f>
        <v>525.37747777777497</v>
      </c>
    </row>
    <row r="14" spans="1:4" s="22" customFormat="1" ht="19" x14ac:dyDescent="0.25">
      <c r="A14" s="20">
        <v>44927</v>
      </c>
      <c r="B14" s="23">
        <v>0.81</v>
      </c>
      <c r="C14" s="21">
        <f>'Rooms Revenue'!K17</f>
        <v>18609.989444444444</v>
      </c>
      <c r="D14" s="21">
        <f>Expenses!H14</f>
        <v>2203.6549999999997</v>
      </c>
    </row>
    <row r="15" spans="1:4" s="22" customFormat="1" ht="19" x14ac:dyDescent="0.25">
      <c r="A15" s="20">
        <v>44958</v>
      </c>
      <c r="B15" s="23">
        <v>0.82</v>
      </c>
      <c r="C15" s="21">
        <f>'Rooms Revenue'!K18</f>
        <v>16622.081111111111</v>
      </c>
      <c r="D15" s="21">
        <f>Expenses!H15</f>
        <v>1691.2816666666668</v>
      </c>
    </row>
    <row r="16" spans="1:4" s="22" customFormat="1" ht="19" x14ac:dyDescent="0.25">
      <c r="A16" s="20">
        <v>44986</v>
      </c>
      <c r="B16" s="23">
        <v>0.78</v>
      </c>
      <c r="C16" s="21">
        <f>'Rooms Revenue'!K19</f>
        <v>21306.423360019777</v>
      </c>
      <c r="D16" s="21">
        <f>Expenses!H16</f>
        <v>1902.1211111111106</v>
      </c>
    </row>
    <row r="17" spans="1:4" s="22" customFormat="1" ht="19" x14ac:dyDescent="0.25">
      <c r="A17" s="20">
        <v>45017</v>
      </c>
      <c r="B17" s="23">
        <v>0.73</v>
      </c>
      <c r="C17" s="21">
        <f>'Rooms Revenue'!K20</f>
        <v>17039.369466666667</v>
      </c>
      <c r="D17" s="21">
        <f>Expenses!H17</f>
        <v>2049.2951111111111</v>
      </c>
    </row>
    <row r="18" spans="1:4" s="22" customFormat="1" ht="19" x14ac:dyDescent="0.25">
      <c r="A18" s="20">
        <v>45047</v>
      </c>
      <c r="B18" s="23">
        <v>0.6</v>
      </c>
      <c r="C18" s="21">
        <f>'Rooms Revenue'!K21</f>
        <v>16731.527777777777</v>
      </c>
      <c r="D18" s="21">
        <f>Expenses!H18</f>
        <v>1519.95955</v>
      </c>
    </row>
    <row r="19" spans="1:4" s="22" customFormat="1" ht="19" x14ac:dyDescent="0.25">
      <c r="A19" s="20">
        <v>45078</v>
      </c>
      <c r="B19" s="23">
        <v>0.52</v>
      </c>
      <c r="C19" s="21">
        <f>'Rooms Revenue'!K22</f>
        <v>15332.020833333334</v>
      </c>
      <c r="D19" s="21">
        <f>Expenses!H19</f>
        <v>1344.8148138888889</v>
      </c>
    </row>
    <row r="20" spans="1:4" s="22" customFormat="1" ht="19" x14ac:dyDescent="0.25">
      <c r="A20" s="20">
        <v>45108</v>
      </c>
      <c r="B20" s="23">
        <v>0.83</v>
      </c>
      <c r="C20" s="21">
        <f>'Rooms Revenue'!K23</f>
        <v>20746.446944444444</v>
      </c>
      <c r="D20" s="21">
        <f>Expenses!H20</f>
        <v>1833.3412722222222</v>
      </c>
    </row>
    <row r="21" spans="1:4" s="22" customFormat="1" ht="19" x14ac:dyDescent="0.25">
      <c r="A21" s="20">
        <v>45139</v>
      </c>
      <c r="B21" s="23">
        <v>0.59</v>
      </c>
      <c r="C21" s="21">
        <f>'Rooms Revenue'!K24</f>
        <v>16965</v>
      </c>
      <c r="D21" s="21">
        <f>Expenses!H21</f>
        <v>1696.5</v>
      </c>
    </row>
    <row r="22" spans="1:4" s="22" customFormat="1" ht="19" x14ac:dyDescent="0.25">
      <c r="A22" s="20">
        <v>45170</v>
      </c>
      <c r="B22" s="24">
        <v>0.7</v>
      </c>
      <c r="C22" s="21">
        <f>'Rooms Revenue'!K25</f>
        <v>16827</v>
      </c>
      <c r="D22" s="21">
        <f>Expenses!H22</f>
        <v>1992</v>
      </c>
    </row>
    <row r="23" spans="1:4" s="22" customFormat="1" ht="19" x14ac:dyDescent="0.25">
      <c r="A23" s="20">
        <v>45200</v>
      </c>
      <c r="B23" s="24">
        <v>0.4</v>
      </c>
      <c r="C23" s="21">
        <f>'Rooms Revenue'!K26</f>
        <v>15986.988389404734</v>
      </c>
      <c r="D23" s="21">
        <f>Expenses!H23</f>
        <v>1545</v>
      </c>
    </row>
    <row r="24" spans="1:4" s="22" customFormat="1" ht="19" x14ac:dyDescent="0.25">
      <c r="A24" s="20">
        <v>45231</v>
      </c>
      <c r="B24" s="24">
        <v>0.63</v>
      </c>
      <c r="C24" s="21">
        <f>'Rooms Revenue'!K27</f>
        <v>18163.634015970092</v>
      </c>
      <c r="D24" s="21">
        <f>Expenses!H24</f>
        <v>2627</v>
      </c>
    </row>
    <row r="25" spans="1:4" s="22" customFormat="1" ht="19" x14ac:dyDescent="0.25">
      <c r="A25" s="20">
        <v>45261</v>
      </c>
      <c r="B25" s="24">
        <v>0.84</v>
      </c>
      <c r="C25" s="21">
        <f>'Rooms Revenue'!K28</f>
        <v>21601.496891461884</v>
      </c>
      <c r="D25" s="21">
        <f>Expenses!H25</f>
        <v>1839</v>
      </c>
    </row>
    <row r="26" spans="1:4" s="22" customFormat="1" ht="19" x14ac:dyDescent="0.25">
      <c r="A26" s="20">
        <v>45292</v>
      </c>
      <c r="B26" s="23">
        <v>0.83</v>
      </c>
      <c r="C26" s="21">
        <f>'Rooms Revenue'!K29</f>
        <v>26762.052124195259</v>
      </c>
      <c r="D26" s="21">
        <f>Expenses!H26</f>
        <v>2567</v>
      </c>
    </row>
    <row r="27" spans="1:4" s="22" customFormat="1" ht="19" x14ac:dyDescent="0.25">
      <c r="A27" s="20">
        <v>45323</v>
      </c>
      <c r="B27" s="23">
        <v>0.84</v>
      </c>
      <c r="C27" s="21">
        <f>'Rooms Revenue'!K30</f>
        <v>22000</v>
      </c>
      <c r="D27" s="21">
        <f>Expenses!H27</f>
        <v>2200</v>
      </c>
    </row>
    <row r="28" spans="1:4" s="22" customFormat="1" ht="19" x14ac:dyDescent="0.25">
      <c r="A28" s="20">
        <v>45352</v>
      </c>
      <c r="B28" s="23">
        <v>0.75</v>
      </c>
      <c r="C28" s="21">
        <f>'Rooms Revenue'!K31</f>
        <v>24000</v>
      </c>
      <c r="D28" s="21">
        <f>Expenses!H28</f>
        <v>2400</v>
      </c>
    </row>
    <row r="29" spans="1:4" s="22" customFormat="1" ht="19" x14ac:dyDescent="0.25">
      <c r="A29" s="20">
        <v>45383</v>
      </c>
      <c r="B29" s="23">
        <v>0.78</v>
      </c>
      <c r="C29" s="21">
        <f>'Rooms Revenue'!K32</f>
        <v>19799.513904246578</v>
      </c>
      <c r="D29" s="21">
        <f>Expenses!H29</f>
        <v>1979.9513904246578</v>
      </c>
    </row>
    <row r="30" spans="1:4" s="22" customFormat="1" ht="19" x14ac:dyDescent="0.25">
      <c r="A30" s="20">
        <v>45413</v>
      </c>
      <c r="B30" s="23">
        <v>0.6</v>
      </c>
      <c r="C30" s="21">
        <f>'Rooms Revenue'!K33</f>
        <v>18195.536458333332</v>
      </c>
      <c r="D30" s="21">
        <f>Expenses!H30</f>
        <v>1819.5536458333333</v>
      </c>
    </row>
    <row r="31" spans="1:4" s="22" customFormat="1" ht="19" x14ac:dyDescent="0.25">
      <c r="A31" s="20">
        <v>45444</v>
      </c>
      <c r="B31" s="23">
        <v>0.54</v>
      </c>
      <c r="C31" s="21">
        <f>'Rooms Revenue'!K34</f>
        <v>17314.863912259614</v>
      </c>
      <c r="D31" s="21">
        <f>Expenses!H31</f>
        <v>1731.4863912259616</v>
      </c>
    </row>
    <row r="32" spans="1:4" s="22" customFormat="1" ht="19" x14ac:dyDescent="0.25">
      <c r="A32" s="20">
        <v>45474</v>
      </c>
      <c r="B32" s="23">
        <v>0.83</v>
      </c>
      <c r="C32" s="21">
        <f>'Rooms Revenue'!K35</f>
        <v>22561.76105208333</v>
      </c>
      <c r="D32" s="21">
        <f>Expenses!H32</f>
        <v>2256.176105208333</v>
      </c>
    </row>
    <row r="33" spans="1:4" s="22" customFormat="1" ht="19" x14ac:dyDescent="0.25">
      <c r="A33" s="20">
        <v>45505</v>
      </c>
      <c r="B33" s="23">
        <v>0.62</v>
      </c>
      <c r="C33" s="21">
        <f>'Rooms Revenue'!K36</f>
        <v>18464.328087167072</v>
      </c>
      <c r="D33" s="21">
        <f>Expenses!H33</f>
        <v>1846.4328087167073</v>
      </c>
    </row>
    <row r="34" spans="1:4" s="22" customFormat="1" ht="19" x14ac:dyDescent="0.25">
      <c r="A34" s="20">
        <v>45536</v>
      </c>
      <c r="B34" s="24">
        <v>0.7</v>
      </c>
      <c r="C34" s="21">
        <f>'Rooms Revenue'!K37</f>
        <v>18404.53125</v>
      </c>
      <c r="D34" s="21">
        <f>Expenses!H34</f>
        <v>1840.453125</v>
      </c>
    </row>
    <row r="35" spans="1:4" s="22" customFormat="1" ht="19" x14ac:dyDescent="0.25">
      <c r="A35" s="20">
        <v>45566</v>
      </c>
      <c r="B35" s="24">
        <v>0.4</v>
      </c>
      <c r="C35" s="21">
        <f>'Rooms Revenue'!K38</f>
        <v>13322.490324503946</v>
      </c>
      <c r="D35" s="21">
        <f>Expenses!H35</f>
        <v>1332.2490324503947</v>
      </c>
    </row>
    <row r="36" spans="1:4" s="22" customFormat="1" ht="19" x14ac:dyDescent="0.25">
      <c r="A36" s="20">
        <v>45597</v>
      </c>
      <c r="B36" s="24">
        <v>0.65</v>
      </c>
      <c r="C36" s="21">
        <f>'Rooms Revenue'!K39</f>
        <v>16173.098781343233</v>
      </c>
      <c r="D36" s="21">
        <f>Expenses!H36</f>
        <v>1617.3098781343233</v>
      </c>
    </row>
    <row r="37" spans="1:4" s="22" customFormat="1" ht="19" x14ac:dyDescent="0.25">
      <c r="A37" s="20">
        <v>45627</v>
      </c>
      <c r="B37" s="24">
        <v>0.86</v>
      </c>
      <c r="C37" s="21">
        <f>'Rooms Revenue'!K40</f>
        <v>22115.818246020503</v>
      </c>
      <c r="D37" s="21">
        <f>Expenses!H37</f>
        <v>2211.5818246020503</v>
      </c>
    </row>
    <row r="38" spans="1:4" s="22" customFormat="1" ht="19" x14ac:dyDescent="0.25">
      <c r="A38" s="20">
        <v>45658</v>
      </c>
      <c r="B38" s="23">
        <v>0.86</v>
      </c>
      <c r="C38" s="21">
        <f>'Rooms Revenue'!K41</f>
        <v>23974.338361258255</v>
      </c>
      <c r="D38" s="21">
        <f>Expenses!H38</f>
        <v>2397.4338361258256</v>
      </c>
    </row>
    <row r="39" spans="1:4" s="22" customFormat="1" ht="19" x14ac:dyDescent="0.25">
      <c r="A39" s="20">
        <v>45689</v>
      </c>
      <c r="B39" s="23">
        <v>0.87</v>
      </c>
      <c r="C39" s="21">
        <f>'Rooms Revenue'!K42</f>
        <v>25184.21052631579</v>
      </c>
      <c r="D39" s="21">
        <f>Expenses!H39</f>
        <v>2518.4210526315792</v>
      </c>
    </row>
    <row r="40" spans="1:4" s="22" customFormat="1" ht="19" x14ac:dyDescent="0.25">
      <c r="A40" s="20">
        <v>45717</v>
      </c>
      <c r="B40" s="23">
        <v>0.78</v>
      </c>
      <c r="C40" s="21">
        <f>'Rooms Revenue'!K43</f>
        <v>22285.714285714286</v>
      </c>
      <c r="D40" s="21">
        <f>Expenses!H40</f>
        <v>2228.5714285714289</v>
      </c>
    </row>
    <row r="41" spans="1:4" s="22" customFormat="1" ht="19" x14ac:dyDescent="0.25">
      <c r="A41" s="20">
        <v>45748</v>
      </c>
      <c r="B41" s="23">
        <v>0.78</v>
      </c>
      <c r="C41" s="21">
        <f>'Rooms Revenue'!K44</f>
        <v>19799.513904246578</v>
      </c>
      <c r="D41" s="21">
        <f>Expenses!H41</f>
        <v>1979.9513904246578</v>
      </c>
    </row>
    <row r="42" spans="1:4" s="22" customFormat="1" ht="19" x14ac:dyDescent="0.25">
      <c r="A42" s="20">
        <v>45778</v>
      </c>
      <c r="B42" s="23">
        <v>0.6</v>
      </c>
      <c r="C42" s="21">
        <f>'Rooms Revenue'!K45</f>
        <v>18195.536458333332</v>
      </c>
      <c r="D42" s="21">
        <f>Expenses!H42</f>
        <v>1819.5536458333333</v>
      </c>
    </row>
    <row r="43" spans="1:4" s="22" customFormat="1" ht="19" x14ac:dyDescent="0.25">
      <c r="A43" s="20">
        <v>45809</v>
      </c>
      <c r="B43" s="23">
        <v>0.56999999999999995</v>
      </c>
      <c r="C43" s="21">
        <f>'Rooms Revenue'!K46</f>
        <v>18276.800796274034</v>
      </c>
      <c r="D43" s="21">
        <f>Expenses!H43</f>
        <v>1827.6800796274035</v>
      </c>
    </row>
    <row r="44" spans="1:4" s="22" customFormat="1" ht="19" x14ac:dyDescent="0.25">
      <c r="A44" s="20">
        <v>45839</v>
      </c>
      <c r="B44" s="23">
        <v>0.83</v>
      </c>
      <c r="C44" s="21">
        <f>'Rooms Revenue'!K47</f>
        <v>22561.761052083333</v>
      </c>
      <c r="D44" s="21">
        <f>Expenses!H44</f>
        <v>2256.1761052083334</v>
      </c>
    </row>
    <row r="45" spans="1:4" s="22" customFormat="1" ht="19" x14ac:dyDescent="0.25">
      <c r="A45" s="20">
        <v>45870</v>
      </c>
      <c r="B45" s="23">
        <v>0.62</v>
      </c>
      <c r="C45" s="21">
        <f>'Rooms Revenue'!K48</f>
        <v>18464.328087167072</v>
      </c>
      <c r="D45" s="21">
        <f>Expenses!H45</f>
        <v>1846.4328087167073</v>
      </c>
    </row>
    <row r="46" spans="1:4" s="22" customFormat="1" ht="19" x14ac:dyDescent="0.25">
      <c r="A46" s="20">
        <v>45901</v>
      </c>
      <c r="B46" s="25">
        <v>0.7</v>
      </c>
      <c r="C46" s="21">
        <f>'Rooms Revenue'!K49</f>
        <v>18404.53125</v>
      </c>
      <c r="D46" s="21">
        <f>Expenses!H46</f>
        <v>1840.453125</v>
      </c>
    </row>
    <row r="47" spans="1:4" s="22" customFormat="1" ht="19" x14ac:dyDescent="0.25">
      <c r="A47" s="20">
        <v>45931</v>
      </c>
      <c r="B47" s="25">
        <v>0.4</v>
      </c>
      <c r="C47" s="21">
        <f>'Rooms Revenue'!K50</f>
        <v>11842.213621781286</v>
      </c>
      <c r="D47" s="21">
        <f>Expenses!H47</f>
        <v>1184.2213621781286</v>
      </c>
    </row>
    <row r="48" spans="1:4" s="22" customFormat="1" ht="19" x14ac:dyDescent="0.25">
      <c r="A48" s="20">
        <v>45962</v>
      </c>
      <c r="B48" s="25">
        <v>0.68</v>
      </c>
      <c r="C48" s="21">
        <f>'Rooms Revenue'!K51</f>
        <v>16919.549494328305</v>
      </c>
      <c r="D48" s="21">
        <f>Expenses!H48</f>
        <v>1691.9549494328305</v>
      </c>
    </row>
    <row r="49" spans="1:4" s="22" customFormat="1" ht="19" x14ac:dyDescent="0.25">
      <c r="A49" s="20">
        <v>45992</v>
      </c>
      <c r="B49" s="25">
        <v>0.89</v>
      </c>
      <c r="C49" s="21">
        <f>'Rooms Revenue'!K52</f>
        <v>22887.30027785843</v>
      </c>
      <c r="D49" s="21">
        <f>Expenses!H49</f>
        <v>2288.730027785843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topLeftCell="A18" workbookViewId="0">
      <selection activeCell="F16" sqref="F16"/>
    </sheetView>
  </sheetViews>
  <sheetFormatPr baseColWidth="10" defaultRowHeight="21" x14ac:dyDescent="0.25"/>
  <cols>
    <col min="1" max="1" width="15.5" style="16" customWidth="1"/>
    <col min="2" max="2" width="23" style="16" customWidth="1"/>
    <col min="3" max="3" width="32" style="11" customWidth="1"/>
    <col min="4" max="4" width="19.5" customWidth="1"/>
    <col min="5" max="5" width="32" style="11" customWidth="1"/>
    <col min="6" max="6" width="19.5" customWidth="1"/>
    <col min="7" max="7" width="23.83203125" customWidth="1"/>
  </cols>
  <sheetData>
    <row r="1" spans="1:7" x14ac:dyDescent="0.25">
      <c r="A1" s="9" t="s">
        <v>0</v>
      </c>
      <c r="B1" s="9" t="s">
        <v>3</v>
      </c>
      <c r="C1" s="8" t="s">
        <v>70</v>
      </c>
      <c r="D1" s="14" t="s">
        <v>69</v>
      </c>
      <c r="E1" s="8" t="s">
        <v>70</v>
      </c>
      <c r="F1" s="14" t="s">
        <v>4</v>
      </c>
      <c r="G1" s="14" t="s">
        <v>107</v>
      </c>
    </row>
    <row r="2" spans="1:7" x14ac:dyDescent="0.25">
      <c r="A2" s="17">
        <v>44562</v>
      </c>
      <c r="B2" s="9">
        <v>13136.888888888889</v>
      </c>
      <c r="C2" s="12">
        <v>0.61</v>
      </c>
      <c r="D2" s="9">
        <v>11744.194444444445</v>
      </c>
      <c r="E2" s="12">
        <v>0.61</v>
      </c>
      <c r="F2" s="9">
        <f>SUM(B2:D2)</f>
        <v>24881.693333333336</v>
      </c>
      <c r="G2" s="18">
        <v>9305</v>
      </c>
    </row>
    <row r="3" spans="1:7" x14ac:dyDescent="0.25">
      <c r="A3" s="17">
        <v>44593</v>
      </c>
      <c r="B3" s="9">
        <v>11430.527777777777</v>
      </c>
      <c r="C3" s="12">
        <v>0.62</v>
      </c>
      <c r="D3" s="9">
        <v>9433.3333333333339</v>
      </c>
      <c r="E3" s="12">
        <v>0.62</v>
      </c>
      <c r="F3" s="9">
        <f t="shared" ref="F3:F49" si="0">SUM(B3:D3)</f>
        <v>20864.481111111112</v>
      </c>
      <c r="G3" s="18">
        <v>8418</v>
      </c>
    </row>
    <row r="4" spans="1:7" x14ac:dyDescent="0.25">
      <c r="A4" s="17">
        <v>44621</v>
      </c>
      <c r="B4" s="9">
        <v>9742.6111111111113</v>
      </c>
      <c r="C4" s="12">
        <v>0.39</v>
      </c>
      <c r="D4" s="9">
        <v>8833.0833333333339</v>
      </c>
      <c r="E4" s="12">
        <v>0.39</v>
      </c>
      <c r="F4" s="9">
        <f t="shared" si="0"/>
        <v>18576.084444444445</v>
      </c>
      <c r="G4" s="18">
        <v>9727</v>
      </c>
    </row>
    <row r="5" spans="1:7" x14ac:dyDescent="0.25">
      <c r="A5" s="17">
        <v>44652</v>
      </c>
      <c r="B5" s="9">
        <v>15043.805555555555</v>
      </c>
      <c r="C5" s="12">
        <v>0.7</v>
      </c>
      <c r="D5" s="9">
        <v>18834.583333333332</v>
      </c>
      <c r="E5" s="12">
        <v>0.7</v>
      </c>
      <c r="F5" s="9">
        <f t="shared" si="0"/>
        <v>33879.088888888888</v>
      </c>
      <c r="G5" s="18">
        <v>10911</v>
      </c>
    </row>
    <row r="6" spans="1:7" x14ac:dyDescent="0.25">
      <c r="A6" s="17">
        <v>44682</v>
      </c>
      <c r="B6" s="9">
        <v>8546.1691666666666</v>
      </c>
      <c r="C6" s="12">
        <v>0.47</v>
      </c>
      <c r="D6" s="9">
        <v>9258.3499999999985</v>
      </c>
      <c r="E6" s="12">
        <v>0.47</v>
      </c>
      <c r="F6" s="9">
        <f t="shared" si="0"/>
        <v>17804.989166666666</v>
      </c>
      <c r="G6" s="18">
        <v>9360</v>
      </c>
    </row>
    <row r="7" spans="1:7" x14ac:dyDescent="0.25">
      <c r="A7" s="17">
        <v>44713</v>
      </c>
      <c r="B7" s="9">
        <v>7171.4191666666666</v>
      </c>
      <c r="C7" s="12">
        <v>0.33</v>
      </c>
      <c r="D7" s="9">
        <v>4703.32</v>
      </c>
      <c r="E7" s="12">
        <v>0.33</v>
      </c>
      <c r="F7" s="9">
        <f t="shared" si="0"/>
        <v>11875.069166666666</v>
      </c>
      <c r="G7" s="18">
        <v>8811</v>
      </c>
    </row>
    <row r="8" spans="1:7" x14ac:dyDescent="0.25">
      <c r="A8" s="17">
        <v>44743</v>
      </c>
      <c r="B8" s="9">
        <v>15864.97388888889</v>
      </c>
      <c r="C8" s="12">
        <v>0.67</v>
      </c>
      <c r="D8" s="9">
        <v>10576.649166666666</v>
      </c>
      <c r="E8" s="12">
        <v>0.67</v>
      </c>
      <c r="F8" s="9">
        <f t="shared" si="0"/>
        <v>26442.293055555558</v>
      </c>
      <c r="G8" s="18">
        <v>8953</v>
      </c>
    </row>
    <row r="9" spans="1:7" x14ac:dyDescent="0.25">
      <c r="A9" s="17">
        <v>44774</v>
      </c>
      <c r="B9" s="9">
        <v>11925.820833333333</v>
      </c>
      <c r="C9" s="12">
        <v>0.49</v>
      </c>
      <c r="D9" s="9">
        <v>8996.6717500000013</v>
      </c>
      <c r="E9" s="12">
        <v>0.49</v>
      </c>
      <c r="F9" s="9">
        <f t="shared" si="0"/>
        <v>20922.982583333334</v>
      </c>
      <c r="G9" s="18">
        <v>8615</v>
      </c>
    </row>
    <row r="10" spans="1:7" x14ac:dyDescent="0.25">
      <c r="A10" s="17">
        <v>44805</v>
      </c>
      <c r="B10" s="9">
        <v>13738.026666666667</v>
      </c>
      <c r="C10" s="12">
        <v>0.51</v>
      </c>
      <c r="D10" s="9">
        <v>9158.684444444445</v>
      </c>
      <c r="E10" s="12">
        <v>0.51</v>
      </c>
      <c r="F10" s="9">
        <f t="shared" si="0"/>
        <v>22897.22111111111</v>
      </c>
      <c r="G10" s="18">
        <v>10365</v>
      </c>
    </row>
    <row r="11" spans="1:7" x14ac:dyDescent="0.25">
      <c r="A11" s="17">
        <v>44835</v>
      </c>
      <c r="B11" s="9">
        <v>7765.7254499999999</v>
      </c>
      <c r="C11" s="12">
        <v>0.4</v>
      </c>
      <c r="D11" s="9">
        <v>6615.247606111112</v>
      </c>
      <c r="E11" s="12">
        <v>0.4</v>
      </c>
      <c r="F11" s="9">
        <f t="shared" si="0"/>
        <v>14381.373056111112</v>
      </c>
      <c r="G11" s="18">
        <v>9972</v>
      </c>
    </row>
    <row r="12" spans="1:7" x14ac:dyDescent="0.25">
      <c r="A12" s="17">
        <v>44866</v>
      </c>
      <c r="B12" s="9">
        <v>14796.252777777778</v>
      </c>
      <c r="C12" s="12">
        <v>0.56000000000000005</v>
      </c>
      <c r="D12" s="9">
        <v>9459.8994444444434</v>
      </c>
      <c r="E12" s="12">
        <v>0.56000000000000005</v>
      </c>
      <c r="F12" s="9">
        <f t="shared" si="0"/>
        <v>24256.712222222221</v>
      </c>
      <c r="G12" s="18">
        <v>13286</v>
      </c>
    </row>
    <row r="13" spans="1:7" x14ac:dyDescent="0.25">
      <c r="A13" s="17">
        <v>44896</v>
      </c>
      <c r="B13" s="9">
        <v>16039.116388888888</v>
      </c>
      <c r="C13" s="12">
        <v>0.79</v>
      </c>
      <c r="D13" s="9">
        <v>13662.95111111111</v>
      </c>
      <c r="E13" s="12">
        <v>0.79</v>
      </c>
      <c r="F13" s="9">
        <f t="shared" si="0"/>
        <v>29702.857499999998</v>
      </c>
      <c r="G13" s="18">
        <v>11471</v>
      </c>
    </row>
    <row r="14" spans="1:7" x14ac:dyDescent="0.25">
      <c r="A14" s="17">
        <v>44927</v>
      </c>
      <c r="B14" s="9">
        <v>18609.989444444444</v>
      </c>
      <c r="C14" s="12">
        <v>0.81</v>
      </c>
      <c r="D14" s="9">
        <v>16288.453888888889</v>
      </c>
      <c r="E14" s="12">
        <v>0.81</v>
      </c>
      <c r="F14" s="9">
        <f t="shared" si="0"/>
        <v>34899.253333333334</v>
      </c>
      <c r="G14" s="18">
        <v>13246</v>
      </c>
    </row>
    <row r="15" spans="1:7" x14ac:dyDescent="0.25">
      <c r="A15" s="17">
        <v>44958</v>
      </c>
      <c r="B15" s="9">
        <v>16622.081111111111</v>
      </c>
      <c r="C15" s="12">
        <v>0.82</v>
      </c>
      <c r="D15" s="9">
        <v>10187.727061111113</v>
      </c>
      <c r="E15" s="12">
        <v>0.82</v>
      </c>
      <c r="F15" s="9">
        <f t="shared" si="0"/>
        <v>26810.628172222223</v>
      </c>
      <c r="G15" s="18">
        <v>12216</v>
      </c>
    </row>
    <row r="16" spans="1:7" x14ac:dyDescent="0.25">
      <c r="A16" s="17">
        <v>44986</v>
      </c>
      <c r="B16" s="9">
        <v>21306.423360019777</v>
      </c>
      <c r="C16" s="12">
        <v>0.78</v>
      </c>
      <c r="D16" s="9">
        <v>13240.710251091332</v>
      </c>
      <c r="E16" s="12">
        <v>0.78</v>
      </c>
      <c r="F16" s="9">
        <f t="shared" si="0"/>
        <v>34547.913611111107</v>
      </c>
      <c r="G16" s="18">
        <v>14336</v>
      </c>
    </row>
    <row r="17" spans="1:7" x14ac:dyDescent="0.25">
      <c r="A17" s="17">
        <v>45017</v>
      </c>
      <c r="B17" s="9">
        <v>17039.369466666667</v>
      </c>
      <c r="C17" s="12">
        <v>0.73</v>
      </c>
      <c r="D17" s="9">
        <v>16971.347986111112</v>
      </c>
      <c r="E17" s="12">
        <v>0.73</v>
      </c>
      <c r="F17" s="9">
        <f t="shared" si="0"/>
        <v>34011.447452777778</v>
      </c>
      <c r="G17" s="18">
        <v>13708</v>
      </c>
    </row>
    <row r="18" spans="1:7" x14ac:dyDescent="0.25">
      <c r="A18" s="17">
        <v>45047</v>
      </c>
      <c r="B18" s="9">
        <v>16731.527777777777</v>
      </c>
      <c r="C18" s="12">
        <v>0.6</v>
      </c>
      <c r="D18" s="9">
        <v>12621.973611111111</v>
      </c>
      <c r="E18" s="12">
        <v>0.6</v>
      </c>
      <c r="F18" s="9">
        <f t="shared" si="0"/>
        <v>29354.101388888885</v>
      </c>
      <c r="G18" s="18">
        <v>13650</v>
      </c>
    </row>
    <row r="19" spans="1:7" x14ac:dyDescent="0.25">
      <c r="A19" s="17">
        <v>45078</v>
      </c>
      <c r="B19" s="9">
        <v>15332.020833333334</v>
      </c>
      <c r="C19" s="12">
        <v>0.52</v>
      </c>
      <c r="D19" s="9">
        <v>10544.807499999999</v>
      </c>
      <c r="E19" s="12">
        <v>0.52</v>
      </c>
      <c r="F19" s="9">
        <f t="shared" si="0"/>
        <v>25877.348333333335</v>
      </c>
      <c r="G19" s="18">
        <v>13159</v>
      </c>
    </row>
    <row r="20" spans="1:7" x14ac:dyDescent="0.25">
      <c r="A20" s="17">
        <v>45108</v>
      </c>
      <c r="B20" s="9">
        <v>20746.446944444444</v>
      </c>
      <c r="C20" s="12">
        <v>0.83</v>
      </c>
      <c r="D20" s="9">
        <v>13725.585277777776</v>
      </c>
      <c r="E20" s="12">
        <v>0.83</v>
      </c>
      <c r="F20" s="9">
        <f t="shared" si="0"/>
        <v>34472.862222222218</v>
      </c>
      <c r="G20" s="18">
        <v>14722</v>
      </c>
    </row>
    <row r="21" spans="1:7" x14ac:dyDescent="0.25">
      <c r="A21" s="17">
        <v>45139</v>
      </c>
      <c r="B21" s="9">
        <v>17000</v>
      </c>
      <c r="C21" s="12">
        <v>0.62</v>
      </c>
      <c r="D21" s="9">
        <v>11000</v>
      </c>
      <c r="E21" s="12">
        <v>0.59</v>
      </c>
      <c r="F21" s="9">
        <f t="shared" si="0"/>
        <v>28000.62</v>
      </c>
      <c r="G21" s="18">
        <v>13439</v>
      </c>
    </row>
    <row r="22" spans="1:7" x14ac:dyDescent="0.25">
      <c r="A22" s="17">
        <v>45170</v>
      </c>
      <c r="B22" s="9">
        <v>14699.688533333334</v>
      </c>
      <c r="C22" s="12">
        <v>0.7</v>
      </c>
      <c r="D22" s="9">
        <v>9799.7923555555572</v>
      </c>
      <c r="E22" s="12">
        <v>0.7</v>
      </c>
      <c r="F22" s="9">
        <f t="shared" si="0"/>
        <v>24500.180888888892</v>
      </c>
      <c r="G22" s="18">
        <v>14551</v>
      </c>
    </row>
    <row r="23" spans="1:7" x14ac:dyDescent="0.25">
      <c r="A23" s="17">
        <v>45200</v>
      </c>
      <c r="B23" s="9">
        <v>8309.3262315000011</v>
      </c>
      <c r="C23" s="12">
        <v>0.4</v>
      </c>
      <c r="D23" s="9">
        <v>7078.3149385388897</v>
      </c>
      <c r="E23" s="12">
        <v>0.4</v>
      </c>
      <c r="F23" s="9">
        <f t="shared" si="0"/>
        <v>15388.04117003889</v>
      </c>
      <c r="G23" s="18">
        <v>12562</v>
      </c>
    </row>
    <row r="24" spans="1:7" x14ac:dyDescent="0.25">
      <c r="A24" s="17">
        <v>45231</v>
      </c>
      <c r="B24" s="9">
        <v>16275.878055555557</v>
      </c>
      <c r="C24" s="12">
        <v>0.63</v>
      </c>
      <c r="D24" s="9">
        <v>10405.889388888889</v>
      </c>
      <c r="E24" s="12">
        <v>0.63</v>
      </c>
      <c r="F24" s="9">
        <f t="shared" si="0"/>
        <v>26682.397444444447</v>
      </c>
      <c r="G24" s="18">
        <v>13298</v>
      </c>
    </row>
    <row r="25" spans="1:7" x14ac:dyDescent="0.25">
      <c r="A25" s="17">
        <v>45261</v>
      </c>
      <c r="B25" s="9">
        <v>17643.028027777778</v>
      </c>
      <c r="C25" s="12">
        <v>0.84</v>
      </c>
      <c r="D25" s="9">
        <v>15029.246222222224</v>
      </c>
      <c r="E25" s="12">
        <v>0.84</v>
      </c>
      <c r="F25" s="9">
        <f t="shared" si="0"/>
        <v>32673.114250000002</v>
      </c>
      <c r="G25" s="18">
        <v>14492</v>
      </c>
    </row>
    <row r="26" spans="1:7" x14ac:dyDescent="0.25">
      <c r="A26" s="17">
        <v>45292</v>
      </c>
      <c r="B26" s="9">
        <v>19069.495356652948</v>
      </c>
      <c r="C26" s="12">
        <v>0.83</v>
      </c>
      <c r="D26" s="9">
        <v>16695.665236111108</v>
      </c>
      <c r="E26" s="12">
        <v>0.83</v>
      </c>
      <c r="F26" s="9">
        <f t="shared" si="0"/>
        <v>35765.990592764058</v>
      </c>
      <c r="G26" s="18">
        <v>14820</v>
      </c>
    </row>
    <row r="27" spans="1:7" x14ac:dyDescent="0.25">
      <c r="A27" s="17">
        <v>45323</v>
      </c>
      <c r="B27" s="9">
        <v>17027.497723577235</v>
      </c>
      <c r="C27" s="12">
        <v>0.84</v>
      </c>
      <c r="D27" s="9">
        <v>10501.195586068377</v>
      </c>
      <c r="E27" s="12">
        <v>0.84</v>
      </c>
      <c r="F27" s="9">
        <f t="shared" si="0"/>
        <v>27529.533309645612</v>
      </c>
      <c r="G27" s="18">
        <v>13506</v>
      </c>
    </row>
    <row r="28" spans="1:7" x14ac:dyDescent="0.25">
      <c r="A28" s="17">
        <v>45352</v>
      </c>
      <c r="B28" s="9">
        <v>20486.945538480555</v>
      </c>
      <c r="C28" s="12">
        <v>0.75</v>
      </c>
      <c r="D28" s="9">
        <v>12711.081841047679</v>
      </c>
      <c r="E28" s="12">
        <v>0.75</v>
      </c>
      <c r="F28" s="9">
        <f t="shared" si="0"/>
        <v>33198.777379528234</v>
      </c>
      <c r="G28" s="18">
        <v>14363</v>
      </c>
    </row>
    <row r="29" spans="1:7" x14ac:dyDescent="0.25">
      <c r="A29" s="17">
        <v>45383</v>
      </c>
      <c r="B29" s="9">
        <v>17039.369466666667</v>
      </c>
      <c r="C29" s="12">
        <v>0.78</v>
      </c>
      <c r="D29" s="9">
        <v>16372.35923366013</v>
      </c>
      <c r="E29" s="12">
        <v>0.78</v>
      </c>
      <c r="F29" s="9">
        <f t="shared" si="0"/>
        <v>33412.508700326798</v>
      </c>
      <c r="G29" s="18">
        <v>13410</v>
      </c>
    </row>
    <row r="30" spans="1:7" x14ac:dyDescent="0.25">
      <c r="A30" s="17">
        <v>45413</v>
      </c>
      <c r="B30" s="9">
        <v>16731.527777777777</v>
      </c>
      <c r="C30" s="12">
        <v>0.6</v>
      </c>
      <c r="D30" s="9">
        <v>10097.578888888889</v>
      </c>
      <c r="E30" s="12">
        <v>0.6</v>
      </c>
      <c r="F30" s="9">
        <f t="shared" si="0"/>
        <v>26829.706666666665</v>
      </c>
      <c r="G30" s="18">
        <v>14227</v>
      </c>
    </row>
    <row r="31" spans="1:7" x14ac:dyDescent="0.25">
      <c r="A31" s="17">
        <v>45444</v>
      </c>
      <c r="B31" s="9">
        <v>15332.020833333334</v>
      </c>
      <c r="C31" s="12">
        <v>0.54</v>
      </c>
      <c r="D31" s="9">
        <v>6489.1123076923068</v>
      </c>
      <c r="E31" s="12">
        <v>0.54</v>
      </c>
      <c r="F31" s="9">
        <f t="shared" si="0"/>
        <v>21821.67314102564</v>
      </c>
      <c r="G31" s="18">
        <v>14510</v>
      </c>
    </row>
    <row r="32" spans="1:7" x14ac:dyDescent="0.25">
      <c r="A32" s="17">
        <v>45474</v>
      </c>
      <c r="B32" s="9">
        <v>20746.446944444444</v>
      </c>
      <c r="C32" s="12">
        <v>0.83</v>
      </c>
      <c r="D32" s="9">
        <v>11764.787380952381</v>
      </c>
      <c r="E32" s="12">
        <v>0.83</v>
      </c>
      <c r="F32" s="9">
        <f t="shared" si="0"/>
        <v>32512.064325396826</v>
      </c>
      <c r="G32" s="18">
        <v>14139</v>
      </c>
    </row>
    <row r="33" spans="1:7" x14ac:dyDescent="0.25">
      <c r="A33" s="17">
        <v>45505</v>
      </c>
      <c r="B33" s="9">
        <v>17000</v>
      </c>
      <c r="C33" s="12">
        <v>0.62</v>
      </c>
      <c r="D33" s="9">
        <v>16500</v>
      </c>
      <c r="E33" s="12">
        <v>0.62</v>
      </c>
      <c r="F33" s="9">
        <f t="shared" si="0"/>
        <v>33500.619999999995</v>
      </c>
      <c r="G33" s="18">
        <v>13667</v>
      </c>
    </row>
    <row r="34" spans="1:7" x14ac:dyDescent="0.25">
      <c r="A34" s="17">
        <v>45536</v>
      </c>
      <c r="B34" s="9">
        <v>15728.666730666668</v>
      </c>
      <c r="C34" s="12">
        <v>0.7</v>
      </c>
      <c r="D34" s="9">
        <v>9799.7923555555572</v>
      </c>
      <c r="E34" s="12">
        <v>0.7</v>
      </c>
      <c r="F34" s="9">
        <f t="shared" si="0"/>
        <v>25529.159086222226</v>
      </c>
      <c r="G34" s="18">
        <v>14715</v>
      </c>
    </row>
    <row r="35" spans="1:7" x14ac:dyDescent="0.25">
      <c r="A35" s="17">
        <v>45566</v>
      </c>
      <c r="B35" s="9">
        <v>8890.9790677050023</v>
      </c>
      <c r="C35" s="12">
        <v>0.4</v>
      </c>
      <c r="D35" s="9">
        <v>8493.9779262466673</v>
      </c>
      <c r="E35" s="12">
        <v>0.4</v>
      </c>
      <c r="F35" s="9">
        <f t="shared" si="0"/>
        <v>17385.356993951667</v>
      </c>
      <c r="G35" s="18">
        <v>12837</v>
      </c>
    </row>
    <row r="36" spans="1:7" x14ac:dyDescent="0.25">
      <c r="A36" s="17">
        <v>45597</v>
      </c>
      <c r="B36" s="9">
        <v>16792.572597001767</v>
      </c>
      <c r="C36" s="12">
        <v>0.65</v>
      </c>
      <c r="D36" s="9">
        <v>10405.889388888889</v>
      </c>
      <c r="E36" s="12">
        <v>0.65</v>
      </c>
      <c r="F36" s="9">
        <f t="shared" si="0"/>
        <v>27199.111985890657</v>
      </c>
      <c r="G36" s="18">
        <v>13301</v>
      </c>
    </row>
    <row r="37" spans="1:7" x14ac:dyDescent="0.25">
      <c r="A37" s="17">
        <v>45627</v>
      </c>
      <c r="B37" s="9">
        <v>18063.10012367725</v>
      </c>
      <c r="C37" s="12">
        <v>0.86</v>
      </c>
      <c r="D37" s="9">
        <v>14145.172915032683</v>
      </c>
      <c r="E37" s="12">
        <v>0.86</v>
      </c>
      <c r="F37" s="9">
        <f t="shared" si="0"/>
        <v>32209.133038709933</v>
      </c>
      <c r="G37" s="18">
        <v>14532</v>
      </c>
    </row>
    <row r="38" spans="1:7" x14ac:dyDescent="0.25">
      <c r="A38" s="17">
        <v>45658</v>
      </c>
      <c r="B38" s="9">
        <v>19758.754224965702</v>
      </c>
      <c r="C38" s="12">
        <v>0.86</v>
      </c>
      <c r="D38" s="9">
        <v>17306.48225694444</v>
      </c>
      <c r="E38" s="12">
        <v>0.86</v>
      </c>
      <c r="F38" s="9">
        <f t="shared" si="0"/>
        <v>37066.096481910143</v>
      </c>
      <c r="G38" s="18">
        <v>15290</v>
      </c>
    </row>
    <row r="39" spans="1:7" x14ac:dyDescent="0.25">
      <c r="A39" s="17">
        <v>45689</v>
      </c>
      <c r="B39" s="9">
        <v>17635.622642276423</v>
      </c>
      <c r="C39" s="12">
        <v>0.87</v>
      </c>
      <c r="D39" s="9">
        <v>10971.398373504273</v>
      </c>
      <c r="E39" s="12">
        <v>0.87</v>
      </c>
      <c r="F39" s="9">
        <f t="shared" si="0"/>
        <v>28607.891015780697</v>
      </c>
      <c r="G39" s="18">
        <v>14002</v>
      </c>
    </row>
    <row r="40" spans="1:7" x14ac:dyDescent="0.25">
      <c r="A40" s="17">
        <v>45717</v>
      </c>
      <c r="B40" s="9">
        <v>21306.42336001978</v>
      </c>
      <c r="C40" s="12">
        <v>0.78</v>
      </c>
      <c r="D40" s="9">
        <v>13240.710251091332</v>
      </c>
      <c r="E40" s="12">
        <v>0.78</v>
      </c>
      <c r="F40" s="9">
        <f t="shared" si="0"/>
        <v>34547.913611111115</v>
      </c>
      <c r="G40" s="18">
        <v>14833</v>
      </c>
    </row>
    <row r="41" spans="1:7" x14ac:dyDescent="0.25">
      <c r="A41" s="17">
        <v>45748</v>
      </c>
      <c r="B41" s="9">
        <v>17039.369466666667</v>
      </c>
      <c r="C41" s="12">
        <v>0.78</v>
      </c>
      <c r="D41" s="9">
        <v>16971.347986111112</v>
      </c>
      <c r="E41" s="12">
        <v>0.78</v>
      </c>
      <c r="F41" s="9">
        <f t="shared" si="0"/>
        <v>34011.497452777781</v>
      </c>
      <c r="G41" s="18">
        <v>13810</v>
      </c>
    </row>
    <row r="42" spans="1:7" x14ac:dyDescent="0.25">
      <c r="A42" s="17">
        <v>45778</v>
      </c>
      <c r="B42" s="9">
        <v>15221.290384516129</v>
      </c>
      <c r="C42" s="12">
        <v>0.6</v>
      </c>
      <c r="D42" s="9">
        <v>12621.973611111112</v>
      </c>
      <c r="E42" s="12">
        <v>0.6</v>
      </c>
      <c r="F42" s="9">
        <f t="shared" si="0"/>
        <v>27843.863995627242</v>
      </c>
      <c r="G42" s="18">
        <v>14587</v>
      </c>
    </row>
    <row r="43" spans="1:7" x14ac:dyDescent="0.25">
      <c r="A43" s="17">
        <v>45809</v>
      </c>
      <c r="B43" s="9">
        <v>14460.225865290322</v>
      </c>
      <c r="C43" s="12">
        <v>0.56999999999999995</v>
      </c>
      <c r="D43" s="9">
        <v>10544.807499999999</v>
      </c>
      <c r="E43" s="12">
        <v>0.56999999999999995</v>
      </c>
      <c r="F43" s="9">
        <f t="shared" si="0"/>
        <v>25005.603365290321</v>
      </c>
      <c r="G43" s="18">
        <v>14970</v>
      </c>
    </row>
    <row r="44" spans="1:7" x14ac:dyDescent="0.25">
      <c r="A44" s="17">
        <v>45839</v>
      </c>
      <c r="B44" s="9">
        <v>20746.446944444444</v>
      </c>
      <c r="C44" s="12">
        <v>0.83</v>
      </c>
      <c r="D44" s="9">
        <v>13725.585277777776</v>
      </c>
      <c r="E44" s="12">
        <v>0.83</v>
      </c>
      <c r="F44" s="9">
        <f t="shared" si="0"/>
        <v>34472.862222222218</v>
      </c>
      <c r="G44" s="18">
        <v>14553</v>
      </c>
    </row>
    <row r="45" spans="1:7" x14ac:dyDescent="0.25">
      <c r="A45" s="17">
        <v>45870</v>
      </c>
      <c r="B45" s="9">
        <v>17000</v>
      </c>
      <c r="C45" s="12">
        <v>0.62</v>
      </c>
      <c r="D45" s="9">
        <v>11000</v>
      </c>
      <c r="E45" s="12">
        <v>0.62</v>
      </c>
      <c r="F45" s="9">
        <f t="shared" si="0"/>
        <v>28000.62</v>
      </c>
      <c r="G45" s="18">
        <v>13924</v>
      </c>
    </row>
    <row r="46" spans="1:7" x14ac:dyDescent="0.25">
      <c r="A46" s="17">
        <v>45901</v>
      </c>
      <c r="B46" s="9">
        <v>15728.666730666668</v>
      </c>
      <c r="C46" s="12">
        <v>0.7</v>
      </c>
      <c r="D46" s="9">
        <v>9799.7923555555572</v>
      </c>
      <c r="E46" s="12">
        <v>0.7</v>
      </c>
      <c r="F46" s="9">
        <f t="shared" si="0"/>
        <v>25529.159086222226</v>
      </c>
      <c r="G46" s="18">
        <v>15107</v>
      </c>
    </row>
    <row r="47" spans="1:7" x14ac:dyDescent="0.25">
      <c r="A47" s="17">
        <v>45931</v>
      </c>
      <c r="B47" s="9">
        <v>8890.9790677050023</v>
      </c>
      <c r="C47" s="12">
        <v>0.4</v>
      </c>
      <c r="D47" s="9">
        <v>8493.9779262466673</v>
      </c>
      <c r="E47" s="12">
        <v>0.4</v>
      </c>
      <c r="F47" s="9">
        <f t="shared" si="0"/>
        <v>17385.356993951667</v>
      </c>
      <c r="G47" s="18">
        <v>13229</v>
      </c>
    </row>
    <row r="48" spans="1:7" x14ac:dyDescent="0.25">
      <c r="A48" s="17">
        <v>45962</v>
      </c>
      <c r="B48" s="9">
        <v>15114.664415098505</v>
      </c>
      <c r="C48" s="12">
        <v>0.68</v>
      </c>
      <c r="D48" s="9">
        <v>10405.889388888889</v>
      </c>
      <c r="E48" s="12">
        <v>0.68</v>
      </c>
      <c r="F48" s="9">
        <f t="shared" si="0"/>
        <v>25521.233803987394</v>
      </c>
      <c r="G48" s="18">
        <v>13476</v>
      </c>
    </row>
    <row r="49" spans="1:7" x14ac:dyDescent="0.25">
      <c r="A49" s="17">
        <v>45992</v>
      </c>
      <c r="B49" s="9">
        <v>18693.208267526457</v>
      </c>
      <c r="C49" s="12">
        <v>0.89</v>
      </c>
      <c r="D49" s="9">
        <v>15029.246222222224</v>
      </c>
      <c r="E49" s="12">
        <v>0.89</v>
      </c>
      <c r="F49" s="9">
        <f t="shared" si="0"/>
        <v>33723.344489748677</v>
      </c>
      <c r="G49" s="18">
        <v>14825</v>
      </c>
    </row>
    <row r="50" spans="1:7" x14ac:dyDescent="0.25">
      <c r="D50" s="13"/>
      <c r="F50" s="13"/>
    </row>
    <row r="51" spans="1:7" x14ac:dyDescent="0.25">
      <c r="D51" s="13"/>
      <c r="F51" s="13"/>
    </row>
    <row r="52" spans="1:7" x14ac:dyDescent="0.25">
      <c r="D52" s="13"/>
      <c r="F52" s="13"/>
    </row>
    <row r="53" spans="1:7" x14ac:dyDescent="0.25">
      <c r="D53" s="13"/>
      <c r="F53" s="13"/>
    </row>
    <row r="54" spans="1:7" x14ac:dyDescent="0.25">
      <c r="D54" s="13"/>
      <c r="F54" s="13"/>
    </row>
    <row r="55" spans="1:7" x14ac:dyDescent="0.25">
      <c r="D55" s="13"/>
      <c r="F55" s="13"/>
    </row>
    <row r="56" spans="1:7" x14ac:dyDescent="0.25">
      <c r="D56" s="13"/>
      <c r="F56" s="13"/>
    </row>
    <row r="57" spans="1:7" x14ac:dyDescent="0.25">
      <c r="D57" s="13"/>
      <c r="F57" s="13"/>
    </row>
    <row r="58" spans="1:7" x14ac:dyDescent="0.25">
      <c r="D58" s="13"/>
      <c r="F58" s="13"/>
    </row>
    <row r="59" spans="1:7" x14ac:dyDescent="0.25">
      <c r="D59" s="13"/>
      <c r="F59" s="13"/>
    </row>
    <row r="60" spans="1:7" x14ac:dyDescent="0.25">
      <c r="D60" s="13"/>
      <c r="F60" s="13"/>
    </row>
    <row r="61" spans="1:7" x14ac:dyDescent="0.25">
      <c r="D61" s="13"/>
      <c r="F61" s="13"/>
    </row>
    <row r="62" spans="1:7" x14ac:dyDescent="0.25">
      <c r="D62" s="13"/>
      <c r="F62" s="13"/>
    </row>
    <row r="63" spans="1:7" x14ac:dyDescent="0.25">
      <c r="D63" s="13"/>
      <c r="F63" s="13"/>
    </row>
    <row r="64" spans="1:7" x14ac:dyDescent="0.25">
      <c r="D64" s="13"/>
      <c r="F64" s="13"/>
    </row>
    <row r="65" spans="4:6" x14ac:dyDescent="0.25">
      <c r="D65" s="13"/>
      <c r="F65" s="13"/>
    </row>
    <row r="66" spans="4:6" x14ac:dyDescent="0.25">
      <c r="D66" s="13"/>
      <c r="F66" s="13"/>
    </row>
    <row r="67" spans="4:6" x14ac:dyDescent="0.25">
      <c r="D67" s="13"/>
      <c r="F67" s="13"/>
    </row>
    <row r="68" spans="4:6" x14ac:dyDescent="0.25">
      <c r="D68" s="13"/>
      <c r="F68" s="13"/>
    </row>
    <row r="69" spans="4:6" x14ac:dyDescent="0.25">
      <c r="D69" s="13"/>
      <c r="F69" s="13"/>
    </row>
    <row r="70" spans="4:6" x14ac:dyDescent="0.25">
      <c r="D70" s="13"/>
      <c r="F70" s="13"/>
    </row>
    <row r="71" spans="4:6" x14ac:dyDescent="0.25">
      <c r="D71" s="13"/>
      <c r="F71" s="13"/>
    </row>
    <row r="72" spans="4:6" x14ac:dyDescent="0.25">
      <c r="D72" s="13"/>
      <c r="F72" s="13"/>
    </row>
    <row r="73" spans="4:6" x14ac:dyDescent="0.25">
      <c r="D73" s="13"/>
      <c r="F73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Rooms Revenue</vt:lpstr>
      <vt:lpstr>F&amp;B Revenue</vt:lpstr>
      <vt:lpstr>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porras</cp:lastModifiedBy>
  <dcterms:created xsi:type="dcterms:W3CDTF">2023-08-23T10:29:48Z</dcterms:created>
  <dcterms:modified xsi:type="dcterms:W3CDTF">2024-04-04T09:34:07Z</dcterms:modified>
</cp:coreProperties>
</file>