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nny\Documents\Projects\ArduGauge\01 Documentation\"/>
    </mc:Choice>
  </mc:AlternateContent>
  <xr:revisionPtr revIDLastSave="0" documentId="13_ncr:1_{2DE4C2C9-05D0-4790-85A8-FD4403DAF981}" xr6:coauthVersionLast="47" xr6:coauthVersionMax="47" xr10:uidLastSave="{00000000-0000-0000-0000-000000000000}"/>
  <bookViews>
    <workbookView xWindow="-120" yWindow="-120" windowWidth="29040" windowHeight="15840" xr2:uid="{25D1729D-3FC9-40E9-8E89-1D807F495F58}"/>
  </bookViews>
  <sheets>
    <sheet name="Cal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6" i="1" l="1"/>
  <c r="L26" i="1"/>
  <c r="L27" i="1" s="1"/>
  <c r="K27" i="1"/>
  <c r="J18" i="1" a="1"/>
  <c r="J18" i="1" s="1"/>
  <c r="D23" i="1"/>
  <c r="E23" i="1" s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2" i="1"/>
  <c r="E31" i="1" l="1"/>
  <c r="E30" i="1"/>
  <c r="E33" i="1"/>
  <c r="E22" i="1"/>
  <c r="E41" i="1"/>
  <c r="E29" i="1"/>
  <c r="E28" i="1"/>
  <c r="E27" i="1"/>
  <c r="E26" i="1"/>
  <c r="E34" i="1"/>
  <c r="E32" i="1"/>
  <c r="E38" i="1"/>
  <c r="E25" i="1"/>
  <c r="E36" i="1"/>
  <c r="E24" i="1"/>
  <c r="E40" i="1"/>
  <c r="E39" i="1"/>
  <c r="E37" i="1"/>
  <c r="E35" i="1"/>
  <c r="J19" i="1" l="1" a="1"/>
  <c r="J19" i="1" s="1"/>
  <c r="F23" i="1" l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22" i="1"/>
  <c r="G2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<sst xmlns="http://schemas.openxmlformats.org/spreadsheetml/2006/main" count="35" uniqueCount="35">
  <si>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Volts</t>
  </si>
  <si>
    <t>Temp (*C)</t>
  </si>
  <si>
    <t xml:space="preserve">Look Up Table </t>
  </si>
  <si>
    <t>Markers</t>
  </si>
  <si>
    <t>X</t>
  </si>
  <si>
    <t>Y</t>
  </si>
  <si>
    <t>Vishay NTCLE100E3 [473]</t>
  </si>
  <si>
    <t>R (kΩ)</t>
  </si>
  <si>
    <t>Ω</t>
  </si>
  <si>
    <t>R (Ω)</t>
  </si>
  <si>
    <t>ArrayOne</t>
  </si>
  <si>
    <t>Lookup Table Arrays to copy to Arduino Code</t>
  </si>
  <si>
    <t>ArrayTwo</t>
  </si>
  <si>
    <t>1. This workbook is used to generate two arrays for the thermistor lookup table.</t>
  </si>
  <si>
    <t>2. The Ardugauge hardware uses a fixed value resistor and the thermistor in a voltage divider.</t>
  </si>
  <si>
    <t>4. The fixed value resistor is user selectable, the value is required when generating the thermistor lookup table arrays.</t>
  </si>
  <si>
    <t>3. The analog value from the voltage divider is compared against a lookup table to determine the temerature.</t>
  </si>
  <si>
    <t>5. The voltage divider is connected to the 5V regulator to provide it the most stable supply.</t>
  </si>
  <si>
    <t>Notes:</t>
  </si>
  <si>
    <t>How to Use:</t>
  </si>
  <si>
    <t>1. Enter the value of resistor Ra.</t>
  </si>
  <si>
    <t>2. Enter the thermistor resistances at set temperature intervals. Obtain this either from a datasheet or by direct measurment.</t>
  </si>
  <si>
    <t>3. The temperatures and resistances are concatenated into two strings which can be copy &amp; pasted into the arduino code as an array for the lookup table.</t>
  </si>
  <si>
    <t>5v Line Start</t>
  </si>
  <si>
    <t>5v Line Stop</t>
  </si>
  <si>
    <t>Thermistor:</t>
  </si>
  <si>
    <t>Resistor Ra</t>
  </si>
  <si>
    <t>Vs</t>
  </si>
  <si>
    <t>P(mW) through Ra</t>
  </si>
  <si>
    <t>Vout</t>
  </si>
  <si>
    <t>I (mA)</t>
  </si>
  <si>
    <t>ArduGauge Sensor LookUp Generator</t>
  </si>
  <si>
    <t>1.</t>
  </si>
  <si>
    <t>2.</t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</si>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</sst>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2" fontId="0" fillId="0" borderId="0" xfId="0" applyNumberFormat="1"/>
    <xf numFmtId="0" fontId="0" fillId="0" borderId="3" xfId="0" applyBorder="1"/>
    <xf numFmtId="2" fontId="0" fillId="0" borderId="3" xfId="0" applyNumberFormat="1" applyBorder="1"/>
    <xf numFmtId="0" fontId="0" fillId="0" borderId="3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3" fillId="0" borderId="5" xfId="0" applyNumberFormat="1" applyFont="1" applyBorder="1"/>
    <xf numFmtId="2" fontId="3" fillId="0" borderId="0" xfId="0" applyNumberFormat="1" applyFont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2" fontId="3" fillId="0" borderId="8" xfId="0" applyNumberFormat="1" applyFont="1" applyBorder="1"/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2" fontId="2" fillId="3" borderId="11" xfId="2" applyNumberFormat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1" xfId="1" applyAlignment="1">
      <alignment horizontal="center"/>
    </xf>
    <xf numFmtId="2" fontId="2" fillId="3" borderId="13" xfId="2" applyNumberFormat="1" applyBorder="1" applyAlignment="1">
      <alignment horizontal="center"/>
    </xf>
    <xf numFmtId="0" fontId="1" fillId="2" borderId="14" xfId="1" applyBorder="1" applyAlignment="1">
      <alignment horizontal="center"/>
    </xf>
    <xf numFmtId="0" fontId="1" fillId="2" borderId="15" xfId="1" applyBorder="1" applyAlignment="1">
      <alignment horizontal="center"/>
    </xf>
    <xf numFmtId="2" fontId="2" fillId="3" borderId="16" xfId="2" applyNumberForma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3" xfId="2" applyBorder="1" applyAlignment="1">
      <alignment horizontal="center"/>
    </xf>
    <xf numFmtId="0" fontId="2" fillId="3" borderId="16" xfId="2" applyBorder="1" applyAlignment="1">
      <alignment horizontal="center"/>
    </xf>
    <xf numFmtId="2" fontId="2" fillId="3" borderId="17" xfId="2" applyNumberFormat="1" applyBorder="1" applyAlignment="1">
      <alignment horizontal="center"/>
    </xf>
    <xf numFmtId="2" fontId="2" fillId="3" borderId="18" xfId="2" applyNumberFormat="1" applyBorder="1" applyAlignment="1">
      <alignment horizontal="center"/>
    </xf>
    <xf numFmtId="2" fontId="2" fillId="3" borderId="19" xfId="2" applyNumberFormat="1" applyBorder="1" applyAlignment="1">
      <alignment horizontal="center"/>
    </xf>
    <xf numFmtId="2" fontId="3" fillId="0" borderId="5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2" fontId="0" fillId="0" borderId="3" xfId="0" applyNumberFormat="1" applyBorder="1" applyAlignment="1">
      <alignment horizontal="center"/>
    </xf>
    <xf numFmtId="0" fontId="3" fillId="0" borderId="4" xfId="0" applyFont="1" applyBorder="1" applyAlignment="1">
      <alignment horizontal="center"/>
    </xf>
    <xf numFmtId="2" fontId="4" fillId="0" borderId="0" xfId="0" quotePrefix="1" applyNumberFormat="1" applyFont="1"/>
    <xf numFmtId="0" fontId="0" fillId="0" borderId="3" xfId="0" quotePrefix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0" fillId="4" borderId="3" xfId="0" applyFill="1" applyBorder="1" applyAlignment="1">
      <alignment horizontal="left" wrapText="1"/>
    </xf>
    <xf numFmtId="0" fontId="0" fillId="4" borderId="3" xfId="0" applyFont="1" applyFill="1" applyBorder="1" applyAlignment="1">
      <alignment horizontal="left" wrapText="1"/>
    </xf>
    <xf numFmtId="0" fontId="3" fillId="4" borderId="21" xfId="0" applyFont="1" applyFill="1" applyBorder="1" applyAlignment="1">
      <alignment horizontal="left"/>
    </xf>
    <xf numFmtId="0" fontId="3" fillId="4" borderId="20" xfId="0" applyFont="1" applyFill="1" applyBorder="1" applyAlignment="1">
      <alignment horizontal="center"/>
    </xf>
    <xf numFmtId="0" fontId="0" fillId="4" borderId="20" xfId="0" applyFont="1" applyFill="1" applyBorder="1" applyAlignment="1">
      <alignment horizontal="left" wrapText="1"/>
    </xf>
    <xf numFmtId="0" fontId="0" fillId="4" borderId="21" xfId="0" applyFill="1" applyBorder="1" applyAlignment="1">
      <alignment horizontal="center"/>
    </xf>
    <xf numFmtId="0" fontId="0" fillId="4" borderId="20" xfId="0" applyFill="1" applyBorder="1" applyAlignment="1">
      <alignment horizontal="left" wrapText="1"/>
    </xf>
    <xf numFmtId="0" fontId="0" fillId="0" borderId="0" xfId="0" applyAlignment="1"/>
    <xf numFmtId="2" fontId="4" fillId="0" borderId="0" xfId="0" quotePrefix="1" applyNumberFormat="1" applyFont="1" applyAlignment="1">
      <alignment horizontal="right"/>
    </xf>
    <xf numFmtId="0" fontId="4" fillId="0" borderId="0" xfId="0" quotePrefix="1" applyFont="1" applyAlignment="1">
      <alignment horizontal="right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3"/>
          <c:order val="1"/>
          <c:tx>
            <c:v>5v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Calc!$K$26:$K$27</c:f>
              <c:numCache>
                <c:formatCode>General</c:formatCode>
                <c:ptCount val="2"/>
                <c:pt idx="0">
                  <c:v>-40</c:v>
                </c:pt>
                <c:pt idx="1">
                  <c:v>150</c:v>
                </c:pt>
              </c:numCache>
            </c:numRef>
          </c:xVal>
          <c:yVal>
            <c:numRef>
              <c:f>Calc!$L$26:$L$27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4934-42C0-B795-DFFBA385E80D}"/>
            </c:ext>
          </c:extLst>
        </c:ser>
        <c:ser>
          <c:idx val="4"/>
          <c:order val="2"/>
          <c:tx>
            <c:strRef>
              <c:f>Calc!$E$21</c:f>
              <c:strCache>
                <c:ptCount val="1"/>
                <c:pt idx="0">
                  <c:v>Vout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Calc!$B$22:$B$41</c:f>
              <c:numCache>
                <c:formatCode>General</c:formatCode>
                <c:ptCount val="20"/>
                <c:pt idx="0">
                  <c:v>-40</c:v>
                </c:pt>
                <c:pt idx="1">
                  <c:v>-30</c:v>
                </c:pt>
                <c:pt idx="2">
                  <c:v>-20</c:v>
                </c:pt>
                <c:pt idx="3">
                  <c:v>-10</c:v>
                </c:pt>
                <c:pt idx="4">
                  <c:v>0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</c:numCache>
            </c:numRef>
          </c:xVal>
          <c:yVal>
            <c:numRef>
              <c:f>Calc!$E$22:$E$41</c:f>
              <c:numCache>
                <c:formatCode>0.00</c:formatCode>
                <c:ptCount val="20"/>
                <c:pt idx="0">
                  <c:v>4.97</c:v>
                </c:pt>
                <c:pt idx="1">
                  <c:v>4.9400000000000004</c:v>
                </c:pt>
                <c:pt idx="2">
                  <c:v>4.8899999999999997</c:v>
                </c:pt>
                <c:pt idx="3">
                  <c:v>4.82</c:v>
                </c:pt>
                <c:pt idx="4">
                  <c:v>4.7</c:v>
                </c:pt>
                <c:pt idx="5">
                  <c:v>4.5199999999999996</c:v>
                </c:pt>
                <c:pt idx="6">
                  <c:v>4.2699999999999996</c:v>
                </c:pt>
                <c:pt idx="7">
                  <c:v>3.95</c:v>
                </c:pt>
                <c:pt idx="8">
                  <c:v>3.56</c:v>
                </c:pt>
                <c:pt idx="9">
                  <c:v>3.12</c:v>
                </c:pt>
                <c:pt idx="10">
                  <c:v>2.65</c:v>
                </c:pt>
                <c:pt idx="11">
                  <c:v>2.2000000000000002</c:v>
                </c:pt>
                <c:pt idx="12">
                  <c:v>1.79</c:v>
                </c:pt>
                <c:pt idx="13">
                  <c:v>1.43</c:v>
                </c:pt>
                <c:pt idx="14">
                  <c:v>1.1299999999999999</c:v>
                </c:pt>
                <c:pt idx="15">
                  <c:v>0.89</c:v>
                </c:pt>
                <c:pt idx="16">
                  <c:v>0.7</c:v>
                </c:pt>
                <c:pt idx="17">
                  <c:v>0.55000000000000004</c:v>
                </c:pt>
                <c:pt idx="18">
                  <c:v>0.44</c:v>
                </c:pt>
                <c:pt idx="19">
                  <c:v>0.35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4934-42C0-B795-DFFBA385E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118480"/>
        <c:axId val="898119312"/>
        <c:extLst/>
      </c:scatterChart>
      <c:scatterChart>
        <c:scatterStyle val="smoothMarker"/>
        <c:varyColors val="0"/>
        <c:ser>
          <c:idx val="0"/>
          <c:order val="0"/>
          <c:tx>
            <c:v>NTC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Calc!$B$22:$B$41</c:f>
              <c:numCache>
                <c:formatCode>General</c:formatCode>
                <c:ptCount val="20"/>
                <c:pt idx="0">
                  <c:v>-40</c:v>
                </c:pt>
                <c:pt idx="1">
                  <c:v>-30</c:v>
                </c:pt>
                <c:pt idx="2">
                  <c:v>-20</c:v>
                </c:pt>
                <c:pt idx="3">
                  <c:v>-10</c:v>
                </c:pt>
                <c:pt idx="4">
                  <c:v>0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</c:numCache>
            </c:numRef>
          </c:xVal>
          <c:yVal>
            <c:numRef>
              <c:f>Calc!$C$22:$C$41</c:f>
              <c:numCache>
                <c:formatCode>General</c:formatCode>
                <c:ptCount val="20"/>
                <c:pt idx="0">
                  <c:v>1589</c:v>
                </c:pt>
                <c:pt idx="1">
                  <c:v>842.8</c:v>
                </c:pt>
                <c:pt idx="2">
                  <c:v>464.1</c:v>
                </c:pt>
                <c:pt idx="3">
                  <c:v>264.60000000000002</c:v>
                </c:pt>
                <c:pt idx="4">
                  <c:v>155.80000000000001</c:v>
                </c:pt>
                <c:pt idx="5">
                  <c:v>94.53</c:v>
                </c:pt>
                <c:pt idx="6">
                  <c:v>58.95</c:v>
                </c:pt>
                <c:pt idx="7">
                  <c:v>37.71</c:v>
                </c:pt>
                <c:pt idx="8">
                  <c:v>24.7</c:v>
                </c:pt>
                <c:pt idx="9">
                  <c:v>16.53</c:v>
                </c:pt>
                <c:pt idx="10">
                  <c:v>11.3</c:v>
                </c:pt>
                <c:pt idx="11">
                  <c:v>7.8650000000000002</c:v>
                </c:pt>
                <c:pt idx="12">
                  <c:v>5.5730000000000004</c:v>
                </c:pt>
                <c:pt idx="13">
                  <c:v>4.0149999999999997</c:v>
                </c:pt>
                <c:pt idx="14">
                  <c:v>2.9359999999999999</c:v>
                </c:pt>
                <c:pt idx="15">
                  <c:v>2.1789999999999998</c:v>
                </c:pt>
                <c:pt idx="16">
                  <c:v>1.6379999999999999</c:v>
                </c:pt>
                <c:pt idx="17">
                  <c:v>1.2470000000000001</c:v>
                </c:pt>
                <c:pt idx="18">
                  <c:v>0.96079999999999999</c:v>
                </c:pt>
                <c:pt idx="19">
                  <c:v>0.74829999999999997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934-42C0-B795-DFFBA385E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690416"/>
        <c:axId val="1161403520"/>
      </c:scatterChart>
      <c:valAx>
        <c:axId val="89811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 [*C]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119312"/>
        <c:crosses val="autoZero"/>
        <c:crossBetween val="midCat"/>
        <c:majorUnit val="10"/>
      </c:valAx>
      <c:valAx>
        <c:axId val="89811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118480"/>
        <c:crosses val="autoZero"/>
        <c:crossBetween val="midCat"/>
        <c:majorUnit val="0.5"/>
      </c:valAx>
      <c:valAx>
        <c:axId val="11614035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Resistance (k</a:t>
                </a:r>
                <a:r>
                  <a:rPr lang="el-GR"/>
                  <a:t>Ω</a:t>
                </a:r>
                <a:r>
                  <a:rPr lang="en-GB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690416"/>
        <c:crosses val="max"/>
        <c:crossBetween val="midCat"/>
      </c:valAx>
      <c:valAx>
        <c:axId val="1074690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1403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23284</xdr:colOff>
      <xdr:row>19</xdr:row>
      <xdr:rowOff>189440</xdr:rowOff>
    </xdr:from>
    <xdr:to>
      <xdr:col>17</xdr:col>
      <xdr:colOff>299508</xdr:colOff>
      <xdr:row>41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5B916D-5DFB-B5AD-7C26-A76027BE94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243379</xdr:colOff>
      <xdr:row>2</xdr:row>
      <xdr:rowOff>35144</xdr:rowOff>
    </xdr:from>
    <xdr:to>
      <xdr:col>10</xdr:col>
      <xdr:colOff>914400</xdr:colOff>
      <xdr:row>12</xdr:row>
      <xdr:rowOff>298231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91B8C210-7F1A-E8B5-F09C-B9AB893F0AFD}"/>
            </a:ext>
          </a:extLst>
        </xdr:cNvPr>
        <xdr:cNvGrpSpPr/>
      </xdr:nvGrpSpPr>
      <xdr:grpSpPr>
        <a:xfrm>
          <a:off x="5948854" y="425669"/>
          <a:ext cx="2223596" cy="2396687"/>
          <a:chOff x="14454679" y="1657115"/>
          <a:chExt cx="2223596" cy="2396687"/>
        </a:xfrm>
      </xdr:grpSpPr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C0FAA93E-88D8-05D9-6B07-4A40ABC0008F}"/>
              </a:ext>
            </a:extLst>
          </xdr:cNvPr>
          <xdr:cNvCxnSpPr/>
        </xdr:nvCxnSpPr>
        <xdr:spPr>
          <a:xfrm flipV="1">
            <a:off x="14828090" y="1797034"/>
            <a:ext cx="1272116" cy="211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66B655C9-F554-14C5-7F7F-D5B4C7F779FA}"/>
              </a:ext>
            </a:extLst>
          </xdr:cNvPr>
          <xdr:cNvSpPr txBox="1"/>
        </xdr:nvSpPr>
        <xdr:spPr>
          <a:xfrm>
            <a:off x="14503947" y="1657115"/>
            <a:ext cx="420414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1"/>
              <a:t>+5v</a:t>
            </a:r>
          </a:p>
        </xdr:txBody>
      </xdr: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E48E5CE7-6610-4B47-A48C-CF2A58078FE4}"/>
              </a:ext>
            </a:extLst>
          </xdr:cNvPr>
          <xdr:cNvCxnSpPr/>
        </xdr:nvCxnSpPr>
        <xdr:spPr>
          <a:xfrm flipV="1">
            <a:off x="14851081" y="3869871"/>
            <a:ext cx="1338791" cy="211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EF5D5983-4AA5-4292-B84B-4422B6348777}"/>
              </a:ext>
            </a:extLst>
          </xdr:cNvPr>
          <xdr:cNvSpPr txBox="1"/>
        </xdr:nvSpPr>
        <xdr:spPr>
          <a:xfrm>
            <a:off x="14454679" y="3729952"/>
            <a:ext cx="506139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1"/>
              <a:t>GND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755D34F-9757-9619-385C-2241B642724A}"/>
              </a:ext>
            </a:extLst>
          </xdr:cNvPr>
          <xdr:cNvSpPr/>
        </xdr:nvSpPr>
        <xdr:spPr>
          <a:xfrm>
            <a:off x="15325725" y="2031546"/>
            <a:ext cx="266700" cy="693965"/>
          </a:xfrm>
          <a:prstGeom prst="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1756F595-0215-7FE1-8B0E-DB2FF2B26E3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4894640" y="2918145"/>
            <a:ext cx="1120547" cy="7732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48A2B12C-0398-76D2-1312-CC9E26D23835}"/>
              </a:ext>
            </a:extLst>
          </xdr:cNvPr>
          <xdr:cNvCxnSpPr>
            <a:stCxn id="8" idx="0"/>
          </xdr:cNvCxnSpPr>
        </xdr:nvCxnSpPr>
        <xdr:spPr>
          <a:xfrm flipV="1">
            <a:off x="15459075" y="1802946"/>
            <a:ext cx="0" cy="2286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57BA8909-465C-4447-9C8A-B9C5377E902C}"/>
              </a:ext>
            </a:extLst>
          </xdr:cNvPr>
          <xdr:cNvSpPr txBox="1"/>
        </xdr:nvSpPr>
        <xdr:spPr>
          <a:xfrm>
            <a:off x="16049625" y="2677886"/>
            <a:ext cx="628650" cy="32521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1"/>
              <a:t>Vout</a:t>
            </a:r>
          </a:p>
        </xdr:txBody>
      </xdr: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62BCA61C-F10A-4A00-9101-2896ADF2EAD1}"/>
              </a:ext>
            </a:extLst>
          </xdr:cNvPr>
          <xdr:cNvCxnSpPr/>
        </xdr:nvCxnSpPr>
        <xdr:spPr>
          <a:xfrm>
            <a:off x="15463309" y="2822877"/>
            <a:ext cx="614891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558540E4-6F40-44FD-B00D-C39F6574C685}"/>
              </a:ext>
            </a:extLst>
          </xdr:cNvPr>
          <xdr:cNvSpPr txBox="1"/>
        </xdr:nvSpPr>
        <xdr:spPr>
          <a:xfrm>
            <a:off x="15287298" y="2218762"/>
            <a:ext cx="628650" cy="3218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1"/>
              <a:t>Ra</a:t>
            </a: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525CB964-EC02-495E-A30B-BB4F7AC246E1}"/>
              </a:ext>
            </a:extLst>
          </xdr:cNvPr>
          <xdr:cNvSpPr txBox="1"/>
        </xdr:nvSpPr>
        <xdr:spPr>
          <a:xfrm>
            <a:off x="15282042" y="3217245"/>
            <a:ext cx="628650" cy="3208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1"/>
              <a:t>Rb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84CA-757E-4812-87CA-F2196A8CE2FE}">
  <dimension ref="A2:L41"/>
  <sheetViews>
    <sheetView tabSelected="1" zoomScaleNormal="100" workbookViewId="0">
      <selection activeCell="M10" sqref="M10:N10"/>
    </sheetView>
  </sheetViews>
  <sheetFormatPr defaultRowHeight="15" x14ac:dyDescent="0.25"/>
  <cols>
    <col min="2" max="2" width="11.28515625" bestFit="1" customWidth="1"/>
    <col min="4" max="4" width="11" style="3" bestFit="1" customWidth="1"/>
    <col min="5" max="7" width="11" style="3" customWidth="1"/>
    <col min="8" max="8" width="12" style="3" customWidth="1"/>
    <col min="9" max="9" width="12.140625" customWidth="1"/>
    <col min="10" max="10" width="11.140625" style="1" bestFit="1" customWidth="1"/>
    <col min="11" max="11" width="14.85546875" bestFit="1" customWidth="1"/>
    <col min="12" max="12" width="14.85546875" customWidth="1"/>
    <col min="13" max="13" width="12.7109375" bestFit="1" customWidth="1"/>
  </cols>
  <sheetData>
    <row r="2" spans="1:11" ht="15.75" thickBot="1" x14ac:dyDescent="0.3">
      <c r="B2" s="42" t="s">
        <v>31</v>
      </c>
      <c r="C2" s="42"/>
      <c r="D2" s="42"/>
      <c r="E2" s="42"/>
      <c r="F2" s="42"/>
      <c r="G2" s="42"/>
      <c r="H2" s="42"/>
      <c r="I2" s="35"/>
      <c r="J2" s="36"/>
      <c r="K2" s="35"/>
    </row>
    <row r="3" spans="1:11" x14ac:dyDescent="0.25">
      <c r="B3" s="41" t="s">
        <v>18</v>
      </c>
      <c r="C3" s="41"/>
      <c r="D3" s="41"/>
      <c r="E3" s="41"/>
      <c r="F3" s="41"/>
      <c r="G3" s="41"/>
      <c r="H3" s="41"/>
      <c r="I3" s="35"/>
    </row>
    <row r="4" spans="1:11" ht="15" customHeight="1" x14ac:dyDescent="0.25">
      <c r="B4" s="39" t="s">
        <v>13</v>
      </c>
      <c r="C4" s="39"/>
      <c r="D4" s="39"/>
      <c r="E4" s="39"/>
      <c r="F4" s="39"/>
      <c r="G4" s="39"/>
      <c r="H4" s="39"/>
      <c r="I4" s="35"/>
    </row>
    <row r="5" spans="1:11" x14ac:dyDescent="0.25">
      <c r="B5" s="39" t="s">
        <v>14</v>
      </c>
      <c r="C5" s="39"/>
      <c r="D5" s="39"/>
      <c r="E5" s="39"/>
      <c r="F5" s="39"/>
      <c r="G5" s="39"/>
      <c r="H5" s="39"/>
      <c r="I5" s="35"/>
    </row>
    <row r="6" spans="1:11" x14ac:dyDescent="0.25">
      <c r="B6" s="39" t="s">
        <v>16</v>
      </c>
      <c r="C6" s="39"/>
      <c r="D6" s="39"/>
      <c r="E6" s="39"/>
      <c r="F6" s="39"/>
      <c r="G6" s="39"/>
      <c r="H6" s="39"/>
      <c r="I6" s="35"/>
      <c r="J6" s="36"/>
      <c r="K6" s="35"/>
    </row>
    <row r="7" spans="1:11" ht="15" customHeight="1" x14ac:dyDescent="0.25">
      <c r="B7" s="39" t="s">
        <v>15</v>
      </c>
      <c r="C7" s="39"/>
      <c r="D7" s="39"/>
      <c r="E7" s="39"/>
      <c r="F7" s="39"/>
      <c r="G7" s="39"/>
      <c r="H7" s="39"/>
      <c r="I7" s="35"/>
      <c r="J7" s="36"/>
      <c r="K7" s="35"/>
    </row>
    <row r="8" spans="1:11" ht="15.75" customHeight="1" thickBot="1" x14ac:dyDescent="0.3">
      <c r="B8" s="45" t="s">
        <v>17</v>
      </c>
      <c r="C8" s="45"/>
      <c r="D8" s="45"/>
      <c r="E8" s="45"/>
      <c r="F8" s="45"/>
      <c r="G8" s="45"/>
      <c r="H8" s="45"/>
      <c r="I8" s="35"/>
      <c r="J8" s="36"/>
      <c r="K8" s="35"/>
    </row>
    <row r="9" spans="1:11" x14ac:dyDescent="0.25">
      <c r="B9" s="44"/>
      <c r="C9" s="44"/>
      <c r="D9" s="44"/>
      <c r="E9" s="44"/>
      <c r="F9" s="44"/>
      <c r="G9" s="44"/>
      <c r="H9" s="44"/>
      <c r="I9" s="35"/>
      <c r="J9" s="36"/>
      <c r="K9" s="35"/>
    </row>
    <row r="10" spans="1:11" x14ac:dyDescent="0.25">
      <c r="B10" s="38" t="s">
        <v>19</v>
      </c>
      <c r="C10" s="38"/>
      <c r="D10" s="38"/>
      <c r="E10" s="38"/>
      <c r="F10" s="38"/>
      <c r="G10" s="38"/>
      <c r="H10" s="38"/>
      <c r="I10" s="35"/>
      <c r="J10" s="36"/>
      <c r="K10" s="35"/>
    </row>
    <row r="11" spans="1:11" ht="15" customHeight="1" x14ac:dyDescent="0.25">
      <c r="B11" s="40" t="s">
        <v>20</v>
      </c>
      <c r="C11" s="40"/>
      <c r="D11" s="40"/>
      <c r="E11" s="40"/>
      <c r="F11" s="40"/>
      <c r="G11" s="40"/>
      <c r="H11" s="40"/>
      <c r="I11" s="35"/>
      <c r="J11" s="36"/>
      <c r="K11" s="35"/>
    </row>
    <row r="12" spans="1:11" ht="32.25" customHeight="1" x14ac:dyDescent="0.25">
      <c r="B12" s="40" t="s">
        <v>21</v>
      </c>
      <c r="C12" s="40"/>
      <c r="D12" s="40"/>
      <c r="E12" s="40"/>
      <c r="F12" s="40"/>
      <c r="G12" s="40"/>
      <c r="H12" s="40"/>
      <c r="I12" s="35"/>
      <c r="J12" s="36"/>
      <c r="K12" s="35"/>
    </row>
    <row r="13" spans="1:11" ht="30.75" customHeight="1" thickBot="1" x14ac:dyDescent="0.3">
      <c r="B13" s="43" t="s">
        <v>22</v>
      </c>
      <c r="C13" s="43"/>
      <c r="D13" s="43"/>
      <c r="E13" s="43"/>
      <c r="F13" s="43"/>
      <c r="G13" s="43"/>
      <c r="H13" s="43"/>
    </row>
    <row r="14" spans="1:11" x14ac:dyDescent="0.25">
      <c r="B14" s="37"/>
      <c r="C14" s="37"/>
      <c r="D14" s="37"/>
      <c r="E14" s="37"/>
      <c r="F14" s="37"/>
      <c r="G14" s="37"/>
      <c r="H14" s="37"/>
    </row>
    <row r="15" spans="1:11" x14ac:dyDescent="0.25">
      <c r="A15" s="48" t="s">
        <v>32</v>
      </c>
      <c r="B15" s="31"/>
      <c r="C15" s="31"/>
      <c r="D15" s="31"/>
    </row>
    <row r="16" spans="1:11" x14ac:dyDescent="0.25">
      <c r="B16" s="4" t="s">
        <v>27</v>
      </c>
      <c r="C16" s="6">
        <v>5</v>
      </c>
      <c r="D16" s="5" t="s">
        <v>0</v>
      </c>
    </row>
    <row r="17" spans="1:12" x14ac:dyDescent="0.25">
      <c r="B17" s="34" t="s">
        <v>26</v>
      </c>
      <c r="C17" s="17">
        <v>10000</v>
      </c>
      <c r="D17" s="5" t="s">
        <v>8</v>
      </c>
      <c r="E17" s="33"/>
      <c r="H17" s="47" t="s">
        <v>34</v>
      </c>
      <c r="I17" s="2" t="s">
        <v>11</v>
      </c>
      <c r="J17"/>
    </row>
    <row r="18" spans="1:12" x14ac:dyDescent="0.25">
      <c r="B18" t="s">
        <v>25</v>
      </c>
      <c r="C18" s="46" t="s">
        <v>6</v>
      </c>
      <c r="I18" t="s">
        <v>10</v>
      </c>
      <c r="J18" t="str" cm="1">
        <f t="array" ref="J18">_xlfn.CONCAT(B22:B41&amp;", ")</f>
        <v xml:space="preserve">-40, -30, -20, -10, 0, 10, 20, 30, 40, 50, 60, 70, 80, 90, 100, 110, 120, 130, 140, 150, </v>
      </c>
    </row>
    <row r="19" spans="1:12" x14ac:dyDescent="0.25">
      <c r="B19" s="3"/>
      <c r="C19" s="46"/>
      <c r="D19" s="46"/>
      <c r="I19" t="s">
        <v>12</v>
      </c>
      <c r="J19" t="str" cm="1">
        <f t="array" ref="J19">_xlfn.CONCAT(E22:E41&amp;", ")</f>
        <v xml:space="preserve">4.97, 4.94, 4.89, 4.82, 4.7, 4.52, 4.27, 3.95, 3.56, 3.12, 2.65, 2.2, 1.79, 1.43, 1.13, 0.89, 0.7, 0.55, 0.44, 0.35, </v>
      </c>
    </row>
    <row r="20" spans="1:12" ht="15.75" thickBot="1" x14ac:dyDescent="0.3">
      <c r="B20" s="32" t="s">
        <v>2</v>
      </c>
      <c r="C20" s="32"/>
      <c r="D20" s="32"/>
    </row>
    <row r="21" spans="1:12" ht="31.5" customHeight="1" thickBot="1" x14ac:dyDescent="0.3">
      <c r="A21" s="48" t="s">
        <v>33</v>
      </c>
      <c r="B21" s="10" t="s">
        <v>1</v>
      </c>
      <c r="C21" s="11" t="s">
        <v>7</v>
      </c>
      <c r="D21" s="22" t="s">
        <v>9</v>
      </c>
      <c r="E21" s="8" t="s">
        <v>29</v>
      </c>
      <c r="F21" s="12" t="s">
        <v>30</v>
      </c>
      <c r="G21" s="29" t="s">
        <v>28</v>
      </c>
      <c r="H21" s="9"/>
      <c r="J21"/>
    </row>
    <row r="22" spans="1:12" x14ac:dyDescent="0.25">
      <c r="B22" s="13">
        <v>-40</v>
      </c>
      <c r="C22" s="14">
        <v>1589</v>
      </c>
      <c r="D22" s="23">
        <f>C22*1000</f>
        <v>1589000</v>
      </c>
      <c r="E22" s="26">
        <f>ROUND($C$16*(D22/($C$17+D22)), 2)</f>
        <v>4.97</v>
      </c>
      <c r="F22" s="15">
        <f>$C$16/(D22+$C$17)*1000</f>
        <v>3.1269543464665416E-3</v>
      </c>
      <c r="G22" s="26">
        <f>(F22^2)*$C$17/1000</f>
        <v>9.7778434848859962E-5</v>
      </c>
      <c r="H22" s="7"/>
      <c r="J22"/>
    </row>
    <row r="23" spans="1:12" x14ac:dyDescent="0.25">
      <c r="B23" s="16">
        <v>-30</v>
      </c>
      <c r="C23" s="17">
        <v>842.8</v>
      </c>
      <c r="D23" s="24">
        <f t="shared" ref="D23:D41" si="0">C23*1000</f>
        <v>842800</v>
      </c>
      <c r="E23" s="27">
        <f>ROUND($C$16*(D23/($C$17+D23)), 2)</f>
        <v>4.9400000000000004</v>
      </c>
      <c r="F23" s="18">
        <f>$C$16/(D23+$C$17)*1000</f>
        <v>5.8630393996247651E-3</v>
      </c>
      <c r="G23" s="27">
        <f>(F23^2)*$C$17/1000</f>
        <v>3.4375231001552325E-4</v>
      </c>
      <c r="H23"/>
      <c r="J23"/>
    </row>
    <row r="24" spans="1:12" x14ac:dyDescent="0.25">
      <c r="B24" s="16">
        <v>-20</v>
      </c>
      <c r="C24" s="17">
        <v>464.1</v>
      </c>
      <c r="D24" s="24">
        <f t="shared" si="0"/>
        <v>464100</v>
      </c>
      <c r="E24" s="27">
        <f>ROUND($C$16*(D24/($C$17+D24)), 2)</f>
        <v>4.8899999999999997</v>
      </c>
      <c r="F24" s="18">
        <f>$C$16/(D24+$C$17)*1000</f>
        <v>1.054629824931449E-2</v>
      </c>
      <c r="G24" s="27">
        <f>(F24^2)*$C$17/1000</f>
        <v>1.1122440676349387E-3</v>
      </c>
      <c r="H24"/>
      <c r="J24" s="30" t="s">
        <v>3</v>
      </c>
      <c r="K24" s="30"/>
      <c r="L24" s="30"/>
    </row>
    <row r="25" spans="1:12" x14ac:dyDescent="0.25">
      <c r="B25" s="16">
        <v>-10</v>
      </c>
      <c r="C25" s="17">
        <v>264.60000000000002</v>
      </c>
      <c r="D25" s="24">
        <f t="shared" si="0"/>
        <v>264600</v>
      </c>
      <c r="E25" s="27">
        <f>ROUND($C$16*(D25/($C$17+D25)), 2)</f>
        <v>4.82</v>
      </c>
      <c r="F25" s="18">
        <f>$C$16/(D25+$C$17)*1000</f>
        <v>1.820830298616169E-2</v>
      </c>
      <c r="G25" s="27">
        <f>(F25^2)*$C$17/1000</f>
        <v>3.3154229763586473E-3</v>
      </c>
      <c r="H25"/>
      <c r="J25"/>
      <c r="K25" t="s">
        <v>4</v>
      </c>
      <c r="L25" t="s">
        <v>5</v>
      </c>
    </row>
    <row r="26" spans="1:12" x14ac:dyDescent="0.25">
      <c r="B26" s="16">
        <v>0</v>
      </c>
      <c r="C26" s="17">
        <v>155.80000000000001</v>
      </c>
      <c r="D26" s="24">
        <f t="shared" si="0"/>
        <v>155800</v>
      </c>
      <c r="E26" s="27">
        <f>ROUND($C$16*(D26/($C$17+D26)), 2)</f>
        <v>4.7</v>
      </c>
      <c r="F26" s="18">
        <f>$C$16/(D26+$C$17)*1000</f>
        <v>3.0156815440289506E-2</v>
      </c>
      <c r="G26" s="27">
        <f>(F26^2)*$C$17/1000</f>
        <v>9.094335174996835E-3</v>
      </c>
      <c r="H26" s="7"/>
      <c r="J26" t="s">
        <v>23</v>
      </c>
      <c r="K26">
        <f>B22</f>
        <v>-40</v>
      </c>
      <c r="L26">
        <f>C16</f>
        <v>5</v>
      </c>
    </row>
    <row r="27" spans="1:12" x14ac:dyDescent="0.25">
      <c r="B27" s="16">
        <v>10</v>
      </c>
      <c r="C27" s="17">
        <v>94.53</v>
      </c>
      <c r="D27" s="24">
        <f t="shared" si="0"/>
        <v>94530</v>
      </c>
      <c r="E27" s="27">
        <f>ROUND($C$16*(D27/($C$17+D27)), 2)</f>
        <v>4.5199999999999996</v>
      </c>
      <c r="F27" s="18">
        <f>$C$16/(D27+$C$17)*1000</f>
        <v>4.783315794508753E-2</v>
      </c>
      <c r="G27" s="27">
        <f>(F27^2)*$C$17/1000</f>
        <v>2.2880109989996903E-2</v>
      </c>
      <c r="H27" s="7"/>
      <c r="J27" t="s">
        <v>24</v>
      </c>
      <c r="K27">
        <f>B41</f>
        <v>150</v>
      </c>
      <c r="L27">
        <f>L26</f>
        <v>5</v>
      </c>
    </row>
    <row r="28" spans="1:12" x14ac:dyDescent="0.25">
      <c r="B28" s="16">
        <v>20</v>
      </c>
      <c r="C28" s="17">
        <v>58.95</v>
      </c>
      <c r="D28" s="24">
        <f t="shared" si="0"/>
        <v>58950</v>
      </c>
      <c r="E28" s="27">
        <f>ROUND($C$16*(D28/($C$17+D28)), 2)</f>
        <v>4.2699999999999996</v>
      </c>
      <c r="F28" s="18">
        <f>$C$16/(D28+$C$17)*1000</f>
        <v>7.2516316171138503E-2</v>
      </c>
      <c r="G28" s="27">
        <f>(F28^2)*$C$17/1000</f>
        <v>5.2586161110325234E-2</v>
      </c>
      <c r="H28" s="7"/>
      <c r="J28"/>
    </row>
    <row r="29" spans="1:12" x14ac:dyDescent="0.25">
      <c r="B29" s="16">
        <v>30</v>
      </c>
      <c r="C29" s="17">
        <v>37.71</v>
      </c>
      <c r="D29" s="24">
        <f t="shared" si="0"/>
        <v>37710</v>
      </c>
      <c r="E29" s="27">
        <f>ROUND($C$16*(D29/($C$17+D29)), 2)</f>
        <v>3.95</v>
      </c>
      <c r="F29" s="18">
        <f>$C$16/(D29+$C$17)*1000</f>
        <v>0.10479983232026829</v>
      </c>
      <c r="G29" s="27">
        <f>(F29^2)*$C$17/1000</f>
        <v>0.10983004854356351</v>
      </c>
      <c r="H29" s="7"/>
      <c r="J29"/>
    </row>
    <row r="30" spans="1:12" x14ac:dyDescent="0.25">
      <c r="B30" s="16">
        <v>40</v>
      </c>
      <c r="C30" s="17">
        <v>24.7</v>
      </c>
      <c r="D30" s="24">
        <f t="shared" si="0"/>
        <v>24700</v>
      </c>
      <c r="E30" s="27">
        <f>ROUND($C$16*(D30/($C$17+D30)), 2)</f>
        <v>3.56</v>
      </c>
      <c r="F30" s="18">
        <f>$C$16/(D30+$C$17)*1000</f>
        <v>0.14409221902017291</v>
      </c>
      <c r="G30" s="27">
        <f>(F30^2)*$C$17/1000</f>
        <v>0.20762567582157482</v>
      </c>
      <c r="H30" s="7"/>
      <c r="J30"/>
    </row>
    <row r="31" spans="1:12" x14ac:dyDescent="0.25">
      <c r="B31" s="16">
        <v>50</v>
      </c>
      <c r="C31" s="17">
        <v>16.53</v>
      </c>
      <c r="D31" s="24">
        <f t="shared" si="0"/>
        <v>16530</v>
      </c>
      <c r="E31" s="27">
        <f>ROUND($C$16*(D31/($C$17+D31)), 2)</f>
        <v>3.12</v>
      </c>
      <c r="F31" s="18">
        <f>$C$16/(D31+$C$17)*1000</f>
        <v>0.18846588767433095</v>
      </c>
      <c r="G31" s="27">
        <f>(F31^2)*$C$17/1000</f>
        <v>0.35519390816873531</v>
      </c>
      <c r="H31" s="7"/>
      <c r="J31"/>
    </row>
    <row r="32" spans="1:12" x14ac:dyDescent="0.25">
      <c r="B32" s="16">
        <v>60</v>
      </c>
      <c r="C32" s="17">
        <v>11.3</v>
      </c>
      <c r="D32" s="24">
        <f t="shared" si="0"/>
        <v>11300</v>
      </c>
      <c r="E32" s="27">
        <f>ROUND($C$16*(D32/($C$17+D32)), 2)</f>
        <v>2.65</v>
      </c>
      <c r="F32" s="18">
        <f>$C$16/(D32+$C$17)*1000</f>
        <v>0.23474178403755869</v>
      </c>
      <c r="G32" s="27">
        <f>(F32^2)*$C$17/1000</f>
        <v>0.55103705173135853</v>
      </c>
      <c r="H32" s="7"/>
      <c r="J32"/>
    </row>
    <row r="33" spans="2:10" x14ac:dyDescent="0.25">
      <c r="B33" s="16">
        <v>70</v>
      </c>
      <c r="C33" s="17">
        <v>7.8650000000000002</v>
      </c>
      <c r="D33" s="24">
        <f t="shared" si="0"/>
        <v>7865</v>
      </c>
      <c r="E33" s="27">
        <f>ROUND($C$16*(D33/($C$17+D33)), 2)</f>
        <v>2.2000000000000002</v>
      </c>
      <c r="F33" s="18">
        <f>$C$16/(D33+$C$17)*1000</f>
        <v>0.27987685418415897</v>
      </c>
      <c r="G33" s="27">
        <f>(F33^2)*$C$17/1000</f>
        <v>0.78331053508020987</v>
      </c>
      <c r="H33" s="7"/>
      <c r="J33"/>
    </row>
    <row r="34" spans="2:10" x14ac:dyDescent="0.25">
      <c r="B34" s="16">
        <v>80</v>
      </c>
      <c r="C34" s="17">
        <v>5.5730000000000004</v>
      </c>
      <c r="D34" s="24">
        <f t="shared" si="0"/>
        <v>5573</v>
      </c>
      <c r="E34" s="27">
        <f>ROUND($C$16*(D34/($C$17+D34)), 2)</f>
        <v>1.79</v>
      </c>
      <c r="F34" s="18">
        <f>$C$16/(D34+$C$17)*1000</f>
        <v>0.32106851602131897</v>
      </c>
      <c r="G34" s="27">
        <f>(F34^2)*$C$17/1000</f>
        <v>1.0308499198013197</v>
      </c>
      <c r="H34" s="7"/>
      <c r="J34"/>
    </row>
    <row r="35" spans="2:10" x14ac:dyDescent="0.25">
      <c r="B35" s="16">
        <v>90</v>
      </c>
      <c r="C35" s="17">
        <v>4.0149999999999997</v>
      </c>
      <c r="D35" s="24">
        <f t="shared" si="0"/>
        <v>4014.9999999999995</v>
      </c>
      <c r="E35" s="27">
        <f>ROUND($C$16*(D35/($C$17+D35)), 2)</f>
        <v>1.43</v>
      </c>
      <c r="F35" s="18">
        <f>$C$16/(D35+$C$17)*1000</f>
        <v>0.35676061362825545</v>
      </c>
      <c r="G35" s="27">
        <f>(F35^2)*$C$17/1000</f>
        <v>1.2727813543640936</v>
      </c>
      <c r="H35" s="7"/>
      <c r="J35"/>
    </row>
    <row r="36" spans="2:10" x14ac:dyDescent="0.25">
      <c r="B36" s="16">
        <v>100</v>
      </c>
      <c r="C36" s="17">
        <v>2.9359999999999999</v>
      </c>
      <c r="D36" s="24">
        <f t="shared" si="0"/>
        <v>2936</v>
      </c>
      <c r="E36" s="27">
        <f>ROUND($C$16*(D36/($C$17+D36)), 2)</f>
        <v>1.1299999999999999</v>
      </c>
      <c r="F36" s="18">
        <f>$C$16/(D36+$C$17)*1000</f>
        <v>0.38651824366110082</v>
      </c>
      <c r="G36" s="27">
        <f>(F36^2)*$C$17/1000</f>
        <v>1.4939635268286211</v>
      </c>
      <c r="H36" s="7"/>
      <c r="J36"/>
    </row>
    <row r="37" spans="2:10" x14ac:dyDescent="0.25">
      <c r="B37" s="16">
        <v>110</v>
      </c>
      <c r="C37" s="17">
        <v>2.1789999999999998</v>
      </c>
      <c r="D37" s="24">
        <f t="shared" si="0"/>
        <v>2179</v>
      </c>
      <c r="E37" s="27">
        <f>ROUND($C$16*(D37/($C$17+D37)), 2)</f>
        <v>0.89</v>
      </c>
      <c r="F37" s="18">
        <f>$C$16/(D37+$C$17)*1000</f>
        <v>0.41054273749897363</v>
      </c>
      <c r="G37" s="27">
        <f>(F37^2)*$C$17/1000</f>
        <v>1.6854533931315117</v>
      </c>
      <c r="H37" s="7"/>
      <c r="J37"/>
    </row>
    <row r="38" spans="2:10" x14ac:dyDescent="0.25">
      <c r="B38" s="16">
        <v>120</v>
      </c>
      <c r="C38" s="17">
        <v>1.6379999999999999</v>
      </c>
      <c r="D38" s="24">
        <f t="shared" si="0"/>
        <v>1638</v>
      </c>
      <c r="E38" s="27">
        <f>ROUND($C$16*(D38/($C$17+D38)), 2)</f>
        <v>0.7</v>
      </c>
      <c r="F38" s="18">
        <f>$C$16/(D38+$C$17)*1000</f>
        <v>0.42962708369135588</v>
      </c>
      <c r="G38" s="27">
        <f>(F38^2)*$C$17/1000</f>
        <v>1.8457943104113932</v>
      </c>
      <c r="H38" s="7"/>
      <c r="J38"/>
    </row>
    <row r="39" spans="2:10" x14ac:dyDescent="0.25">
      <c r="B39" s="16">
        <v>130</v>
      </c>
      <c r="C39" s="17">
        <v>1.2470000000000001</v>
      </c>
      <c r="D39" s="24">
        <f t="shared" si="0"/>
        <v>1247</v>
      </c>
      <c r="E39" s="27">
        <f>ROUND($C$16*(D39/($C$17+D39)), 2)</f>
        <v>0.55000000000000004</v>
      </c>
      <c r="F39" s="18">
        <f>$C$16/(D39+$C$17)*1000</f>
        <v>0.44456299457633147</v>
      </c>
      <c r="G39" s="27">
        <f>(F39^2)*$C$17/1000</f>
        <v>1.9763625614667533</v>
      </c>
      <c r="H39" s="7"/>
      <c r="J39"/>
    </row>
    <row r="40" spans="2:10" x14ac:dyDescent="0.25">
      <c r="B40" s="16">
        <v>140</v>
      </c>
      <c r="C40" s="17">
        <v>0.96079999999999999</v>
      </c>
      <c r="D40" s="24">
        <f t="shared" si="0"/>
        <v>960.8</v>
      </c>
      <c r="E40" s="27">
        <f>ROUND($C$16*(D40/($C$17+D40)), 2)</f>
        <v>0.44</v>
      </c>
      <c r="F40" s="18">
        <f>$C$16/(D40+$C$17)*1000</f>
        <v>0.45617108240274434</v>
      </c>
      <c r="G40" s="27">
        <f>(F40^2)*$C$17/1000</f>
        <v>2.0809205642049138</v>
      </c>
      <c r="H40" s="7"/>
      <c r="J40"/>
    </row>
    <row r="41" spans="2:10" ht="15.75" thickBot="1" x14ac:dyDescent="0.3">
      <c r="B41" s="19">
        <v>150</v>
      </c>
      <c r="C41" s="20">
        <v>0.74829999999999997</v>
      </c>
      <c r="D41" s="25">
        <f t="shared" si="0"/>
        <v>748.3</v>
      </c>
      <c r="E41" s="28">
        <f>ROUND($C$16*(D41/($C$17+D41)), 2)</f>
        <v>0.35</v>
      </c>
      <c r="F41" s="21">
        <f>$C$16/(D41+$C$17)*1000</f>
        <v>0.46518984397532637</v>
      </c>
      <c r="G41" s="28">
        <f>(F41^2)*$C$17/1000</f>
        <v>2.1640159093778846</v>
      </c>
      <c r="H41" s="7"/>
      <c r="J41"/>
    </row>
  </sheetData>
  <mergeCells count="15">
    <mergeCell ref="B2:H2"/>
    <mergeCell ref="B3:H3"/>
    <mergeCell ref="B10:H10"/>
    <mergeCell ref="B8:H8"/>
    <mergeCell ref="B7:H7"/>
    <mergeCell ref="B6:H6"/>
    <mergeCell ref="B5:H5"/>
    <mergeCell ref="B4:H4"/>
    <mergeCell ref="B9:H9"/>
    <mergeCell ref="B20:D20"/>
    <mergeCell ref="B11:H11"/>
    <mergeCell ref="B12:H12"/>
    <mergeCell ref="B13:H13"/>
    <mergeCell ref="J24:L24"/>
    <mergeCell ref="B15:D15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Barker</dc:creator>
  <cp:lastModifiedBy>Daniel Barker</cp:lastModifiedBy>
  <dcterms:created xsi:type="dcterms:W3CDTF">2022-10-20T20:03:22Z</dcterms:created>
  <dcterms:modified xsi:type="dcterms:W3CDTF">2023-12-23T12:16:02Z</dcterms:modified>
</cp:coreProperties>
</file>