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Bootcamp\homework\ds_module_1_excel\"/>
    </mc:Choice>
  </mc:AlternateContent>
  <xr:revisionPtr revIDLastSave="0" documentId="8_{E689689B-656A-4321-8E1C-E5F49C6CBE0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eet1" sheetId="2" r:id="rId1"/>
    <sheet name="Sheet2" sheetId="3" r:id="rId2"/>
    <sheet name="Sheet3" sheetId="8" r:id="rId3"/>
    <sheet name="Sheet4" sheetId="9" r:id="rId4"/>
    <sheet name="Sheet5" sheetId="10" r:id="rId5"/>
    <sheet name="Crowdfunding" sheetId="1" r:id="rId6"/>
  </sheets>
  <definedNames>
    <definedName name="_xlnm._FilterDatabase" localSheetId="5" hidden="1">Crowdfunding!$A$1:$T$1001</definedName>
    <definedName name="_xlchart.v1.0" hidden="1">Sheet5!$B$1</definedName>
    <definedName name="_xlchart.v1.1" hidden="1">Sheet5!$B$2:$B$574</definedName>
    <definedName name="_xlchart.v1.2" hidden="1">Sheet5!$B$1</definedName>
    <definedName name="_xlchart.v1.3" hidden="1">Sheet5!$B$2:$B$574</definedName>
    <definedName name="_xlcn.WorksheetConnection_CrowdfundingA1T10011" hidden="1">Crowdfunding!$A$1:$T$1001</definedName>
  </definedNames>
  <calcPr calcId="191029"/>
  <pivotCaches>
    <pivotCache cacheId="0" r:id="rId7"/>
    <pivotCache cacheId="1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0" l="1"/>
  <c r="N8" i="10"/>
  <c r="N7" i="10"/>
  <c r="K7" i="10"/>
  <c r="N6" i="10"/>
  <c r="N5" i="10"/>
  <c r="N4" i="10"/>
  <c r="N3" i="10"/>
  <c r="K6" i="10"/>
  <c r="K5" i="10"/>
  <c r="K4" i="10"/>
  <c r="K3" i="10"/>
  <c r="C3" i="9"/>
  <c r="D3" i="9"/>
  <c r="D4" i="9"/>
  <c r="D5" i="9"/>
  <c r="D6" i="9"/>
  <c r="D7" i="9"/>
  <c r="D8" i="9"/>
  <c r="D9" i="9"/>
  <c r="D10" i="9"/>
  <c r="D11" i="9"/>
  <c r="D12" i="9"/>
  <c r="D13" i="9"/>
  <c r="C13" i="9"/>
  <c r="C12" i="9"/>
  <c r="C11" i="9"/>
  <c r="C10" i="9"/>
  <c r="C9" i="9"/>
  <c r="C8" i="9"/>
  <c r="C7" i="9"/>
  <c r="C6" i="9"/>
  <c r="C5" i="9"/>
  <c r="B13" i="9"/>
  <c r="B3" i="9"/>
  <c r="C4" i="9"/>
  <c r="I2" i="1"/>
  <c r="B12" i="9"/>
  <c r="B11" i="9"/>
  <c r="B10" i="9"/>
  <c r="B9" i="9"/>
  <c r="B8" i="9"/>
  <c r="B7" i="9"/>
  <c r="B6" i="9"/>
  <c r="B5" i="9"/>
  <c r="B4" i="9"/>
  <c r="B2" i="9"/>
  <c r="D2" i="9"/>
  <c r="C2" i="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2" i="1"/>
  <c r="E5" i="9" l="1"/>
  <c r="H5" i="9" s="1"/>
  <c r="E13" i="9"/>
  <c r="G13" i="9" s="1"/>
  <c r="E9" i="9"/>
  <c r="G9" i="9" s="1"/>
  <c r="F13" i="9"/>
  <c r="H4" i="9"/>
  <c r="E12" i="9"/>
  <c r="G12" i="9" s="1"/>
  <c r="E8" i="9"/>
  <c r="G8" i="9" s="1"/>
  <c r="E4" i="9"/>
  <c r="F4" i="9" s="1"/>
  <c r="E11" i="9"/>
  <c r="F11" i="9" s="1"/>
  <c r="E7" i="9"/>
  <c r="H7" i="9" s="1"/>
  <c r="E3" i="9"/>
  <c r="H3" i="9" s="1"/>
  <c r="E2" i="9"/>
  <c r="G2" i="9" s="1"/>
  <c r="E10" i="9"/>
  <c r="H10" i="9" s="1"/>
  <c r="E6" i="9"/>
  <c r="G6" i="9" s="1"/>
  <c r="F8" i="9" l="1"/>
  <c r="H8" i="9"/>
  <c r="H9" i="9"/>
  <c r="H13" i="9"/>
  <c r="G5" i="9"/>
  <c r="F9" i="9"/>
  <c r="F5" i="9"/>
  <c r="F2" i="9"/>
  <c r="G4" i="9"/>
  <c r="G11" i="9"/>
  <c r="G3" i="9"/>
  <c r="F3" i="9"/>
  <c r="F7" i="9"/>
  <c r="G7" i="9"/>
  <c r="F10" i="9"/>
  <c r="H6" i="9"/>
  <c r="F12" i="9"/>
  <c r="G10" i="9"/>
  <c r="F6" i="9"/>
  <c r="H11" i="9"/>
  <c r="H12" i="9"/>
  <c r="H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667034-1B26-4BB4-B678-59373CE408E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B7CFF0F-0C25-409C-81E8-599695298676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<sst xmlns="http://schemas.openxmlformats.org/spreadsheetml/2006/main" count="7062" uniqueCount="2116">
  <si>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</si>
  <si>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</si>
  <si>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</si>
  <si>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</si>
  <si>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</si>
  <si>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</si>
  <si>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</si>
  <si>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</si>
  <si>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</si>
  <si>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</si>
  <si>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</si>
  <si>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</si>
  <si>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</si>
  <si>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</si>
  <si>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</si>
  <si>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</si>
  <si>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</si>
  <si>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</si>
  <si>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</si>
  <si>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</si>
  <si>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</si>
  <si>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</si>
  <si>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</si>
  <si>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</si>
  <si>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</si>
  <si>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</si>
  <si>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</si>
  <si>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</si>
  <si>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</si>
  <si>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</si>
  <si>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</si>
  <si>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</si>
  <si>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</si>
  <si>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</si>
  <si>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</si>
  <si>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</si>
  <si>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</si>
  <si>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</si>
  <si>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</si>
  <si>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</si>
  <si>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</si>
  <si>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</si>
  <si>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</si>
  <si>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</si>
  <si>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</si>
  <si>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</si>
  <si>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</si>
  <si>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</si>
  <si>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</si>
  <si>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</si>
  <si>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</si>
  <si>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</si>
  <si>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</si>
  <si>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</si>
  <si>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</si>
  <si>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</si>
  <si>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</si>
  <si>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</si>
  <si>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</si>
  <si>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</si>
  <si>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</si>
  <si>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</si>
  <si>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</si>
  <si>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</si>
  <si>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</si>
  <si>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</si>
  <si>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</si>
  <si>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</si>
  <si>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</si>
  <si>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</si>
  <si>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</si>
  <si>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</si>
  <si>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</si>
  <si>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</si>
  <si>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</si>
  <si>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</si>
  <si>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</si>
  <si>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</si>
  <si>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</si>
  <si>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</si>
  <si>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</si>
  <si>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</si>
  <si>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</si>
  <si>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</si>
  <si>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</si>
  <si>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</si>
  <si>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</si>
  <si>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</si>
  <si>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</si>
  <si>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</si>
  <si>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</si>
  <si>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</si>
  <si>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</si>
  <si>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</si>
  <si>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</si>
  <si>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</si>
  <si>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</si>
  <si>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</si>
  <si>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</si>
  <si>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</si>
  <si>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</si>
  <si>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</si>
  <si>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</si>
  <si>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</si>
  <si>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</si>
  <si>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</si>
  <si>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</si>
  <si>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</si>
  <si>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</si>
  <si>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</si>
  <si>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</si>
  <si>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</si>
  <si>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</si>
  <si>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</si>
  <si>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</si>
  <si>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</si>
  <si>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</si>
  <si>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</si>
  <si>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</si>
  <si>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</si>
  <si>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</si>
  <si>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</si>
  <si>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</si>
  <si>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</si>
  <si>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</si>
  <si>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</si>
  <si>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</si>
  <si>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</si>
  <si>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</si>
  <si>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</si>
  <si>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</si>
  <si>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</si>
  <si>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</si>
  <si>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</si>
  <si>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</si>
  <si>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</si>
  <si>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</si>
  <si>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</si>
  <si>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</si>
  <si>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</si>
  <si>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</si>
  <si>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</si>
  <si>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</si>
  <si>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</si>
  <si>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</si>
  <si>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</si>
  <si>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</si>
  <si>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</si>
  <si>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</si>
  <si>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</si>
  <si>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</si>
  <si>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</si>
  <si>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</si>
  <si>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</si>
  <si>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</si>
  <si>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</si>
  <si>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</si>
  <si>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</si>
  <si>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</si>
  <si>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</si>
  <si>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</si>
  <si>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</si>
  <si>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</si>
  <si>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</si>
  <si>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</si>
  <si>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</si>
  <si>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</si>
  <si>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</si>
  <si>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</si>
  <si>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</si>
  <si>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</si>
  <si>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</si>
  <si>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</si>
  <si>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</si>
  <si>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</si>
  <si>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</si>
  <si>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</si>
  <si>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</si>
  <si>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</si>
  <si>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</si>
  <si>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</si>
  <si>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</si>
  <si>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</si>
  <si>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</si>
  <si>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</si>
  <si>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</si>
  <si>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</si>
  <si>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</si>
  <si>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</si>
  <si>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</si>
  <si>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</si>
  <si>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</si>
  <si>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</si>
  <si>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</si>
  <si>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</si>
  <si>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</si>
  <si>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</si>
  <si>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</si>
  <si>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</si>
  <si>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</si>
  <si>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</si>
  <si>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</si>
  <si>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</si>
  <si>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</si>
  <si>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</si>
  <si>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</si>
  <si>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</si>
  <si>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</si>
  <si>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</si>
  <si>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</si>
  <si>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</si>
  <si>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</si>
  <si>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</si>
  <si>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</si>
  <si>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</si>
  <si>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</si>
  <si>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</si>
  <si>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</si>
  <si>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</si>
  <si>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</si>
  <si>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</si>
  <si>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</si>
  <si>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</si>
  <si>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</si>
  <si>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</si>
  <si>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</si>
  <si>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</si>
  <si>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</si>
  <si>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</si>
  <si>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</si>
  <si>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</si>
  <si>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</si>
  <si>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</si>
  <si>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</si>
  <si>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</si>
  <si>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</si>
  <si>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</si>
  <si>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</si>
  <si>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</si>
  <si>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</si>
  <si>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</si>
  <si>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</si>
  <si>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</si>
  <si>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</si>
  <si>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</si>
  <si>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</si>
  <si>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</si>
  <si>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</si>
  <si>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</si>
  <si>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</si>
  <si>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</si>
  <si>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</si>
  <si>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</si>
  <si>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</si>
  <si>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</si>
  <si>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</si>
  <si>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</si>
  <si>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</si>
  <si>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</si>
  <si>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</si>
  <si>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</si>
  <si>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</si>
  <si>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</si>
  <si>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</si>
  <si>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</si>
  <si>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</si>
  <si>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</si>
  <si>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</si>
  <si>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</si>
  <si>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</si>
  <si>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</si>
  <si>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</si>
  <si>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</si>
  <si>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</si>
  <si>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</si>
  <si>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</si>
  <si>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</si>
  <si>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</si>
  <si>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</si>
  <si>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</si>
  <si>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</si>
  <si>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</si>
  <si>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</si>
  <si>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</si>
  <si>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</si>
  <si>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</si>
  <si>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</si>
  <si>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</si>
  <si>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</si>
  <si>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</si>
  <si>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</si>
  <si>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</si>
  <si>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</si>
  <si>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</si>
  <si>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</si>
  <si>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</si>
  <si>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</si>
  <si>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</si>
  <si>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</si>
  <si>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</si>
  <si>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</si>
  <si>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</si>
  <si>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</si>
  <si>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</si>
  <si>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</si>
  <si>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</si>
  <si>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</si>
  <si>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</si>
  <si>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</si>
  <si>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</si>
  <si>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</si>
  <si>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</si>
  <si>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</si>
  <si>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</si>
  <si>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</si>
  <si>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</si>
  <si>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</si>
  <si>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</si>
  <si>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</si>
  <si>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</si>
  <si>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</si>
  <si>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</si>
  <si>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</si>
  <si>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</si>
  <si>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</si>
  <si>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</si>
  <si>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</si>
  <si>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</si>
  <si>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</si>
  <si>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</si>
  <si>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</si>
  <si>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</si>
  <si>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</si>
  <si>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</si>
  <si>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</si>
  <si>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</si>
  <si>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</si>
  <si>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</si>
  <si>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</si>
  <si>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</si>
  <si>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</si>
  <si>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</si>
  <si>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</si>
  <si>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</si>
  <si>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</si>
  <si>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</si>
  <si>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</si>
  <si>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</si>
  <si>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</si>
  <si>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</si>
  <si>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</si>
  <si>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</si>
  <si>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</si>
  <si>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</si>
  <si>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</si>
  <si>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</si>
  <si>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</si>
  <si>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</si>
  <si>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</si>
  <si>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</si>
  <si>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</si>
  <si>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</si>
  <si>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</si>
  <si>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</si>
  <si>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</si>
  <si>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</si>
  <si>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</si>
  <si>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</si>
  <si>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</si>
  <si>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</si>
  <si>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</si>
  <si>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</si>
  <si>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</si>
  <si>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</si>
  <si>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</si>
  <si>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</si>
  <si>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</si>
  <si>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</si>
  <si>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</si>
  <si>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</si>
  <si>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</si>
  <si>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</si>
  <si>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</si>
  <si>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</si>
  <si>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</si>
  <si>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</si>
  <si>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</si>
  <si>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</si>
  <si>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</si>
  <si>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</si>
  <si>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</si>
  <si>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</si>
  <si>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</si>
  <si>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</si>
  <si>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</si>
  <si>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</si>
  <si>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</si>
  <si>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</si>
  <si>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</si>
  <si>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</si>
  <si>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</si>
  <si>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</si>
  <si>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</si>
  <si>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</si>
  <si>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</si>
  <si>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</si>
  <si>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</si>
  <si>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</si>
  <si>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</si>
  <si>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</si>
  <si>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</si>
  <si>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</si>
  <si>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</si>
  <si>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</si>
  <si>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</si>
  <si>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</si>
  <si>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</si>
  <si>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</si>
  <si>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</si>
  <si>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</si>
  <si>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</si>
  <si>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</si>
  <si>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</si>
  <si>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</si>
  <si>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</si>
  <si>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</si>
  <si>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</si>
  <si>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</si>
  <si>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</si>
  <si>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</si>
  <si>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</si>
  <si>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</si>
  <si>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</si>
  <si>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</si>
  <si>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</si>
  <si>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</si>
  <si>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</si>
  <si>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</si>
  <si>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</si>
  <si>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</si>
  <si>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</si>
  <si>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</si>
  <si>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</si>
  <si>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</si>
  <si>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</si>
  <si>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</si>
  <si>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</si>
  <si>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</si>
  <si>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</si>
  <si>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</si>
  <si>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</si>
  <si>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</si>
  <si>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</si>
  <si>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</si>
  <si>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</si>
  <si>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</si>
  <si>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</si>
  <si>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</si>
  <si>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</si>
  <si>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</si>
  <si>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</si>
  <si>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</si>
  <si>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</si>
  <si>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</si>
  <si>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</si>
  <si>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</si>
  <si>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</si>
  <si>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</si>
  <si>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</si>
  <si>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</si>
  <si>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</si>
  <si>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</si>
  <si>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</si>
  <si>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</si>
  <si>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</si>
  <si>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</si>
  <si>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</si>
  <si>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</si>
  <si>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</si>
  <si>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</si>
  <si>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</si>
  <si>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</si>
  <si>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</si>
  <si>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</si>
  <si>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</si>
  <si>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</si>
  <si>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</si>
  <si>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</si>
  <si>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</si>
  <si>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</si>
  <si>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</si>
  <si>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</si>
  <si>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</si>
  <si>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</si>
  <si>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</si>
  <si>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</si>
  <si>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</si>
  <si>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</si>
  <si>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</si>
  <si>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</si>
  <si>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</si>
  <si>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</si>
  <si>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</si>
  <si>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</si>
  <si>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</si>
  <si>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</si>
  <si>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</si>
  <si>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</si>
  <si>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</si>
  <si>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</si>
  <si>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</si>
  <si>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</si>
  <si>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</si>
  <si>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</si>
  <si>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</si>
  <si>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</si>
  <si>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</si>
  <si>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</si>
  <si>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</si>
  <si>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</si>
  <si>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</si>
  <si>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</si>
  <si>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</si>
  <si>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</si>
  <si>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</si>
  <si>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</si>
  <si>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</si>
  <si>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</si>
  <si>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</si>
  <si>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</si>
  <si>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</si>
  <si>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</si>
  <si>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</si>
  <si>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</si>
  <si>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</si>
  <si>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</si>
  <si>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</si>
  <si>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</si>
  <si>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</si>
  <si>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</si>
  <si>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</si>
  <si>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</si>
  <si>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</si>
  <si>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</si>
  <si>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</si>
  <si>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</si>
  <si>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</si>
  <si>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</si>
  <si>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</si>
  <si>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</si>
  <si>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</si>
  <si>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</si>
  <si>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</si>
  <si>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</si>
  <si>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</si>
  <si>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</si>
  <si>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</si>
  <si>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</si>
  <si>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</si>
  <si>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</si>
  <si>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</si>
  <si>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</si>
  <si>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</si>
  <si>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</si>
  <si>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</si>
  <si>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</si>
  <si>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</si>
  <si>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</si>
  <si>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</si>
  <si>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</si>
  <si>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</si>
  <si>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</si>
  <si>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</si>
  <si>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</si>
  <si>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</si>
  <si>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</si>
  <si>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</si>
  <si>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</si>
  <si>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</si>
  <si>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</si>
  <si>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</si>
  <si>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</si>
  <si>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</si>
  <si>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</si>
  <si>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</si>
  <si>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</si>
  <si>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</si>
  <si>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</si>
  <si>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</si>
  <si>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</si>
  <si>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</si>
  <si>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</si>
  <si>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</si>
  <si>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</si>
  <si>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</si>
  <si>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</si>
  <si>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</si>
  <si>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</si>
  <si>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</si>
  <si>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</si>
  <si>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</si>
  <si>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</si>
  <si>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</si>
  <si>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</si>
  <si>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</si>
  <si>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</si>
  <si>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</si>
  <si>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</si>
  <si>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</si>
  <si>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</si>
  <si>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</si>
  <si>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</si>
  <si>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</si>
  <si>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</si>
  <si>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</si>
  <si>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</si>
  <si>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</si>
  <si>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</si>
  <si>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</si>
  <si>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</si>
  <si>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</si>
  <si>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</si>
  <si>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</si>
  <si>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</si>
  <si>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</si>
  <si>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</si>
  <si>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</si>
  <si>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</si>
  <si>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</si>
  <si>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</si>
  <si>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</si>
  <si>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</si>
  <si>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</si>
  <si>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</si>
  <si>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</si>
  <si>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</si>
  <si>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</si>
  <si>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</si>
  <si>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</si>
  <si>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</si>
  <si>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</si>
  <si>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</si>
  <si>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</si>
  <si>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</si>
  <si>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</si>
  <si>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</si>
  <si>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</si>
  <si>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</si>
  <si>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</si>
  <si>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</si>
  <si>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</si>
  <si>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</si>
  <si>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</si>
  <si>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</si>
  <si>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</si>
  <si>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</si>
  <si>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</si>
  <si>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</si>
  <si>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</si>
  <si>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</si>
  <si>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</si>
  <si>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</si>
  <si>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</si>
  <si>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</si>
  <si>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</si>
  <si>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</si>
  <si>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</si>
  <si>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</si>
  <si>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</si>
  <si>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</si>
  <si>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</si>
  <si>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</si>
  <si>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</si>
  <si>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</si>
  <si>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</si>
  <si>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</si>
  <si>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</si>
  <si>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</si>
  <si>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</si>
  <si>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</si>
  <si>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</si>
  <si>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</si>
  <si>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</si>
  <si>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</si>
  <si>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</si>
  <si>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</si>
  <si>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</si>
  <si>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</si>
  <si>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</si>
  <si>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</si>
  <si>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</si>
  <si>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</si>
  <si>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</si>
  <si>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</si>
  <si>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</si>
  <si>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</si>
  <si>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</si>
  <si>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</si>
  <si>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</si>
  <si>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</si>
  <si>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</si>
  <si>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</si>
  <si>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</si>
  <si>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</si>
  <si>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</si>
  <si>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</si>
  <si>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</si>
  <si>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</si>
  <si>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</si>
  <si>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</si>
  <si>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</si>
  <si>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</si>
  <si>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</si>
  <si>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</si>
  <si>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</si>
  <si>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</si>
  <si>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</si>
  <si>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</si>
  <si>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</si>
  <si>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</si>
  <si>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</si>
  <si>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</si>
  <si>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</si>
  <si>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</si>
  <si>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</si>
  <si>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</si>
  <si>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</si>
  <si>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</si>
  <si>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</si>
  <si>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</si>
  <si>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</si>
  <si>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</si>
  <si>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</si>
  <si>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</si>
  <si>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</si>
  <si>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</si>
  <si>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</si>
  <si>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</si>
  <si>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</si>
  <si>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</si>
  <si>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</si>
  <si>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</si>
  <si>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</si>
  <si>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</si>
  <si>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</si>
  <si>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</si>
  <si>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</si>
  <si>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</si>
  <si>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</si>
  <si>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</si>
  <si>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</si>
  <si>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</si>
  <si>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</si>
  <si>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</si>
  <si>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</si>
  <si>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</si>
  <si>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</si>
  <si>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</si>
  <si>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</si>
  <si>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</si>
  <si>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</si>
  <si>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</si>
  <si>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</si>
  <si>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</si>
  <si>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</si>
  <si>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</si>
  <si>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</si>
  <si>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</si>
  <si>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</si>
  <si>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</si>
  <si>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</si>
  <si>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</si>
  <si>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</si>
  <si>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</si>
  <si>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</si>
  <si>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</si>
  <si>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</si>
  <si>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</si>
  <si>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</si>
  <si>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</si>
  <si>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</si>
  <si>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</si>
  <si>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</si>
  <si>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</si>
  <si>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</si>
  <si>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</si>
  <si>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</si>
  <si>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</si>
  <si>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</si>
  <si>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</si>
  <si>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</si>
  <si>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</si>
  <si>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</si>
  <si>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</si>
  <si>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</si>
  <si>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</si>
  <si>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</si>
  <si>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</si>
  <si>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</si>
  <si>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</si>
  <si>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</si>
  <si>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</si>
  <si>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</si>
  <si>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</si>
  <si>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</si>
  <si>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</si>
  <si>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</si>
  <si>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</si>
  <si>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</si>
  <si>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</si>
  <si>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</si>
  <si>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</si>
  <si>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</si>
  <si>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</si>
  <si>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</si>
  <si>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</si>
  <si>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</si>
  <si>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</si>
  <si>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</si>
  <si>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</si>
  <si>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</si>
  <si>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</si>
  <si>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</si>
  <si>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</si>
  <si>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</si>
  <si>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</si>
  <si>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</si>
  <si>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</si>
  <si>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</si>
  <si>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</si>
  <si>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</si>
  <si>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</si>
  <si>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</si>
  <si>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</si>
  <si>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</si>
  <si>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</si>
  <si>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</si>
  <si>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</si>
  <si>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</si>
  <si>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</si>
  <si>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</si>
  <si>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</si>
  <si>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</si>
  <si>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</si>
  <si>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</si>
  <si>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</si>
  <si>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</si>
  <si>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</si>
  <si>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</si>
  <si>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</si>
  <si>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</si>
  <si>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</si>
  <si>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</si>
  <si>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</si>
  <si>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</si>
  <si>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</si>
  <si>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</si>
  <si>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</si>
  <si>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</si>
  <si>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</si>
  <si>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</si>
  <si>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</si>
  <si>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</si>
  <si>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</si>
  <si>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</si>
  <si>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</si>
  <si>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</si>
  <si>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</si>
  <si>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</si>
  <si>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</si>
  <si>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</si>
  <si>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</si>
  <si>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</si>
  <si>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</si>
  <si>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</si>
  <si>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</si>
  <si>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</si>
  <si>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</si>
  <si>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</si>
  <si>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</si>
  <si>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</si>
  <si>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</si>
  <si>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</si>
  <si>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</si>
  <si>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</si>
  <si>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</si>
  <si>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</si>
  <si>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</si>
  <si>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</si>
  <si>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</si>
  <si>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</si>
  <si>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</si>
  <si>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</si>
  <si>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</si>
  <si>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</si>
  <si>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</si>
  <si>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</si>
  <si>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</si>
  <si>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</si>
  <si>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</si>
  <si>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</si>
  <si>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</si>
  <si>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</si>
  <si>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</si>
  <si>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</si>
  <si>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</si>
  <si>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</si>
  <si>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</si>
  <si>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</si>
  <si>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</si>
  <si>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</si>
  <si>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</si>
  <si>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</si>
  <si>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</si>
  <si>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</si>
  <si>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</si>
  <si>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</si>
  <si>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</si>
  <si>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</si>
  <si>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</si>
  <si>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</si>
  <si>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</si>
  <si>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</si>
  <si>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</si>
  <si>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</si>
  <si>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</si>
  <si>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</si>
  <si>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</si>
  <si>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</si>
  <si>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</si>
  <si>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</si>
  <si>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</si>
  <si>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</si>
  <si>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</si>
  <si>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</si>
  <si>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</si>
  <si>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</si>
  <si>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</si>
  <si>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</si>
  <si>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</si>
  <si>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</si>
  <si>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</si>
  <si>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</si>
  <si>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</si>
  <si>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</si>
  <si>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</si>
  <si>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</si>
  <si>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</si>
  <si>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</si>
  <si>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</si>
  <si>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</si>
  <si>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</si>
  <si>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</si>
  <si>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</si>
  <si>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</si>
  <si>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</si>
  <si>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</si>
  <si>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</si>
  <si>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</si>
  <si>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</si>
  <si>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</si>
  <si>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</si>
  <si>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</si>
  <si>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</si>
  <si>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</si>
  <si>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</si>
  <si>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</si>
  <si>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</si>
  <si>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</si>
  <si>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</si>
  <si>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</si>
  <si>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</si>
  <si>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</si>
  <si>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</si>
  <si>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</si>
  <si>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</si>
  <si>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</si>
  <si>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</si>
  <si>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</si>
  <si>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</si>
  <si>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</si>
  <si>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</si>
  <si>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</si>
  <si>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</si>
  <si>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</si>
  <si>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</si>
  <si>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</si>
  <si>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</si>
  <si>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</si>
  <si>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</si>
  <si>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</si>
  <si>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</si>
  <si>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</si>
  <si>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</si>
  <si>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</si>
  <si>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</si>
  <si>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</si>
  <si>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</si>
  <si>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</si>
  <si>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</si>
  <si>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</si>
  <si>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</si>
  <si>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</si>
  <si>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</si>
  <si>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</si>
  <si>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</si>
  <si>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</si>
  <si>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</si>
  <si>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</si>
  <si>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</si>
  <si>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</si>
  <si>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</si>
  <si>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</si>
  <si>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</si>
  <si>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</si>
  <si>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</si>
  <si>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</si>
  <si>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</si>
  <si>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</si>
  <si>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</si>
  <si>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</si>
  <si>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</si>
  <si>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</si>
  <si>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</si>
  <si>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</si>
  <si>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</si>
  <si>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</si>
  <si>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</si>
  <si>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</si>
  <si>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</si>
  <si>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</si>
  <si>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</si>
  <si>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</si>
  <si>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</si>
  <si>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</si>
  <si>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</si>
  <si>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</si>
  <si>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</si>
  <si>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</si>
  <si>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</si>
  <si>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</si>
  <si>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</si>
  <si>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</si>
  <si>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</si>
  <si>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</si>
  <si>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</si>
  <si>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</si>
  <si>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</si>
  <si>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</si>
  <si>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</si>
  <si>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</si>
  <si>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</si>
  <si>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</si>
  <si>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</si>
  <si>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</si>
  <si>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</si>
  <si>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</si>
  <si>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</si>
  <si>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</si>
  <si>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</si>
  <si>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</si>
  <si>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</si>
  <si>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</si>
  <si>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</si>
  <si>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</si>
  <si>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</si>
  <si>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</si>
  <si>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</si>
  <si>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</si>
  <si>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</si>
  <si>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</si>
  <si>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</si>
  <si>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</si>
  <si>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</si>
  <si>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</si>
  <si>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</si>
  <si>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</si>
  <si>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</si>
  <si>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</si>
  <si>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</si>
  <si>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</si>
  <si>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</si>
  <si>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</si>
  <si>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</si>
  <si>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</si>
  <si>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</si>
  <si>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</si>
  <si>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</si>
  <si>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</si>
  <si>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</si>
  <si>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</si>
  <si>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</si>
  <si>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</si>
  <si>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</si>
  <si>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</si>
  <si>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</si>
  <si>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</si>
  <si>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</si>
  <si>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</si>
  <si>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</si>
  <si>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</si>
  <si>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</si>
  <si>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</si>
  <si>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</si>
  <si>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</si>
  <si>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</si>
  <si>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</si>
  <si>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</si>
  <si>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</si>
  <si>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</si>
  <si>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</si>
  <si>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</si>
  <si>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</si>
  <si>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</si>
  <si>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</si>
  <si>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</si>
  <si>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</si>
  <si>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</si>
  <si>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</si>
  <si>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</si>
  <si>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</si>
  <si>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</si>
  <si>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</si>
  <si>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</si>
  <si>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</si>
  <si>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</si>
  <si>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</si>
  <si>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</si>
  <si>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</si>
  <si>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</si>
  <si>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</si>
  <si>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</si>
  <si>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</si>
  <si>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</si>
  <si>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</si>
  <si>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</si>
  <si>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</si>
  <si>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</si>
  <si>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</si>
  <si>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</si>
  <si>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</si>
  <si>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</si>
  <si>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</si>
  <si>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</si>
  <si>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</si>
  <si>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</si>
  <si>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</si>
  <si>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</si>
  <si>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</si>
  <si>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</si>
  <si>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</si>
  <si>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</si>
  <si>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</si>
  <si>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</si>
  <si>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</si>
  <si>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</si>
  <si>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</si>
  <si>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</si>
  <si>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</si>
  <si>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</si>
  <si>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</si>
  <si>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</si>
  <si>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</si>
  <si>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</si>
  <si>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</si>
  <si>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</si>
  <si>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</si>
  <si>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</si>
  <si>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</si>
  <si>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</si>
  <si>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</si>
  <si>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</si>
  <si>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</si>
  <si>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</si>
  <si>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</si>
  <si>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</si>
  <si>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</si>
  <si>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</si>
  <si>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</si>
  <si>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</si>
  <si>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</si>
  <si>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</si>
  <si>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</si>
  <si>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</si>
  <si>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</si>
  <si>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</si>
  <si>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</si>
  <si>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</si>
  <si>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</si>
  <si>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</si>
  <si>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</si>
  <si>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</si>
  <si>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</si>
  <si>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</si>
  <si>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</si>
  <si>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</si>
  <si>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</si>
  <si>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</si>
  <si>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</si>
  <si>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</si>
  <si>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</si>
  <si>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</si>
  <si>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</si>
  <si>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</si>
  <si>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</si>
  <si>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</si>
  <si>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</si>
  <si>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</si>
  <si>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</si>
  <si>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</si>
  <si>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</si>
  <si>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</si>
  <si>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</si>
  <si>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</si>
  <si>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</si>
  <si>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</si>
  <si>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</si>
  <si>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</si>
  <si>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</si>
  <si>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</si>
  <si>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</si>
  <si>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</si>
  <si>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</si>
  <si>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</si>
  <si>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</si>
  <si>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</si>
  <si>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</si>
  <si>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</si>
  <si>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</si>
  <si>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</si>
  <si>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</si>
  <si>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</si>
  <si>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</si>
  <si>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</si>
  <si>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</si>
  <si>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</si>
  <si>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</si>
  <si>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</si>
  <si>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</si>
  <si>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</si>
  <si>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</si>
  <si>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</si>
  <si>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</si>
  <si>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</si>
  <si>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</si>
  <si>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</si>
  <si>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</si>
  <si>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</si>
  <si>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</si>
  <si>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</si>
  <si>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</si>
  <si>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</si>
  <si>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</si>
  <si>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</si>
  <si>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</si>
  <si>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</si>
  <si>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</si>
  <si>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</si>
  <si>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</si>
  <si>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</si>
  <si>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</si>
  <si>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</si>
  <si>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</si>
  <si>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</si>
  <si>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</si>
  <si>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</si>
  <si>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</si>
  <si>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</si>
  <si>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</si>
  <si>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</si>
  <si>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</si>
  <si>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</si>
  <si>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</si>
  <si>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</si>
  <si>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</si>
  <si>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</si>
  <si>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</si>
  <si>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</si>
  <si>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</si>
  <si>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</si>
  <si>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</si>
  <si>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</si>
  <si>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</si>
  <si>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</si>
  <si>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</si>
  <si>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</si>
  <si>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</si>
  <si>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</si>
  <si>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</si>
  <si>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</si>
  <si>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</si>
  <si>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</si>
  <si>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</si>
  <si>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</si>
  <si>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</si>
  <si>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</si>
  <si>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</si>
  <si>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</si>
  <si>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</si>
  <si>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</si>
  <si>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</si>
  <si>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</si>
  <si>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</si>
  <si>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</si>
  <si>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</si>
  <si>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</si>
  <si>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</si>
  <si>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</si>
  <si>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</si>
  <si>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</si>
  <si>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</si>
  <si>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</si>
  <si>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</si>
  <si>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</si>
  <si>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</si>
  <si>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</si>
  <si>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</si>
  <si>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</si>
  <si>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</si>
  <si>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</si>
  <si>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</si>
  <si>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</si>
  <si>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</si>
  <si>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</si>
  <si>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</si>
  <si>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</si>
  <si>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</si>
  <si>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</si>
  <si>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</si>
  <si>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</si>
  <si>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</si>
  <si>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</si>
  <si>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</si>
  <si>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</si>
  <si>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</si>
  <si>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</si>
  <si>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</si>
  <si>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</si>
  <si>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</si>
  <si>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</si>
  <si>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</si>
  <si>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</si>
  <si>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</si>
  <si>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</si>
  <si>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</si>
  <si>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</si>
  <si>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</si>
  <si>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</si>
  <si>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</si>
  <si>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</si>
  <si>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</si>
  <si>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</si>
  <si>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</si>
  <si>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</si>
  <si>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</si>
  <si>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</si>
  <si>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</si>
  <si>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</si>
  <si>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</si>
  <si>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</si>
  <si>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</si>
  <si>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</si>
  <si>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</si>
  <si>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</si>
  <si>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</si>
  <si>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</si>
  <si>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</si>
  <si>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</si>
  <si>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</si>
  <si>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</si>
  <si>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</si>
  <si>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</si>
  <si>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</si>
  <si>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</si>
  <si>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</si>
  <si>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</si>
  <si>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</si>
  <si>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</si>
  <si>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</si>
  <si>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</si>
  <si>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</si>
  <si>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</si>
  <si>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</si>
  <si>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</si>
  <si>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</si>
  <si>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</si>
  <si>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</si>
  <si>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</si>
  <si>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</si>
  <si>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</si>
  <si>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</si>
  <si>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</si>
  <si>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</si>
  <si>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</si>
  <si>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</si>
  <si>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</si>
  <si>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</si>
  <si>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</si>
  <si>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</si>
  <si>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</si>
  <si>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</si>
  <si>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</si>
  <si>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</si>
  <si>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</si>
  <si>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</si>
  <si>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</si>
  <si>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</si>
  <si>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</si>
  <si>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</si>
  <si>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</si>
  <si>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</si>
  <si>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</si>
  <si>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</si>
  <si>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</si>
  <si>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</si>
  <si>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</si>
  <si>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</si>
  <si>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</si>
  <si>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</si>
  <si>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</si>
  <si>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</si>
  <si>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</si>
  <si>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</si>
  <si>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</si>
  <si>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</si>
  <si>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</si>
  <si>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</si>
  <si>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</si>
  <si>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</si>
  <si>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</si>
  <si>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</si>
  <si>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</si>
  <si>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</si>
  <si>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</si>
  <si>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</si>
  <si>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</si>
  <si>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</si>
  <si>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</si>
  <si>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</si>
  <si>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</si>
  <si>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</si>
  <si>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</si>
  <si>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</si>
  <si>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</si>
  <si>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</si>
  <si>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</si>
  <si>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</si>
  <si>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</si>
  <si>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</si>
  <si>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</si>
  <si>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</si>
  <si>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</si>
  <si>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</si>
  <si>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</si>
  <si>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</si>
  <si>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</si>
  <si>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</si>
  <si>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</si>
  <si>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</si>
  <si>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</si>
  <si>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</si>
  <si>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</si>
  <si>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</si>
  <si>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</si>
  <si>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</si>
  <si>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</si>
  <si>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</si>
  <si>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</si>
  <si>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</si>
  <si>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</si>
  <si>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</si>
  <si>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</si>
  <si>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</si>
  <si>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</si>
  <si>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</si>
  <si>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</si>
  <si>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</si>
  <si>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</si>
  <si>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</si>
  <si>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</si>
  <si>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</si>
  <si>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</si>
  <si>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</si>
  <si>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</si>
  <si>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</si>
  <si>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</si>
  <si>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</si>
  <si>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</si>
  <si>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</si>
  <si>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</si>
  <si>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</si>
  <si>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</si>
  <si>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</si>
  <si>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</si>
  <si>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</si>
  <si>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</si>
  <si>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</si>
  <si>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</si>
  <si>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</si>
  <si>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</si>
  <si>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</si>
  <si>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</si>
  <si>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</si>
  <si>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</si>
  <si>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</si>
  <si>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</si>
  <si>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</si>
  <si>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</si>
  <si>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</si>
  <si>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</si>
  <si>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</si>
  <si>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</si>
  <si>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</si>
  <si>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</si>
  <si>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</si>
  <si>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</si>
  <si>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</si>
  <si>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</si>
  <si>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</si>
  <si>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</si>
  <si>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</si>
  <si>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</si>
  <si>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</si>
  <si>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</si>
  <si>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</si>
  <si>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</si>
  <si>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</si>
  <si>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</si>
  <si>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</si>
  <si>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</si>
  <si>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</si>
  <si>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</si>
  <si>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</si>
  <si>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</si>
  <si>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</si>
  <si>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</si>
  <si>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</si>
  <si>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</si>
  <si>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</si>
  <si>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</si>
  <si>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</si>
  <si>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</si>
  <si>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</si>
  <si>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</si>
  <si>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</si>
  <si>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</si>
  <si>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</si>
  <si>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</si>
  <si>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</si>
  <si>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</si>
  <si>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</si>
  <si>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</si>
  <si>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</si>
  <si>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</si>
  <si>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</si>
  <si>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</si>
  <si>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</si>
  <si>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</si>
  <si>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</si>
  <si>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</si>
  <si>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</si>
  <si>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</si>
  <si>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</si>
  <si>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</si>
  <si>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</si>
  <si>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</si>
  <si>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</si>
  <si>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</si>
  <si>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</si>
  <si>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</si>
  <si>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</si>
  <si>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</si>
  <si>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</si>
  <si>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</si>
  <si>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</si>
  <si>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</si>
  <si>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</si>
  <si>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</si>
  <si>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</si>
  <si>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</si>
  <si>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</si>
  <si>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</si>
  <si>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</si>
  <si>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</si>
  <si>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</si>
  <si>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</si>
  <si>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</si>
  <si>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</si>
  <si>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</si>
  <si>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</si>
  <si>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</si>
  <si>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</si>
  <si>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</si>
  <si>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</si>
  <si>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</si>
  <si>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</si>
  <si>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</si>
  <si>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</si>
  <si>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</si>
  <si>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</si>
  <si>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</si>
  <si>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</si>
  <si>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</si>
  <si>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</si>
  <si>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</si>
  <si>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</si>
  <si>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</si>
  <si>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</si>
  <si>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</si>
  <si>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</si>
  <si>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</si>
  <si>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</si>
  <si>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</si>
  <si>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</si>
  <si>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</si>
  <si>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</si>
  <si>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</si>
  <si>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</si>
  <si>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</si>
  <si>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</si>
  <si>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</si>
  <si>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</si>
  <si>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</si>
  <si>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</si>
  <si>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</si>
  <si>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</si>
  <si>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</si>
  <si>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</si>
  <si>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</si>
  <si>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</si>
  <si>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</si>
  <si>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</si>
  <si>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</si>
  <si>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</si>
  <si>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</si>
  <si>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</si>
  <si>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</si>
  <si>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</si>
  <si>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</si>
  <si>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</si>
  <si>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</si>
  <si>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</si>
  <si>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</si>
  <si>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</si>
  <si>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</si>
  <si>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</si>
  <si>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</si>
  <si>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</si>
  <si>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</si>
  <si>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</si>
  <si>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</si>
  <si>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</si>
  <si>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</si>
  <si>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</si>
  <si>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</si>
  <si>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</si>
  <si>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</si>
  <si>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</si>
  <si>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</si>
  <si>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</si>
  <si>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</si>
  <si>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</si>
  <si>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</si>
  <si>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</si>
  <si>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</si>
  <si>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</si>
  <si>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</si>
  <si>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</si>
  <si>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</si>
  <si>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</si>
  <si>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</si>
  <si>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</si>
  <si>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</si>
  <si>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</si>
  <si>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</si>
  <si>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</si>
  <si>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</si>
  <si>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</si>
  <si>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</si>
  <si>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</si>
  <si>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</si>
  <si>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</si>
  <si>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</si>
  <si>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</si>
  <si>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</si>
  <si>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</si>
  <si>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</si>
  <si>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</si>
  <si>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</si>
  <si>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</si>
  <si>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</si>
  <si>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</si>
  <si>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</si>
  <si>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</si>
  <si>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</si>
  <si>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</si>
  <si>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</si>
  <si>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</si>
  <si>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</si>
  <si>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</si>
  <si>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</si>
  <si>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</si>
  <si>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</si>
  <si>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</si>
  <si>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</si>
  <si>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</si>
  <si>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</si>
  <si>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</si>
  <si>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</si>
  <si>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</si>
  <si>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</si>
  <si>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</si>
  <si>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</si>
  <si>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</si>
  <si>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</si>
  <si>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</si>
  <si>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</si>
  <si>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</si>
  <si>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</si>
  <si>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</si>
  <si>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</si>
  <si>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</si>
  <si>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</si>
  <si>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</si>
  <si>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</si>
  <si>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</si>
  <si>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</si>
  <si>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</si>
  <si>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</si>
  <si>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</si>
  <si>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</si>
  <si>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</si>
  <si>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</si>
  <si>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</si>
  <si>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</si>
  <si>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</si>
  <si>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</si>
  <si>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</si>
  <si>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</si>
  <si>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</si>
  <si>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</si>
  <si>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</si>
  <si>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</si>
  <si>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</si>
  <si>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</si>
  <si>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</si>
  <si>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</si>
  <si>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</si>
  <si>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</si>
  <si>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</si>
  <si>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</si>
  <si>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</si>
  <si>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</si>
  <si>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</si>
  <si>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</si>
  <si>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</si>
  <si>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</si>
  <si>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</si>
  <si>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</si>
  <si>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</si>
  <si>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</si>
  <si>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</si>
  <si>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</si>
  <si>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</si>
  <si>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</si>
  <si>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</si>
  <si>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</si>
  <si>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</si>
  <si>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</si>
  <si>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</si>
  <si>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</si>
  <si>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</si>
  <si>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</si>
  <si>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</si>
  <si>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</si>
  <si>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</si>
  <si>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</si>
  <si>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</si>
  <si>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</si>
  <si>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</si>
  <si>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</si>
  <si>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</si>
  <si>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</si>
  <si>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</si>
  <si>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</si>
  <si>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</si>
  <si>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</si>
  <si>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</si>
  <si>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</si>
  <si>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</si>
  <si>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</si>
  <si>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</si>
  <si>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</si>
  <si>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</si>
  <si>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</si>
  <si>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</si>
  <si>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</si>
  <si>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</si>
  <si>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</si>
  <si>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</si>
  <si>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</si>
  <si>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</si>
  <si>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</si>
  <si>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</si>
  <si>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</si>
  <si>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</si>
  <si>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</si>
  <si>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</si>
  <si>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</si>
  <si>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</si>
  <si>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</si>
  <si>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</si>
  <si>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</si>
  <si>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</si>
  <si>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</si>
  <si>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</si>
  <si>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</si>
  <si>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</si>
  <si>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</si>
  <si>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</si>
  <si>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</si>
  <si>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</si>
  <si>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</si>
  <si>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</si>
  <si>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</si>
  <si>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</si>
  <si>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</si>
  <si>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</si>
  <si>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</si>
  <si>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</si>
  <si>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</si>
  <si>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</si>
  <si>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</si>
  <si>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</si>
  <si>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</si>
  <si>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</si>
  <si>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</si>
  <si>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</si>
  <si>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</si>
  <si>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</si>
  <si>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</si>
  <si>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</si>
  <si>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</si>
  <si>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</si>
  <si>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</si>
  <si>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</si>
  <si>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</si>
  <si>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</si>
  <si>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</si>
  <si>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</si>
  <si>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</si>
  <si>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</si>
  <si>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</si>
  <si>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</si>
  <si>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</si>
  <si>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</si>
  <si>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</si>
  <si>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</si>
  <si>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</si>
  <si>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</si>
  <si>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</si>
  <si>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</si>
  <si>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</si>
  <si>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</si>
  <si>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</si>
  <si>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</si>
  <si>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</si>
  <si>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</si>
  <si>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</si>
  <si>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</si>
  <si>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</si>
  <si>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</si>
  <si>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</si>
  <si>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</si>
  <si>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</si>
  <si>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</si>
  <si>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</si>
  <si>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</si>
  <si>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</si>
  <si>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</si>
  <si>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</si>
  <si>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</si>
  <si>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</si>
  <si>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</si>
  <si>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</si>
  <si>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</si>
  <si>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</si>
  <si>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</si>
  <si>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</si>
  <si>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</si>
  <si>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</si>
  <si>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</si>
  <si>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</si>
  <si>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</si>
  <si>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</si>
  <si>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</si>
  <si>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</si>
  <si>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</si>
  <si>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</si>
  <si>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</si>
  <si>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</si>
  <si>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</si>
  <si>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</si>
  <si>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</si>
  <si>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</si>
  <si>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</si>
  <si>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</si>
  <si>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</si>
  <si>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</si>
  <si>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</si>
  <si>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</si>
  <si>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</si>
  <si>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</si>
  <si>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</si>
  <si>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</si>
  <si>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</si>
  <si>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</si>
  <si>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</si>
  <si>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</si>
  <si>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</si>
  <si>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</si>
  <si>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</si>
  <si>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</si>
  <si>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</si>
  <si>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</si>
  <si>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</si>
  <si>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</si>
  <si>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</si>
  <si>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</si>
  <si>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</si>
  <si>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</si>
  <si>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</si>
  <si>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</si>
  <si>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</si>
  <si>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</si>
  <si>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</si>
  <si>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</si>
  <si>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</si>
  <si>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</si>
  <si>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</si>
  <si>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</si>
  <si>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</si>
  <si>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</si>
  <si>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</si>
  <si>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</si>
  <si>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</si>
  <si>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</si>
  <si>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</si>
  <si>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</si>
  <si>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</si>
  <si>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</si>
  <si>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</si>
  <si>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</si>
  <si>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</si>
  <si>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</si>
  <si>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</si>
  <si>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</si>
  <si>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</si>
  <si>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</si>
  <si>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</si>
  <si>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</si>
  <si>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</si>
  <si>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</si>
  <si>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</si>
  <si>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</si>
  <si>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</si>
  <si>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</si>
  <si>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</si>
  <si>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</si>
  <si>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</si>
  <si>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</si>
  <si>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</si>
  <si>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</si>
  <si>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</si>
  <si>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</si>
  <si>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</si>
  <si>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</si>
  <si>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</si>
  <si>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</si>
  <si>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</si>
  <si>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</si>
  <si>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</si>
  <si>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</si>
  <si>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</si>
  <si>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</si>
  <si>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</si>
  <si>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</si>
  <si>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</si>
  <si>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</si>
  <si>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</si>
  <si>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</si>
  <si>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</si>
  <si>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</si>
  <si>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</si>
  <si>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</si>
  <si>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</si>
  <si>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</si>
  <si>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</si>
  <si>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</si>
  <si>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</si>
  <si>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</si>
  <si>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</si>
  <si>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</si>
  <si>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</si>
  <si>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</si>
  <si>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</si>
  <si>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</si>
  <si>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</si>
  <si>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</si>
  <si>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</si>
  <si>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</si>
  <si>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</si>
  <si>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</si>
  <si>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</si>
  <si>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</si>
  <si>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</si>
  <si>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</si>
  <si>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</si>
  <si>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</si>
  <si>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</si>
  <si>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</si>
  <si>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</si>
  <si>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</si>
  <si>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</si>
  <si>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</si>
  <si>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</si>
  <si>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</si>
  <si>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</si>
  <si>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</si>
  <si>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</si>
  <si>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</si>
  <si>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Row Labels</t>
  </si>
  <si>
    <t>Grand Total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</si>
  <si>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</si>
  <si>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</si>
  <si>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</si>
  <si>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</si>
  <si>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</si>
  <si>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</si>
  <si>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</si>
  <si>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</si>
  <si>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</si>
  <si>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Count of outcome</t>
  </si>
  <si>
    <t>(All)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</si>
  <si>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</si>
  <si>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</si>
  <si>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</si>
  <si>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</si>
  <si>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</si>
  <si>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</si>
  <si>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</si>
  <si>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</si>
  <si>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</si>
  <si>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</si>
  <si>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</si>
  <si>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</si>
  <si>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</si>
  <si>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</si>
  <si>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</si>
  <si>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</si>
  <si>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</si>
  <si>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</si>
  <si>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</si>
  <si>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</si>
  <si>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</si>
  <si>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</si>
  <si>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</si>
  <si>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</si>
  <si>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</si>
  <si>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Parent category</t>
  </si>
  <si>
    <t>parent category</t>
  </si>
  <si>
    <t>Date Created Conversion</t>
  </si>
  <si>
    <t>Date Ended Conversion</t>
  </si>
  <si>
    <t xml:space="preserve">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</si>
  <si>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</si>
  <si>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</si>
  <si>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</si>
  <si>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</si>
  <si>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</si>
  <si>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</si>
  <si>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</si>
  <si>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</si>
  <si>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</si>
  <si>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</si>
  <si>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</si>
  <si>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</si>
  <si>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</si>
  <si>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Date Created Conversion (Year)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</si>
  <si>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</si>
  <si>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</si>
  <si>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</si>
  <si>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</si>
  <si>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</si>
  <si>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</si>
  <si>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</si>
  <si>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</si>
  <si>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</si>
  <si>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</si>
  <si>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</si>
  <si>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</si>
  <si>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</si>
  <si>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</si>
  <si>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</si>
  <si>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</si>
  <si>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</si>
  <si>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</si>
  <si>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</si>
  <si>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</si>
  <si>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Variance of the number of backers</t>
  </si>
  <si>
    <t>Standard deviation of the number of Backers</t>
  </si>
  <si>
    <t>Mean Number Of Backers</t>
  </si>
  <si>
    <t>Meadian Number of Backers</t>
  </si>
  <si>
    <t>Minimum Number of Backers</t>
  </si>
  <si>
    <t>Maximum Number of Backers</t>
  </si>
  <si>
    <t>Successful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</si>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</sst>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 applyAlignment="1">
      <alignment horizontal="right"/>
    </xf>
    <xf numFmtId="2" fontId="16" fillId="0" borderId="0" xfId="0" applyNumberFormat="1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9" fontId="0" fillId="0" borderId="0" xfId="42" applyFont="1"/>
    <xf numFmtId="0" fontId="16" fillId="0" borderId="0" xfId="0" applyFon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4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4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CC00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[CrowdfundingBookSubmition.xlsx]Sheet1!PivotTable1</c:name>
    <c:fmtId val="14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25-4EC0-A8AD-C02BB704EE55}"/>
            </c:ext>
          </c:extLst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25-4EC0-A8AD-C02BB704EE55}"/>
            </c:ext>
          </c:extLst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25-4EC0-A8AD-C02BB704EE55}"/>
            </c:ext>
          </c:extLst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25-4EC0-A8AD-C02BB704E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7495024"/>
        <c:axId val="717489984"/>
      </c:barChart>
      <c:catAx>
        <c:axId val="71749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489984"/>
        <c:crosses val="autoZero"/>
        <c:auto val="1"/>
        <c:lblAlgn val="ctr"/>
        <c:lblOffset val="100"/>
        <c:noMultiLvlLbl val="0"/>
      </c:catAx>
      <c:valAx>
        <c:axId val="71748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49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[CrowdfundingBookSubmition.xlsx]Sheet2!PivotTable2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9A-42D7-8F18-D81B7F3B8EA7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9A-42D7-8F18-D81B7F3B8EA7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9A-42D7-8F18-D81B7F3B8EA7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9A-42D7-8F18-D81B7F3B8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9371320"/>
        <c:axId val="539370240"/>
      </c:barChart>
      <c:catAx>
        <c:axId val="539371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370240"/>
        <c:crosses val="autoZero"/>
        <c:auto val="1"/>
        <c:lblAlgn val="ctr"/>
        <c:lblOffset val="100"/>
        <c:noMultiLvlLbl val="0"/>
      </c:catAx>
      <c:valAx>
        <c:axId val="53937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371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[CrowdfundingBookSubmition.xlsx]Sheet3!PivotTable1</c:name>
    <c:fmtId val="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4E-4198-9F4A-DCCF88D77C1B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4E-4198-9F4A-DCCF88D77C1B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4E-4198-9F4A-DCCF88D77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429544"/>
        <c:axId val="605430264"/>
      </c:lineChart>
      <c:catAx>
        <c:axId val="605429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30264"/>
        <c:crosses val="autoZero"/>
        <c:auto val="1"/>
        <c:lblAlgn val="ctr"/>
        <c:lblOffset val="100"/>
        <c:noMultiLvlLbl val="0"/>
      </c:catAx>
      <c:valAx>
        <c:axId val="605430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2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E6-4898-BB63-00BBB4948D9E}"/>
            </c:ext>
          </c:extLst>
        </c:ser>
        <c:ser>
          <c:idx val="5"/>
          <c:order val="5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8E6-4898-BB63-00BBB4948D9E}"/>
            </c:ext>
          </c:extLst>
        </c:ser>
        <c:ser>
          <c:idx val="6"/>
          <c:order val="6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8E6-4898-BB63-00BBB4948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036192"/>
        <c:axId val="4650358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Sheet4!$B$1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Sheet4!$B$2:$B$13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8E6-4898-BB63-00BBB4948D9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E6-4898-BB63-00BBB4948D9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E6-4898-BB63-00BBB4948D9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E6-4898-BB63-00BBB4948D9E}"/>
                  </c:ext>
                </c:extLst>
              </c15:ser>
            </c15:filteredLineSeries>
          </c:ext>
        </c:extLst>
      </c:lineChart>
      <c:catAx>
        <c:axId val="46503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35832"/>
        <c:crosses val="autoZero"/>
        <c:auto val="1"/>
        <c:lblAlgn val="ctr"/>
        <c:lblOffset val="100"/>
        <c:noMultiLvlLbl val="0"/>
      </c:catAx>
      <c:valAx>
        <c:axId val="46503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3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clusteredColumn" uniqueId="{D1A32537-E5DF-4039-B67F-48A439EEC441}">
          <cx:tx>
            <cx:txData>
              <cx:f>_xlchart.v1.2</cx:f>
              <cx:v>backers_count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468568</xdr:colOff>
      <xdr:row>2</xdr:row>
      <xdr:rowOff>192037</xdr:rowOff>
    </xdr:from>
    <xdr:to>
      <xdr:col>13</xdr:col>
      <xdr:colOff>652924</xdr:colOff>
      <xdr:row>29</xdr:row>
      <xdr:rowOff>38407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843E4A-8683-885D-939E-F6C813CCF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261937</xdr:colOff>
      <xdr:row>2</xdr:row>
      <xdr:rowOff>133350</xdr:rowOff>
    </xdr:from>
    <xdr:to>
      <xdr:col>17</xdr:col>
      <xdr:colOff>657225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D3586-7E64-DA1D-F2D4-DF8ECDFB7D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757237</xdr:colOff>
      <xdr:row>2</xdr:row>
      <xdr:rowOff>66675</xdr:rowOff>
    </xdr:from>
    <xdr:to>
      <xdr:col>13</xdr:col>
      <xdr:colOff>371475</xdr:colOff>
      <xdr:row>19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F2852A-C738-170D-DA75-237BCFAD5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1381125</xdr:colOff>
      <xdr:row>15</xdr:row>
      <xdr:rowOff>133350</xdr:rowOff>
    </xdr:from>
    <xdr:to>
      <xdr:col>13</xdr:col>
      <xdr:colOff>623887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8BEEE9-339A-73E5-8943-8336484CA1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100011</xdr:colOff>
      <xdr:row>10</xdr:row>
      <xdr:rowOff>76199</xdr:rowOff>
    </xdr:from>
    <xdr:to>
      <xdr:col>14</xdr:col>
      <xdr:colOff>381000</xdr:colOff>
      <xdr:row>28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F51F3EC-5FBA-5D83-3699-E7C5741C89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39061" y="2076449"/>
              <a:ext cx="7910514" cy="36576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dden 9Round" refreshedDate="45402.936673611111" createdVersion="8" refreshedVersion="8" minRefreshableVersion="3" recordCount="1000" xr:uid="{07DF1DD8-53CF-4C71-B37E-2D254771C37F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dden 9Round" refreshedDate="45403.676883333334" backgroundQuery="1" createdVersion="8" refreshedVersion="8" minRefreshableVersion="3" recordCount="0" supportSubquery="1" supportAdvancedDrill="1" xr:uid="{D019A9BA-FA6B-4770-B92D-68F7FF9B1870}">
  <cacheSource type="external" connectionId="1"/>
  <cacheFields count="5">
    <cacheField name="[Range].[outcome].[outcome]" caption="outcome" numFmtId="0" hierarchy="6" level="1">
      <sharedItems count="4">
        <s v="canceled"/>
        <s v="failed"/>
        <s v="successful"/>
        <s v="live" u="1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Measures].[Count of outcome]" caption="Count of outcome" numFmtId="0" hierarchy="26" level="32767"/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3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s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A35D5A-355E-416A-BF26-90640218031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4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6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75DE7A-3969-42BB-965C-D6AD8F8903A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ame="Parent category"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7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09E49A-669E-44B6-8073-E35991EE9BFA}" name="PivotTable1" cacheId="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2">
  <location ref="A4:E18" firstHeaderRow="1" firstDataRow="2" firstDataCol="1" rowPageCount="2" colPageCount="1"/>
  <pivotFields count="5">
    <pivotField axis="axisCol" allDrilled="1" subtotalTop="0" showAll="0" dataSourceSort="1" defaultSubtotal="0" defaultAttributeDrillState="1">
      <items count="4">
        <item s="1" x="0"/>
        <item s="1" x="1"/>
        <item s="1" x="2"/>
        <item x="3"/>
      </items>
    </pivotField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3" hier="18" name="[Range].[parent category].[All]" cap="All"/>
    <pageField fld="1" hier="20" name="[Range].[Date Created Conversion (Year)].[All]" cap="All"/>
  </pageFields>
  <dataFields count="1">
    <dataField name="Count of outcome" fld="2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 selected="0">
            <x v="10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E447-C83E-4205-A2FC-ABA8F9463BA8}">
  <dimension ref="A2:F15"/>
  <sheetViews>
    <sheetView zoomScale="124" zoomScaleNormal="124" workbookViewId="0">
      <selection activeCell="F4" sqref="F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6.5" bestFit="1" customWidth="1"/>
    <col min="8" max="8" width="11" bestFit="1" customWidth="1"/>
    <col min="9" max="9" width="16.5" bestFit="1" customWidth="1"/>
    <col min="10" max="10" width="16" bestFit="1" customWidth="1"/>
    <col min="11" max="11" width="21.625" bestFit="1" customWidth="1"/>
    <col min="12" max="12" width="3.875" bestFit="1" customWidth="1"/>
    <col min="13" max="13" width="9.25" bestFit="1" customWidth="1"/>
    <col min="14" max="14" width="8.75" bestFit="1" customWidth="1"/>
    <col min="15" max="15" width="14.25" bestFit="1" customWidth="1"/>
    <col min="16" max="16" width="16" bestFit="1" customWidth="1"/>
    <col min="17" max="17" width="9.25" bestFit="1" customWidth="1"/>
    <col min="18" max="18" width="10.5" bestFit="1" customWidth="1"/>
    <col min="19" max="19" width="8.75" bestFit="1" customWidth="1"/>
    <col min="20" max="20" width="14.25" bestFit="1" customWidth="1"/>
    <col min="21" max="21" width="16" bestFit="1" customWidth="1"/>
    <col min="22" max="22" width="13.375" bestFit="1" customWidth="1"/>
    <col min="23" max="23" width="10.5" bestFit="1" customWidth="1"/>
    <col min="24" max="24" width="8.75" bestFit="1" customWidth="1"/>
    <col min="25" max="25" width="14.25" bestFit="1" customWidth="1"/>
    <col min="26" max="26" width="16" bestFit="1" customWidth="1"/>
  </cols>
  <sheetData>
    <row r="2" spans="1:6" x14ac:dyDescent="0.25">
      <c r="A2" s="7" t="s">
        <v>6</v>
      </c>
      <c r="B2" t="s">
        <v>2043</v>
      </c>
    </row>
    <row r="4" spans="1:6" x14ac:dyDescent="0.25">
      <c r="A4" s="7" t="s">
        <v>2042</v>
      </c>
      <c r="B4" s="7" t="s">
        <v>2044</v>
      </c>
    </row>
    <row r="5" spans="1:6" x14ac:dyDescent="0.25">
      <c r="A5" s="7" t="s">
        <v>2031</v>
      </c>
      <c r="B5" t="s">
        <v>73</v>
      </c>
      <c r="C5" t="s">
        <v>14</v>
      </c>
      <c r="D5" t="s">
        <v>46</v>
      </c>
      <c r="E5" t="s">
        <v>20</v>
      </c>
      <c r="F5" t="s">
        <v>2032</v>
      </c>
    </row>
    <row r="6" spans="1:6" x14ac:dyDescent="0.25">
      <c r="A6" s="8" t="s">
        <v>2033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8" t="s">
        <v>2034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8" t="s">
        <v>2035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8" t="s">
        <v>2041</v>
      </c>
      <c r="E9">
        <v>4</v>
      </c>
      <c r="F9">
        <v>4</v>
      </c>
    </row>
    <row r="10" spans="1:6" x14ac:dyDescent="0.25">
      <c r="A10" s="8" t="s">
        <v>2036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8" t="s">
        <v>2037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8" t="s">
        <v>2038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8" t="s">
        <v>2039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8" t="s">
        <v>2040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8" t="s">
        <v>2032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DBFF-4993-4D79-83F2-672D69E6B5A4}">
  <dimension ref="A1:F30"/>
  <sheetViews>
    <sheetView topLeftCell="A4" workbookViewId="0">
      <selection activeCell="A30" sqref="A3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2043</v>
      </c>
    </row>
    <row r="2" spans="1:6" x14ac:dyDescent="0.25">
      <c r="A2" s="7" t="s">
        <v>2069</v>
      </c>
      <c r="B2" t="s">
        <v>2043</v>
      </c>
    </row>
    <row r="4" spans="1:6" x14ac:dyDescent="0.25">
      <c r="A4" s="7" t="s">
        <v>2042</v>
      </c>
      <c r="B4" s="7" t="s">
        <v>2044</v>
      </c>
    </row>
    <row r="5" spans="1:6" x14ac:dyDescent="0.25">
      <c r="A5" s="7" t="s">
        <v>2031</v>
      </c>
      <c r="B5" t="s">
        <v>73</v>
      </c>
      <c r="C5" t="s">
        <v>14</v>
      </c>
      <c r="D5" t="s">
        <v>46</v>
      </c>
      <c r="E5" t="s">
        <v>20</v>
      </c>
      <c r="F5" t="s">
        <v>2032</v>
      </c>
    </row>
    <row r="6" spans="1:6" x14ac:dyDescent="0.25">
      <c r="A6" s="8" t="s">
        <v>2045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8" t="s">
        <v>2046</v>
      </c>
      <c r="E7">
        <v>4</v>
      </c>
      <c r="F7">
        <v>4</v>
      </c>
    </row>
    <row r="8" spans="1:6" x14ac:dyDescent="0.25">
      <c r="A8" s="8" t="s">
        <v>2047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8" t="s">
        <v>2048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8" t="s">
        <v>2049</v>
      </c>
      <c r="C10">
        <v>8</v>
      </c>
      <c r="E10">
        <v>10</v>
      </c>
      <c r="F10">
        <v>18</v>
      </c>
    </row>
    <row r="11" spans="1:6" x14ac:dyDescent="0.25">
      <c r="A11" s="8" t="s">
        <v>2050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8" t="s">
        <v>2051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8" t="s">
        <v>2052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8" t="s">
        <v>2053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8" t="s">
        <v>2054</v>
      </c>
      <c r="C15">
        <v>3</v>
      </c>
      <c r="E15">
        <v>4</v>
      </c>
      <c r="F15">
        <v>7</v>
      </c>
    </row>
    <row r="16" spans="1:6" x14ac:dyDescent="0.25">
      <c r="A16" s="8" t="s">
        <v>2055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8" t="s">
        <v>2056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8" t="s">
        <v>2057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8" t="s">
        <v>2058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8" t="s">
        <v>2059</v>
      </c>
      <c r="C20">
        <v>4</v>
      </c>
      <c r="E20">
        <v>4</v>
      </c>
      <c r="F20">
        <v>8</v>
      </c>
    </row>
    <row r="21" spans="1:6" x14ac:dyDescent="0.25">
      <c r="A21" s="8" t="s">
        <v>2060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8" t="s">
        <v>2061</v>
      </c>
      <c r="C22">
        <v>9</v>
      </c>
      <c r="E22">
        <v>5</v>
      </c>
      <c r="F22">
        <v>14</v>
      </c>
    </row>
    <row r="23" spans="1:6" x14ac:dyDescent="0.25">
      <c r="A23" s="8" t="s">
        <v>2062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8" t="s">
        <v>2063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8" t="s">
        <v>2064</v>
      </c>
      <c r="C25">
        <v>7</v>
      </c>
      <c r="E25">
        <v>14</v>
      </c>
      <c r="F25">
        <v>21</v>
      </c>
    </row>
    <row r="26" spans="1:6" x14ac:dyDescent="0.25">
      <c r="A26" s="8" t="s">
        <v>2065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8" t="s">
        <v>2066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8" t="s">
        <v>2067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8" t="s">
        <v>2068</v>
      </c>
      <c r="E29">
        <v>3</v>
      </c>
      <c r="F29">
        <v>3</v>
      </c>
    </row>
    <row r="30" spans="1:6" x14ac:dyDescent="0.25">
      <c r="A30" s="8" t="s">
        <v>2032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559E-983E-4D33-8A40-35CCE218589B}">
  <dimension ref="A1:E18"/>
  <sheetViews>
    <sheetView workbookViewId="0">
      <selection activeCell="A5" sqref="A5"/>
      <pivotSelection pane="bottomRight" activeRow="13" previousRow="13" click="2" r:id="rId1">
        <pivotArea field="4" type="button" dataOnly="0" labelOnly="1" outline="0" axis="axisRow" fieldPosition="0"/>
      </pivotSelection>
    </sheetView>
  </sheetViews>
  <sheetFormatPr defaultRowHeight="15.75" x14ac:dyDescent="0.25"/>
  <cols>
    <col min="1" max="1" width="27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7" t="s">
        <v>2070</v>
      </c>
      <c r="B1" t="s" vm="1">
        <v>2086</v>
      </c>
    </row>
    <row r="2" spans="1:5" x14ac:dyDescent="0.25">
      <c r="A2" s="7" t="s">
        <v>2087</v>
      </c>
      <c r="B2" t="s" vm="2">
        <v>2086</v>
      </c>
    </row>
    <row r="4" spans="1:5" x14ac:dyDescent="0.25">
      <c r="A4" s="7" t="s">
        <v>2042</v>
      </c>
      <c r="B4" s="7" t="s">
        <v>2044</v>
      </c>
    </row>
    <row r="5" spans="1:5" x14ac:dyDescent="0.25">
      <c r="A5" s="7" t="s">
        <v>2031</v>
      </c>
      <c r="B5" t="s">
        <v>73</v>
      </c>
      <c r="C5" t="s">
        <v>14</v>
      </c>
      <c r="D5" t="s">
        <v>20</v>
      </c>
      <c r="E5" t="s">
        <v>2032</v>
      </c>
    </row>
    <row r="6" spans="1:5" x14ac:dyDescent="0.25">
      <c r="A6" s="8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8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8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8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8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8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8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8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8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8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8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8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8" t="s">
        <v>2032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D306-C430-4E2F-9904-5C9DFDF65FE7}">
  <dimension ref="A1:H13"/>
  <sheetViews>
    <sheetView workbookViewId="0">
      <selection activeCell="B5" sqref="B5"/>
    </sheetView>
  </sheetViews>
  <sheetFormatPr defaultRowHeight="15.75" x14ac:dyDescent="0.25"/>
  <cols>
    <col min="1" max="1" width="16.75" customWidth="1"/>
    <col min="2" max="2" width="18.5" customWidth="1"/>
    <col min="3" max="3" width="14" customWidth="1"/>
    <col min="4" max="4" width="18" customWidth="1"/>
    <col min="5" max="5" width="14.125" customWidth="1"/>
    <col min="6" max="6" width="21.5" customWidth="1"/>
    <col min="7" max="7" width="18.5" customWidth="1"/>
    <col min="8" max="8" width="20.875" customWidth="1"/>
  </cols>
  <sheetData>
    <row r="1" spans="1:8" x14ac:dyDescent="0.25">
      <c r="A1" s="1" t="s">
        <v>2088</v>
      </c>
      <c r="B1" s="1" t="s">
        <v>2089</v>
      </c>
      <c r="C1" s="1" t="s">
        <v>2090</v>
      </c>
      <c r="D1" s="1" t="s">
        <v>2091</v>
      </c>
      <c r="E1" s="1" t="s">
        <v>2092</v>
      </c>
      <c r="F1" s="1" t="s">
        <v>2093</v>
      </c>
      <c r="G1" s="1" t="s">
        <v>2094</v>
      </c>
      <c r="H1" s="1" t="s">
        <v>2095</v>
      </c>
    </row>
    <row r="2" spans="1:8" x14ac:dyDescent="0.25">
      <c r="A2" t="s">
        <v>2096</v>
      </c>
      <c r="B2">
        <f>COUNTIFS(Crowdfunding!G2:G1001,"successful",Crowdfunding!D2:D1001,"&lt;1000")</f>
        <v>30</v>
      </c>
      <c r="C2">
        <f>COUNTIFS(Crowdfunding!G2:G1001,"failed",Crowdfunding!D2:D1001,"&lt;1000")</f>
        <v>20</v>
      </c>
      <c r="D2">
        <f>COUNTIFS(Crowdfunding!G2:G1001,"canceled",Crowdfunding!D2:D1001,"&lt;1000")</f>
        <v>1</v>
      </c>
      <c r="E2">
        <f>SUM(B2,C2,D2)</f>
        <v>51</v>
      </c>
      <c r="F2" s="12">
        <f>PRODUCT(B2/E2)</f>
        <v>0.58823529411764708</v>
      </c>
      <c r="G2" s="12">
        <f>PRODUCT(C2/E2)</f>
        <v>0.39215686274509803</v>
      </c>
      <c r="H2" s="12">
        <f>PRODUCT(D2/E2)</f>
        <v>1.9607843137254902E-2</v>
      </c>
    </row>
    <row r="3" spans="1:8" x14ac:dyDescent="0.25">
      <c r="A3" t="s">
        <v>2097</v>
      </c>
      <c r="B3">
        <f>COUNTIFS(Crowdfunding!G2:G1001,"successful",Crowdfunding!D2:D1001,"&gt;=1000",Crowdfunding!D2:D1001,"&lt;=4999")</f>
        <v>191</v>
      </c>
      <c r="C3">
        <f>COUNTIFS(Crowdfunding!G2:G1001,"failed",Crowdfunding!D2:D1001,"&gt;=1000",Crowdfunding!D2:D1001,"&lt;=4999")</f>
        <v>38</v>
      </c>
      <c r="D3">
        <f>COUNTIFS(Crowdfunding!G2:G1001,"Canceled",Crowdfunding!D2:D1001,"&gt;=1000",Crowdfunding!D2:D1001,"&lt;=4999")</f>
        <v>2</v>
      </c>
      <c r="E3">
        <f t="shared" ref="E3:E13" si="0">SUM(B3,C3,D3)</f>
        <v>231</v>
      </c>
      <c r="F3" s="12">
        <f t="shared" ref="F3:F13" si="1">PRODUCT(B3/E3)</f>
        <v>0.82683982683982682</v>
      </c>
      <c r="G3" s="12">
        <f t="shared" ref="G3:G13" si="2">PRODUCT(C3/E3)</f>
        <v>0.16450216450216451</v>
      </c>
      <c r="H3" s="12">
        <f t="shared" ref="H3:H13" si="3">PRODUCT(D3/E3)</f>
        <v>8.658008658008658E-3</v>
      </c>
    </row>
    <row r="4" spans="1:8" x14ac:dyDescent="0.25">
      <c r="A4" t="s">
        <v>2098</v>
      </c>
      <c r="B4">
        <f>COUNTIFS(Crowdfunding!G2:G1001,"successful",Crowdfunding!D2:D1001,"&gt;=5000",Crowdfunding!D2:D1001,"&lt;=9999")</f>
        <v>164</v>
      </c>
      <c r="C4">
        <f>COUNTIFS(Crowdfunding!G2:G1001,"failed",Crowdfunding!D2:D1001,"&gt;=5000",Crowdfunding!D2:D1001,"&lt;=9999")</f>
        <v>126</v>
      </c>
      <c r="D4">
        <f>COUNTIFS(Crowdfunding!G2:G1001,"canceled",Crowdfunding!D2:D1001,"&gt;=5000",Crowdfunding!D2:D1001,"&lt;=9999")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25">
      <c r="A5" t="s">
        <v>2099</v>
      </c>
      <c r="B5">
        <f>COUNTIFS(Crowdfunding!G2:G1001,"successful",Crowdfunding!D2:D1001,"&gt;=10000",Crowdfunding!D2:D1001,"&lt;=14999")</f>
        <v>4</v>
      </c>
      <c r="C5">
        <f>COUNTIFS(Crowdfunding!G2:G1001,"failed",Crowdfunding!D2:D1001,"&gt;=10000",Crowdfunding!D2:D1001,"&lt;=14999")</f>
        <v>5</v>
      </c>
      <c r="D5">
        <f>COUNTIFS(Crowdfunding!G2:G1001,"canceled",Crowdfunding!D2:D1001,"&gt;=10000",Crowdfunding!D2:D1001,"&lt;=14999")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25">
      <c r="A6" t="s">
        <v>2100</v>
      </c>
      <c r="B6">
        <f>COUNTIFS(Crowdfunding!G2:G1001,"successful",Crowdfunding!D2:D1001,"&gt;=15000",Crowdfunding!D2:D1001,"&lt;=19999")</f>
        <v>10</v>
      </c>
      <c r="C6">
        <f>COUNTIFS(Crowdfunding!G2:G1001,"failed",Crowdfunding!D2:D1001,"&gt;=15000",Crowdfunding!D2:D1001,"&lt;=19999")</f>
        <v>0</v>
      </c>
      <c r="D6">
        <f>COUNTIFS(Crowdfunding!G2:G1001,"canceled",Crowdfunding!D2:D1001,"&gt;=15000",Crowdfunding!D2:D1001,"&lt;=19999")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25">
      <c r="A7" t="s">
        <v>2101</v>
      </c>
      <c r="B7">
        <f>COUNTIFS(Crowdfunding!G2:G1001,"successful",Crowdfunding!D2:D1001,"&gt;=20000",Crowdfunding!D2:D1001,"&lt;=24999")</f>
        <v>7</v>
      </c>
      <c r="C7">
        <f>COUNTIFS(Crowdfunding!G2:G1001,"failed",Crowdfunding!D2:D1001,"&gt;=20000",Crowdfunding!D2:D1001,"&lt;=24999")</f>
        <v>0</v>
      </c>
      <c r="D7">
        <f>COUNTIFS(Crowdfunding!G2:G1001,"canceled",Crowdfunding!D2:D1001,"&gt;=20000",Crowdfunding!D2:D1001,"&lt;=24999")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25">
      <c r="A8" t="s">
        <v>2102</v>
      </c>
      <c r="B8">
        <f>COUNTIFS(Crowdfunding!G2:G1001,"successful",Crowdfunding!D2:D1001,"&gt;=25000",Crowdfunding!D2:D1001,"&lt;=29999")</f>
        <v>11</v>
      </c>
      <c r="C8">
        <f>COUNTIFS(Crowdfunding!G2:G1001,"failed",Crowdfunding!D2:D1001,"&gt;=25000",Crowdfunding!D2:D1001,"&lt;=29999")</f>
        <v>3</v>
      </c>
      <c r="D8">
        <f>COUNTIFS(Crowdfunding!G2:G1001,"canceled",Crowdfunding!D2:D1001,"&gt;=25000",Crowdfunding!D2:D1001,"&lt;=29999")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25">
      <c r="A9" t="s">
        <v>2103</v>
      </c>
      <c r="B9">
        <f>COUNTIFS(Crowdfunding!G2:G1001,"successful",Crowdfunding!D2:D1001,"&gt;=30000",Crowdfunding!D2:D1001,"&lt;=34999")</f>
        <v>7</v>
      </c>
      <c r="C9">
        <f>COUNTIFS(Crowdfunding!G2:G1001,"failed",Crowdfunding!D2:D1001,"&gt;=30000",Crowdfunding!D2:D1001,"&lt;=34999")</f>
        <v>0</v>
      </c>
      <c r="D9">
        <f>COUNTIFS(Crowdfunding!G2:G1001,"canceled",Crowdfunding!D2:D1001,"&gt;=30000",Crowdfunding!D2:D1001,"&lt;=34999")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25">
      <c r="A10" t="s">
        <v>2104</v>
      </c>
      <c r="B10">
        <f>COUNTIFS(Crowdfunding!G2:G1001,"successful",Crowdfunding!D2:D1001,"&gt;=35000",Crowdfunding!D2:D1001,"&lt;=39999")</f>
        <v>8</v>
      </c>
      <c r="C10">
        <f>COUNTIFS(Crowdfunding!G2:G1001,"failed",Crowdfunding!D2:D1001,"&gt;=35000",Crowdfunding!D2:D1001,"&lt;=39999")</f>
        <v>3</v>
      </c>
      <c r="D10">
        <f>COUNTIFS(Crowdfunding!G2:G1001,"canceled",Crowdfunding!D2:D1001,"&gt;=35000",Crowdfunding!D2:D1001,"&lt;=39999")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25">
      <c r="A11" t="s">
        <v>2105</v>
      </c>
      <c r="B11">
        <f>COUNTIFS(Crowdfunding!G2:G1001,"successful",Crowdfunding!D2:D1001,"&gt;=40000",Crowdfunding!D2:D1001,"&lt;=44999")</f>
        <v>11</v>
      </c>
      <c r="C11">
        <f>COUNTIFS(Crowdfunding!G2:G1001,"failed",Crowdfunding!D2:D1001,"&gt;=40000",Crowdfunding!D2:D1001,"&lt;=44999")</f>
        <v>3</v>
      </c>
      <c r="D11">
        <f>COUNTIFS(Crowdfunding!G2:G1001,"canceled",Crowdfunding!D2:D1001,"&gt;=40000",Crowdfunding!D2:D1001,"&lt;=44999")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25">
      <c r="A12" t="s">
        <v>2106</v>
      </c>
      <c r="B12">
        <f>COUNTIFS(Crowdfunding!G2:G1001,"successful",Crowdfunding!D2:D1001,"&gt;=45000",Crowdfunding!D2:D1001,"&lt;=49999")</f>
        <v>8</v>
      </c>
      <c r="C12">
        <f>COUNTIFS(Crowdfunding!G2:G1001,"failed",Crowdfunding!D2:D1001,"&gt;=45000",Crowdfunding!D2:D1001,"&lt;=49999")</f>
        <v>3</v>
      </c>
      <c r="D12">
        <f>COUNTIFS(Crowdfunding!G2:G1001,"canceled",Crowdfunding!D2:D1001,"&gt;=45000",Crowdfunding!D2:D1001,"&lt;=49999")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25">
      <c r="A13" t="s">
        <v>2107</v>
      </c>
      <c r="B13">
        <f>COUNTIFS(Crowdfunding!G2:G1001,"successful",Crowdfunding!D2:D1001,"&gt;50000")</f>
        <v>114</v>
      </c>
      <c r="C13">
        <f>COUNTIFS(Crowdfunding!G2:G1001,"failed",Crowdfunding!D2:D1001,"&gt;50000")</f>
        <v>163</v>
      </c>
      <c r="D13">
        <f>COUNTIFS(Crowdfunding!G2:G1001,"canceled",Crowdfunding!D2:D1001,"&gt;50000")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79C8-B54C-4AD9-9DAC-708D73E30C10}">
  <dimension ref="A1:N566"/>
  <sheetViews>
    <sheetView tabSelected="1" workbookViewId="0">
      <selection activeCell="K4" sqref="K4"/>
    </sheetView>
  </sheetViews>
  <sheetFormatPr defaultRowHeight="15.75" x14ac:dyDescent="0.25"/>
  <cols>
    <col min="1" max="1" width="37.75" bestFit="1" customWidth="1"/>
    <col min="2" max="2" width="13.5" bestFit="1" customWidth="1"/>
    <col min="4" max="4" width="8.5" bestFit="1" customWidth="1"/>
    <col min="5" max="5" width="13.5" bestFit="1" customWidth="1"/>
    <col min="10" max="10" width="40.375" bestFit="1" customWidth="1"/>
    <col min="11" max="11" width="11.875" bestFit="1" customWidth="1"/>
    <col min="14" max="14" width="11.875" bestFit="1" customWidth="1"/>
  </cols>
  <sheetData>
    <row r="1" spans="1:14" x14ac:dyDescent="0.25">
      <c r="A1" s="1" t="s">
        <v>4</v>
      </c>
      <c r="B1" s="1" t="s">
        <v>5</v>
      </c>
      <c r="C1" s="1"/>
      <c r="D1" s="1" t="s">
        <v>4</v>
      </c>
      <c r="E1" s="1" t="s">
        <v>5</v>
      </c>
    </row>
    <row r="2" spans="1:14" x14ac:dyDescent="0.25">
      <c r="A2" t="s">
        <v>20</v>
      </c>
      <c r="B2">
        <v>158</v>
      </c>
      <c r="D2" t="s">
        <v>14</v>
      </c>
      <c r="E2">
        <v>0</v>
      </c>
      <c r="K2" s="13" t="s">
        <v>2114</v>
      </c>
      <c r="N2" s="13" t="s">
        <v>2115</v>
      </c>
    </row>
    <row r="3" spans="1:14" x14ac:dyDescent="0.25">
      <c r="A3" t="s">
        <v>20</v>
      </c>
      <c r="B3">
        <v>1425</v>
      </c>
      <c r="D3" t="s">
        <v>14</v>
      </c>
      <c r="E3">
        <v>24</v>
      </c>
      <c r="J3" s="13" t="s">
        <v>2110</v>
      </c>
      <c r="K3" s="14">
        <f>AVERAGE(B2:B566)</f>
        <v>851.14690265486729</v>
      </c>
      <c r="N3" s="14">
        <f>AVERAGE(E2:E365)</f>
        <v>585.61538461538464</v>
      </c>
    </row>
    <row r="4" spans="1:14" x14ac:dyDescent="0.25">
      <c r="A4" t="s">
        <v>20</v>
      </c>
      <c r="B4">
        <v>174</v>
      </c>
      <c r="D4" t="s">
        <v>14</v>
      </c>
      <c r="E4">
        <v>53</v>
      </c>
      <c r="J4" s="13" t="s">
        <v>2111</v>
      </c>
      <c r="K4">
        <f>MEDIAN(B2:B566)</f>
        <v>201</v>
      </c>
      <c r="N4">
        <f>MEDIAN(E2:E365)</f>
        <v>114.5</v>
      </c>
    </row>
    <row r="5" spans="1:14" x14ac:dyDescent="0.25">
      <c r="A5" t="s">
        <v>20</v>
      </c>
      <c r="B5">
        <v>227</v>
      </c>
      <c r="D5" t="s">
        <v>14</v>
      </c>
      <c r="E5">
        <v>18</v>
      </c>
      <c r="J5" s="13" t="s">
        <v>2112</v>
      </c>
      <c r="K5">
        <f>MIN(B2:B566)</f>
        <v>16</v>
      </c>
      <c r="N5">
        <f>MIN(E2:E365)</f>
        <v>0</v>
      </c>
    </row>
    <row r="6" spans="1:14" x14ac:dyDescent="0.25">
      <c r="A6" t="s">
        <v>20</v>
      </c>
      <c r="B6">
        <v>220</v>
      </c>
      <c r="D6" t="s">
        <v>14</v>
      </c>
      <c r="E6">
        <v>44</v>
      </c>
      <c r="J6" s="13" t="s">
        <v>2113</v>
      </c>
      <c r="K6">
        <f>MAX(B2:B566)</f>
        <v>7295</v>
      </c>
      <c r="N6">
        <f>MAX(E2:E365)</f>
        <v>6080</v>
      </c>
    </row>
    <row r="7" spans="1:14" x14ac:dyDescent="0.25">
      <c r="A7" t="s">
        <v>20</v>
      </c>
      <c r="B7">
        <v>98</v>
      </c>
      <c r="D7" t="s">
        <v>14</v>
      </c>
      <c r="E7">
        <v>27</v>
      </c>
      <c r="J7" s="13" t="s">
        <v>2108</v>
      </c>
      <c r="K7">
        <f>_xlfn.VAR.P(B2:B566)</f>
        <v>1603373.7324019109</v>
      </c>
      <c r="N7">
        <f>_xlfn.VAR.P(E2:E365)</f>
        <v>921574.68174133555</v>
      </c>
    </row>
    <row r="8" spans="1:14" x14ac:dyDescent="0.25">
      <c r="A8" t="s">
        <v>20</v>
      </c>
      <c r="B8">
        <v>100</v>
      </c>
      <c r="D8" t="s">
        <v>14</v>
      </c>
      <c r="E8">
        <v>55</v>
      </c>
      <c r="J8" s="13" t="s">
        <v>2109</v>
      </c>
      <c r="K8" s="14">
        <f>_xlfn.STDEV.P(B2:B566)</f>
        <v>1266.2439466397898</v>
      </c>
      <c r="N8">
        <f>_xlfn.STDEV.P(E2:E365)</f>
        <v>959.98681331637863</v>
      </c>
    </row>
    <row r="9" spans="1:14" x14ac:dyDescent="0.25">
      <c r="A9" t="s">
        <v>20</v>
      </c>
      <c r="B9">
        <v>1249</v>
      </c>
      <c r="D9" t="s">
        <v>14</v>
      </c>
      <c r="E9">
        <v>200</v>
      </c>
    </row>
    <row r="10" spans="1:14" x14ac:dyDescent="0.25">
      <c r="A10" t="s">
        <v>20</v>
      </c>
      <c r="B10">
        <v>1396</v>
      </c>
      <c r="D10" t="s">
        <v>14</v>
      </c>
      <c r="E10">
        <v>452</v>
      </c>
    </row>
    <row r="11" spans="1:14" x14ac:dyDescent="0.25">
      <c r="A11" t="s">
        <v>20</v>
      </c>
      <c r="B11">
        <v>890</v>
      </c>
      <c r="D11" t="s">
        <v>14</v>
      </c>
      <c r="E11">
        <v>674</v>
      </c>
    </row>
    <row r="12" spans="1:14" x14ac:dyDescent="0.25">
      <c r="A12" t="s">
        <v>20</v>
      </c>
      <c r="B12">
        <v>142</v>
      </c>
      <c r="D12" t="s">
        <v>14</v>
      </c>
      <c r="E12">
        <v>558</v>
      </c>
    </row>
    <row r="13" spans="1:14" x14ac:dyDescent="0.25">
      <c r="A13" t="s">
        <v>20</v>
      </c>
      <c r="B13">
        <v>2673</v>
      </c>
      <c r="D13" t="s">
        <v>14</v>
      </c>
      <c r="E13">
        <v>15</v>
      </c>
    </row>
    <row r="14" spans="1:14" x14ac:dyDescent="0.25">
      <c r="A14" t="s">
        <v>20</v>
      </c>
      <c r="B14">
        <v>163</v>
      </c>
      <c r="D14" t="s">
        <v>14</v>
      </c>
      <c r="E14">
        <v>2307</v>
      </c>
    </row>
    <row r="15" spans="1:14" x14ac:dyDescent="0.25">
      <c r="A15" t="s">
        <v>20</v>
      </c>
      <c r="B15">
        <v>2220</v>
      </c>
      <c r="D15" t="s">
        <v>14</v>
      </c>
      <c r="E15">
        <v>88</v>
      </c>
    </row>
    <row r="16" spans="1:14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2:A566 J3:J8">
    <cfRule type="cellIs" dxfId="23" priority="9" operator="equal">
      <formula>"live"</formula>
    </cfRule>
    <cfRule type="cellIs" dxfId="22" priority="10" operator="equal">
      <formula>"canceled"</formula>
    </cfRule>
    <cfRule type="cellIs" dxfId="21" priority="11" operator="equal">
      <formula>"successful"</formula>
    </cfRule>
    <cfRule type="cellIs" dxfId="20" priority="12" operator="equal">
      <formula>"failed"</formula>
    </cfRule>
    <cfRule type="containsText" dxfId="19" priority="13" operator="containsText" text="canceled">
      <formula>NOT(ISERROR(SEARCH("canceled",A2)))</formula>
    </cfRule>
    <cfRule type="containsText" dxfId="18" priority="14" operator="containsText" text="live">
      <formula>NOT(ISERROR(SEARCH("live",A2)))</formula>
    </cfRule>
    <cfRule type="containsText" dxfId="17" priority="15" operator="containsText" text="successful">
      <formula>NOT(ISERROR(SEARCH("successful",A2)))</formula>
    </cfRule>
    <cfRule type="containsText" dxfId="16" priority="16" operator="containsText" text="failed">
      <formula>NOT(ISERROR(SEARCH("failed",A2)))</formula>
    </cfRule>
  </conditionalFormatting>
  <conditionalFormatting sqref="D2:D365">
    <cfRule type="cellIs" dxfId="15" priority="1" operator="equal">
      <formula>"live"</formula>
    </cfRule>
    <cfRule type="cellIs" dxfId="14" priority="2" operator="equal">
      <formula>"canceled"</formula>
    </cfRule>
    <cfRule type="cellIs" dxfId="13" priority="3" operator="equal">
      <formula>"successful"</formula>
    </cfRule>
    <cfRule type="cellIs" dxfId="12" priority="4" operator="equal">
      <formula>"failed"</formula>
    </cfRule>
    <cfRule type="containsText" dxfId="11" priority="5" operator="containsText" text="canceled">
      <formula>NOT(ISERROR(SEARCH("canceled",D2)))</formula>
    </cfRule>
    <cfRule type="containsText" dxfId="10" priority="6" operator="containsText" text="live">
      <formula>NOT(ISERROR(SEARCH("live",D2)))</formula>
    </cfRule>
    <cfRule type="containsText" dxfId="9" priority="7" operator="containsText" text="successful">
      <formula>NOT(ISERROR(SEARCH("successful",D2)))</formula>
    </cfRule>
    <cfRule type="containsText" dxfId="8" priority="8" operator="containsText" text="failed">
      <formula>NOT(ISERROR(SEARCH("failed",D2)))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I2" sqref="I2"/>
    </sheetView>
  </sheetViews>
  <sheetFormatPr defaultColWidth="11" defaultRowHeight="15.75" x14ac:dyDescent="0.25"/>
  <cols>
    <col min="1" max="1" width="6.5" bestFit="1" customWidth="1"/>
    <col min="2" max="2" width="30.375" bestFit="1" customWidth="1"/>
    <col min="3" max="3" width="33.625" style="3" bestFit="1" customWidth="1"/>
    <col min="4" max="4" width="8.5" bestFit="1" customWidth="1"/>
    <col min="5" max="5" width="11.75" bestFit="1" customWidth="1"/>
    <col min="6" max="6" width="18.5" bestFit="1" customWidth="1"/>
    <col min="7" max="7" width="12.5" bestFit="1" customWidth="1"/>
    <col min="8" max="8" width="17.5" bestFit="1" customWidth="1"/>
    <col min="9" max="9" width="16.5" style="5" bestFit="1" customWidth="1"/>
    <col min="10" max="10" width="11.625" bestFit="1" customWidth="1"/>
    <col min="11" max="11" width="12.375" bestFit="1" customWidth="1"/>
    <col min="12" max="12" width="15.5" bestFit="1" customWidth="1"/>
    <col min="13" max="13" width="12.25" bestFit="1" customWidth="1"/>
    <col min="14" max="14" width="26.375" bestFit="1" customWidth="1"/>
    <col min="15" max="15" width="25" style="11" bestFit="1" customWidth="1"/>
    <col min="16" max="16" width="13.125" bestFit="1" customWidth="1"/>
    <col min="17" max="17" width="12.5" bestFit="1" customWidth="1"/>
    <col min="18" max="18" width="27.625" bestFit="1" customWidth="1"/>
    <col min="19" max="19" width="18.75" bestFit="1" customWidth="1"/>
    <col min="20" max="20" width="16.375" bestFit="1" customWidth="1"/>
  </cols>
  <sheetData>
    <row r="1" spans="1:20" s="1" customFormat="1" x14ac:dyDescent="0.25">
      <c r="A1" s="1" t="s">
        <v>2026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2028</v>
      </c>
      <c r="G1" s="1" t="s">
        <v>4</v>
      </c>
      <c r="H1" s="1" t="s">
        <v>5</v>
      </c>
      <c r="I1" s="6" t="s">
        <v>2029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0" t="s">
        <v>2072</v>
      </c>
      <c r="P1" s="1" t="s">
        <v>10</v>
      </c>
      <c r="Q1" s="1" t="s">
        <v>11</v>
      </c>
      <c r="R1" s="1" t="s">
        <v>2027</v>
      </c>
      <c r="S1" s="1" t="s">
        <v>2070</v>
      </c>
      <c r="T1" s="1" t="s">
        <v>2030</v>
      </c>
    </row>
    <row r="2" spans="1:20" ht="19.5" x14ac:dyDescent="0.4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PRODUCT(100*(E2/D2))</f>
        <v>0</v>
      </c>
      <c r="G2" t="s">
        <v>14</v>
      </c>
      <c r="H2">
        <v>0</v>
      </c>
      <c r="I2" s="5" t="str">
        <f>IFERROR(AVERAGE(E2/H2),"0")</f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9.5" x14ac:dyDescent="0.4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PRODUCT(100*(E3/D3))</f>
        <v>1040</v>
      </c>
      <c r="G3" t="s">
        <v>20</v>
      </c>
      <c r="H3">
        <v>158</v>
      </c>
      <c r="I3" s="5">
        <f t="shared" ref="I3:I66" si="1">IFERROR(AVERAGE(E3/H3),"0")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2">(((L3/60)/60)/24)+DATE(1970,1,1)</f>
        <v>41870.208333333336</v>
      </c>
      <c r="O3" s="9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3.75" x14ac:dyDescent="0.4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2"/>
        <v>41595.25</v>
      </c>
      <c r="O4" s="9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3.75" x14ac:dyDescent="0.4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2"/>
        <v>43688.208333333328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9.5" x14ac:dyDescent="0.4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2"/>
        <v>43485.25</v>
      </c>
      <c r="O6" s="9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9.5" x14ac:dyDescent="0.4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2"/>
        <v>41149.208333333336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9.5" x14ac:dyDescent="0.4">
      <c r="A8">
        <v>6</v>
      </c>
      <c r="B8" t="s">
        <v>2073</v>
      </c>
      <c r="C8" s="3" t="s">
        <v>38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1"/>
        <v>60.555555555555557</v>
      </c>
      <c r="J8" t="s">
        <v>39</v>
      </c>
      <c r="K8" t="s">
        <v>40</v>
      </c>
      <c r="L8">
        <v>1505278800</v>
      </c>
      <c r="M8">
        <v>1505365200</v>
      </c>
      <c r="N8" s="9">
        <f t="shared" si="2"/>
        <v>42991.208333333328</v>
      </c>
      <c r="O8" s="9">
        <f t="shared" si="3"/>
        <v>42992.208333333328</v>
      </c>
      <c r="P8" t="b">
        <v>0</v>
      </c>
      <c r="Q8" t="b">
        <v>0</v>
      </c>
      <c r="R8" t="s">
        <v>41</v>
      </c>
      <c r="S8" t="str" cm="1">
        <f t="array" ref="S8:T8">_xlfn.TEXTSPLIT(R8,"/")</f>
        <v>film &amp; video</v>
      </c>
      <c r="T8" t="str">
        <v>documentary</v>
      </c>
    </row>
    <row r="9" spans="1:20" ht="19.5" x14ac:dyDescent="0.4">
      <c r="A9">
        <v>7</v>
      </c>
      <c r="B9" t="s">
        <v>42</v>
      </c>
      <c r="C9" s="3" t="s">
        <v>43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2"/>
        <v>42229.208333333328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9.5" x14ac:dyDescent="0.4">
      <c r="A10">
        <v>8</v>
      </c>
      <c r="B10" t="s">
        <v>44</v>
      </c>
      <c r="C10" s="3" t="s">
        <v>45</v>
      </c>
      <c r="D10">
        <v>110100</v>
      </c>
      <c r="E10">
        <v>21946</v>
      </c>
      <c r="F10" s="4">
        <f t="shared" si="0"/>
        <v>19.932788374205266</v>
      </c>
      <c r="G10" t="s">
        <v>46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2"/>
        <v>40399.208333333336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9.5" x14ac:dyDescent="0.4">
      <c r="A11">
        <v>9</v>
      </c>
      <c r="B11" t="s">
        <v>47</v>
      </c>
      <c r="C11" s="3" t="s">
        <v>48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2"/>
        <v>41536.208333333336</v>
      </c>
      <c r="O11" s="9">
        <f t="shared" si="3"/>
        <v>41585.25</v>
      </c>
      <c r="P11" t="b">
        <v>0</v>
      </c>
      <c r="Q11" t="b">
        <v>0</v>
      </c>
      <c r="R11" t="s">
        <v>49</v>
      </c>
      <c r="S11" t="str" cm="1">
        <f t="array" ref="S11:T11">_xlfn.TEXTSPLIT(R11,"/")</f>
        <v>music</v>
      </c>
      <c r="T11" t="str">
        <v>electric music</v>
      </c>
    </row>
    <row r="12" spans="1:20" ht="19.5" x14ac:dyDescent="0.4">
      <c r="A12">
        <v>10</v>
      </c>
      <c r="B12" t="s">
        <v>50</v>
      </c>
      <c r="C12" s="3" t="s">
        <v>51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2"/>
        <v>40404.208333333336</v>
      </c>
      <c r="O12" s="9">
        <f t="shared" si="3"/>
        <v>40452.208333333336</v>
      </c>
      <c r="P12" t="b">
        <v>0</v>
      </c>
      <c r="Q12" t="b">
        <v>0</v>
      </c>
      <c r="R12" t="s">
        <v>52</v>
      </c>
      <c r="S12" t="str" cm="1">
        <f t="array" ref="S12:T12">_xlfn.TEXTSPLIT(R12,"/")</f>
        <v>film &amp; video</v>
      </c>
      <c r="T12" t="str">
        <v>drama</v>
      </c>
    </row>
    <row r="13" spans="1:20" ht="33.75" x14ac:dyDescent="0.4">
      <c r="A13">
        <v>11</v>
      </c>
      <c r="B13" t="s">
        <v>53</v>
      </c>
      <c r="C13" s="3" t="s">
        <v>54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2"/>
        <v>40442.208333333336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9.5" x14ac:dyDescent="0.4">
      <c r="A14">
        <v>12</v>
      </c>
      <c r="B14" t="s">
        <v>55</v>
      </c>
      <c r="C14" s="3" t="s">
        <v>56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2"/>
        <v>43760.208333333328</v>
      </c>
      <c r="O14" s="9">
        <f t="shared" si="3"/>
        <v>43768.208333333328</v>
      </c>
      <c r="P14" t="b">
        <v>0</v>
      </c>
      <c r="Q14" t="b">
        <v>0</v>
      </c>
      <c r="R14" t="s">
        <v>52</v>
      </c>
      <c r="S14" t="str" cm="1">
        <f t="array" ref="S14:T14">_xlfn.TEXTSPLIT(R14,"/")</f>
        <v>film &amp; video</v>
      </c>
      <c r="T14" t="str">
        <v>drama</v>
      </c>
    </row>
    <row r="15" spans="1:20" ht="33.75" x14ac:dyDescent="0.4">
      <c r="A15">
        <v>13</v>
      </c>
      <c r="B15" t="s">
        <v>57</v>
      </c>
      <c r="C15" s="3" t="s">
        <v>58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2"/>
        <v>42532.208333333328</v>
      </c>
      <c r="O15" s="9">
        <f t="shared" si="3"/>
        <v>42544.208333333328</v>
      </c>
      <c r="P15" t="b">
        <v>0</v>
      </c>
      <c r="Q15" t="b">
        <v>0</v>
      </c>
      <c r="R15" t="s">
        <v>59</v>
      </c>
      <c r="S15" t="str" cm="1">
        <f t="array" ref="S15:T15">_xlfn.TEXTSPLIT(R15,"/")</f>
        <v>music</v>
      </c>
      <c r="T15" t="str">
        <v>indie rock</v>
      </c>
    </row>
    <row r="16" spans="1:20" ht="19.5" x14ac:dyDescent="0.4">
      <c r="A16">
        <v>14</v>
      </c>
      <c r="B16" t="s">
        <v>60</v>
      </c>
      <c r="C16" s="3" t="s">
        <v>61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2"/>
        <v>40974.25</v>
      </c>
      <c r="O16" s="9">
        <f t="shared" si="3"/>
        <v>41001.208333333336</v>
      </c>
      <c r="P16" t="b">
        <v>0</v>
      </c>
      <c r="Q16" t="b">
        <v>0</v>
      </c>
      <c r="R16" t="s">
        <v>59</v>
      </c>
      <c r="S16" t="str" cm="1">
        <f t="array" ref="S16:T16">_xlfn.TEXTSPLIT(R16,"/")</f>
        <v>music</v>
      </c>
      <c r="T16" t="str">
        <v>indie rock</v>
      </c>
    </row>
    <row r="17" spans="1:20" ht="19.5" x14ac:dyDescent="0.4">
      <c r="A17">
        <v>15</v>
      </c>
      <c r="B17" t="s">
        <v>62</v>
      </c>
      <c r="C17" s="3" t="s">
        <v>63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2"/>
        <v>43809.25</v>
      </c>
      <c r="O17" s="9">
        <f t="shared" si="3"/>
        <v>43813.25</v>
      </c>
      <c r="P17" t="b">
        <v>0</v>
      </c>
      <c r="Q17" t="b">
        <v>0</v>
      </c>
      <c r="R17" t="s">
        <v>64</v>
      </c>
      <c r="S17" t="str" cm="1">
        <f t="array" ref="S17:T17">_xlfn.TEXTSPLIT(R17,"/")</f>
        <v>technology</v>
      </c>
      <c r="T17" t="str">
        <v>wearables</v>
      </c>
    </row>
    <row r="18" spans="1:20" ht="19.5" x14ac:dyDescent="0.4">
      <c r="A18">
        <v>16</v>
      </c>
      <c r="B18" t="s">
        <v>65</v>
      </c>
      <c r="C18" s="3" t="s">
        <v>66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2"/>
        <v>41661.25</v>
      </c>
      <c r="O18" s="9">
        <f t="shared" si="3"/>
        <v>41683.25</v>
      </c>
      <c r="P18" t="b">
        <v>0</v>
      </c>
      <c r="Q18" t="b">
        <v>0</v>
      </c>
      <c r="R18" t="s">
        <v>67</v>
      </c>
      <c r="S18" t="str" cm="1">
        <f t="array" ref="S18:T18">_xlfn.TEXTSPLIT(R18,"/")</f>
        <v>publishing</v>
      </c>
      <c r="T18" t="str">
        <v>nonfiction</v>
      </c>
    </row>
    <row r="19" spans="1:20" ht="19.5" x14ac:dyDescent="0.4">
      <c r="A19">
        <v>17</v>
      </c>
      <c r="B19" t="s">
        <v>68</v>
      </c>
      <c r="C19" s="3" t="s">
        <v>69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2"/>
        <v>40555.25</v>
      </c>
      <c r="O19" s="9">
        <f t="shared" si="3"/>
        <v>40556.25</v>
      </c>
      <c r="P19" t="b">
        <v>0</v>
      </c>
      <c r="Q19" t="b">
        <v>0</v>
      </c>
      <c r="R19" t="s">
        <v>70</v>
      </c>
      <c r="S19" t="str" cm="1">
        <f t="array" ref="S19:T19">_xlfn.TEXTSPLIT(R19,"/")</f>
        <v>film &amp; video</v>
      </c>
      <c r="T19" t="str">
        <v>animation</v>
      </c>
    </row>
    <row r="20" spans="1:20" ht="19.5" x14ac:dyDescent="0.4">
      <c r="A20">
        <v>18</v>
      </c>
      <c r="B20" t="s">
        <v>71</v>
      </c>
      <c r="C20" s="3" t="s">
        <v>72</v>
      </c>
      <c r="D20">
        <v>9100</v>
      </c>
      <c r="E20">
        <v>6089</v>
      </c>
      <c r="F20" s="4">
        <f t="shared" si="0"/>
        <v>66.912087912087912</v>
      </c>
      <c r="G20" t="s">
        <v>73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2"/>
        <v>43351.208333333328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9.5" x14ac:dyDescent="0.4">
      <c r="A21">
        <v>19</v>
      </c>
      <c r="B21" t="s">
        <v>74</v>
      </c>
      <c r="C21" s="3" t="s">
        <v>75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2"/>
        <v>43528.25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9.5" x14ac:dyDescent="0.4">
      <c r="A22">
        <v>20</v>
      </c>
      <c r="B22" t="s">
        <v>76</v>
      </c>
      <c r="C22" s="3" t="s">
        <v>77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2"/>
        <v>41848.208333333336</v>
      </c>
      <c r="O22" s="9">
        <f t="shared" si="3"/>
        <v>41848.208333333336</v>
      </c>
      <c r="P22" t="b">
        <v>0</v>
      </c>
      <c r="Q22" t="b">
        <v>0</v>
      </c>
      <c r="R22" t="s">
        <v>52</v>
      </c>
      <c r="S22" t="str" cm="1">
        <f t="array" ref="S22:T22">_xlfn.TEXTSPLIT(R22,"/")</f>
        <v>film &amp; video</v>
      </c>
      <c r="T22" t="str">
        <v>drama</v>
      </c>
    </row>
    <row r="23" spans="1:20" ht="19.5" x14ac:dyDescent="0.4">
      <c r="A23">
        <v>21</v>
      </c>
      <c r="B23" t="s">
        <v>78</v>
      </c>
      <c r="C23" s="3" t="s">
        <v>79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2"/>
        <v>40770.208333333336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9.5" x14ac:dyDescent="0.4">
      <c r="A24">
        <v>22</v>
      </c>
      <c r="B24" t="s">
        <v>80</v>
      </c>
      <c r="C24" s="3" t="s">
        <v>81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2"/>
        <v>43193.208333333328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9.5" x14ac:dyDescent="0.4">
      <c r="A25">
        <v>23</v>
      </c>
      <c r="B25" t="s">
        <v>82</v>
      </c>
      <c r="C25" s="3" t="s">
        <v>83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1"/>
        <v>105.22535211267606</v>
      </c>
      <c r="J25" t="s">
        <v>39</v>
      </c>
      <c r="K25" t="s">
        <v>40</v>
      </c>
      <c r="L25">
        <v>1550124000</v>
      </c>
      <c r="M25">
        <v>1554699600</v>
      </c>
      <c r="N25" s="9">
        <f t="shared" si="2"/>
        <v>43510.25</v>
      </c>
      <c r="O25" s="9">
        <f t="shared" si="3"/>
        <v>43563.208333333328</v>
      </c>
      <c r="P25" t="b">
        <v>0</v>
      </c>
      <c r="Q25" t="b">
        <v>0</v>
      </c>
      <c r="R25" t="s">
        <v>41</v>
      </c>
      <c r="S25" t="str" cm="1">
        <f t="array" ref="S25:T25">_xlfn.TEXTSPLIT(R25,"/")</f>
        <v>film &amp; video</v>
      </c>
      <c r="T25" t="str">
        <v>documentary</v>
      </c>
    </row>
    <row r="26" spans="1:20" ht="19.5" x14ac:dyDescent="0.4">
      <c r="A26">
        <v>24</v>
      </c>
      <c r="B26" t="s">
        <v>84</v>
      </c>
      <c r="C26" s="3" t="s">
        <v>85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2"/>
        <v>41811.208333333336</v>
      </c>
      <c r="O26" s="9">
        <f t="shared" si="3"/>
        <v>41813.208333333336</v>
      </c>
      <c r="P26" t="b">
        <v>0</v>
      </c>
      <c r="Q26" t="b">
        <v>0</v>
      </c>
      <c r="R26" t="s">
        <v>64</v>
      </c>
      <c r="S26" t="str" cm="1">
        <f t="array" ref="S26:T26">_xlfn.TEXTSPLIT(R26,"/")</f>
        <v>technology</v>
      </c>
      <c r="T26" t="str">
        <v>wearables</v>
      </c>
    </row>
    <row r="27" spans="1:20" ht="19.5" x14ac:dyDescent="0.4">
      <c r="A27">
        <v>25</v>
      </c>
      <c r="B27" t="s">
        <v>86</v>
      </c>
      <c r="C27" s="3" t="s">
        <v>87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2"/>
        <v>40681.208333333336</v>
      </c>
      <c r="O27" s="9">
        <f t="shared" si="3"/>
        <v>40701.208333333336</v>
      </c>
      <c r="P27" t="b">
        <v>0</v>
      </c>
      <c r="Q27" t="b">
        <v>1</v>
      </c>
      <c r="R27" t="s">
        <v>88</v>
      </c>
      <c r="S27" t="str" cm="1">
        <f t="array" ref="S27:T27">_xlfn.TEXTSPLIT(R27,"/")</f>
        <v>games</v>
      </c>
      <c r="T27" t="str">
        <v>video games</v>
      </c>
    </row>
    <row r="28" spans="1:20" ht="19.5" x14ac:dyDescent="0.4">
      <c r="A28">
        <v>26</v>
      </c>
      <c r="B28" t="s">
        <v>89</v>
      </c>
      <c r="C28" s="3" t="s">
        <v>90</v>
      </c>
      <c r="D28">
        <v>107500</v>
      </c>
      <c r="E28">
        <v>51814</v>
      </c>
      <c r="F28" s="4">
        <f t="shared" si="0"/>
        <v>48.199069767441863</v>
      </c>
      <c r="G28" t="s">
        <v>73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2"/>
        <v>43312.208333333328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9.5" x14ac:dyDescent="0.4">
      <c r="A29">
        <v>27</v>
      </c>
      <c r="B29" t="s">
        <v>91</v>
      </c>
      <c r="C29" s="3" t="s">
        <v>92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2"/>
        <v>42280.208333333328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9.5" x14ac:dyDescent="0.4">
      <c r="A30">
        <v>28</v>
      </c>
      <c r="B30" t="s">
        <v>93</v>
      </c>
      <c r="C30" s="3" t="s">
        <v>94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2"/>
        <v>40218.25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9.5" x14ac:dyDescent="0.4">
      <c r="A31">
        <v>29</v>
      </c>
      <c r="B31" t="s">
        <v>95</v>
      </c>
      <c r="C31" s="3" t="s">
        <v>96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1"/>
        <v>94.000622665006233</v>
      </c>
      <c r="J31" t="s">
        <v>97</v>
      </c>
      <c r="K31" t="s">
        <v>98</v>
      </c>
      <c r="L31">
        <v>1532062800</v>
      </c>
      <c r="M31">
        <v>1535518800</v>
      </c>
      <c r="N31" s="9">
        <f t="shared" si="2"/>
        <v>43301.208333333328</v>
      </c>
      <c r="O31" s="9">
        <f t="shared" si="3"/>
        <v>43341.208333333328</v>
      </c>
      <c r="P31" t="b">
        <v>0</v>
      </c>
      <c r="Q31" t="b">
        <v>0</v>
      </c>
      <c r="R31" t="s">
        <v>99</v>
      </c>
      <c r="S31" t="str" cm="1">
        <f t="array" ref="S31:T31">_xlfn.TEXTSPLIT(R31,"/")</f>
        <v>film &amp; video</v>
      </c>
      <c r="T31" t="str">
        <v>shorts</v>
      </c>
    </row>
    <row r="32" spans="1:20" ht="19.5" x14ac:dyDescent="0.4">
      <c r="A32">
        <v>30</v>
      </c>
      <c r="B32" t="s">
        <v>100</v>
      </c>
      <c r="C32" s="3" t="s">
        <v>101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2"/>
        <v>43609.208333333328</v>
      </c>
      <c r="O32" s="9">
        <f t="shared" si="3"/>
        <v>43614.208333333328</v>
      </c>
      <c r="P32" t="b">
        <v>0</v>
      </c>
      <c r="Q32" t="b">
        <v>0</v>
      </c>
      <c r="R32" t="s">
        <v>70</v>
      </c>
      <c r="S32" t="str" cm="1">
        <f t="array" ref="S32:T32">_xlfn.TEXTSPLIT(R32,"/")</f>
        <v>film &amp; video</v>
      </c>
      <c r="T32" t="str">
        <v>animation</v>
      </c>
    </row>
    <row r="33" spans="1:20" ht="19.5" x14ac:dyDescent="0.4">
      <c r="A33">
        <v>31</v>
      </c>
      <c r="B33" t="s">
        <v>102</v>
      </c>
      <c r="C33" s="3" t="s">
        <v>103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1"/>
        <v>48.008849557522126</v>
      </c>
      <c r="J33" t="s">
        <v>39</v>
      </c>
      <c r="K33" t="s">
        <v>40</v>
      </c>
      <c r="L33">
        <v>1451973600</v>
      </c>
      <c r="M33">
        <v>1454392800</v>
      </c>
      <c r="N33" s="9">
        <f t="shared" si="2"/>
        <v>42374.25</v>
      </c>
      <c r="O33" s="9">
        <f t="shared" si="3"/>
        <v>42402.25</v>
      </c>
      <c r="P33" t="b">
        <v>0</v>
      </c>
      <c r="Q33" t="b">
        <v>0</v>
      </c>
      <c r="R33" t="s">
        <v>88</v>
      </c>
      <c r="S33" t="str" cm="1">
        <f t="array" ref="S33:T33">_xlfn.TEXTSPLIT(R33,"/")</f>
        <v>games</v>
      </c>
      <c r="T33" t="str">
        <v>video games</v>
      </c>
    </row>
    <row r="34" spans="1:20" ht="19.5" x14ac:dyDescent="0.4">
      <c r="A34">
        <v>32</v>
      </c>
      <c r="B34" t="s">
        <v>104</v>
      </c>
      <c r="C34" s="3" t="s">
        <v>105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1"/>
        <v>38.004334633723452</v>
      </c>
      <c r="J34" t="s">
        <v>106</v>
      </c>
      <c r="K34" t="s">
        <v>107</v>
      </c>
      <c r="L34">
        <v>1515564000</v>
      </c>
      <c r="M34">
        <v>1517896800</v>
      </c>
      <c r="N34" s="9">
        <f t="shared" si="2"/>
        <v>43110.25</v>
      </c>
      <c r="O34" s="9">
        <f t="shared" si="3"/>
        <v>43137.25</v>
      </c>
      <c r="P34" t="b">
        <v>0</v>
      </c>
      <c r="Q34" t="b">
        <v>0</v>
      </c>
      <c r="R34" t="s">
        <v>41</v>
      </c>
      <c r="S34" t="str" cm="1">
        <f t="array" ref="S34:T34">_xlfn.TEXTSPLIT(R34,"/")</f>
        <v>film &amp; video</v>
      </c>
      <c r="T34" t="str">
        <v>documentary</v>
      </c>
    </row>
    <row r="35" spans="1:20" ht="19.5" x14ac:dyDescent="0.4">
      <c r="A35">
        <v>33</v>
      </c>
      <c r="B35" t="s">
        <v>108</v>
      </c>
      <c r="C35" s="3" t="s">
        <v>109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2"/>
        <v>41917.208333333336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3.75" x14ac:dyDescent="0.4">
      <c r="A36">
        <v>34</v>
      </c>
      <c r="B36" t="s">
        <v>110</v>
      </c>
      <c r="C36" s="3" t="s">
        <v>111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2"/>
        <v>42817.208333333328</v>
      </c>
      <c r="O36" s="9">
        <f t="shared" si="3"/>
        <v>42822.208333333328</v>
      </c>
      <c r="P36" t="b">
        <v>0</v>
      </c>
      <c r="Q36" t="b">
        <v>0</v>
      </c>
      <c r="R36" t="s">
        <v>41</v>
      </c>
      <c r="S36" t="str" cm="1">
        <f t="array" ref="S36:T36">_xlfn.TEXTSPLIT(R36,"/")</f>
        <v>film &amp; video</v>
      </c>
      <c r="T36" t="str">
        <v>documentary</v>
      </c>
    </row>
    <row r="37" spans="1:20" ht="19.5" x14ac:dyDescent="0.4">
      <c r="A37">
        <v>35</v>
      </c>
      <c r="B37" t="s">
        <v>112</v>
      </c>
      <c r="C37" s="3" t="s">
        <v>113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2"/>
        <v>43484.25</v>
      </c>
      <c r="O37" s="9">
        <f t="shared" si="3"/>
        <v>43526.25</v>
      </c>
      <c r="P37" t="b">
        <v>0</v>
      </c>
      <c r="Q37" t="b">
        <v>1</v>
      </c>
      <c r="R37" t="s">
        <v>52</v>
      </c>
      <c r="S37" t="str" cm="1">
        <f t="array" ref="S37:T37">_xlfn.TEXTSPLIT(R37,"/")</f>
        <v>film &amp; video</v>
      </c>
      <c r="T37" t="str">
        <v>drama</v>
      </c>
    </row>
    <row r="38" spans="1:20" ht="19.5" x14ac:dyDescent="0.4">
      <c r="A38">
        <v>36</v>
      </c>
      <c r="B38" t="s">
        <v>114</v>
      </c>
      <c r="C38" s="3" t="s">
        <v>115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2"/>
        <v>40600.25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3.75" x14ac:dyDescent="0.4">
      <c r="A39">
        <v>37</v>
      </c>
      <c r="B39" t="s">
        <v>116</v>
      </c>
      <c r="C39" s="3" t="s">
        <v>117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2"/>
        <v>43744.208333333328</v>
      </c>
      <c r="O39" s="9">
        <f t="shared" si="3"/>
        <v>43777.25</v>
      </c>
      <c r="P39" t="b">
        <v>0</v>
      </c>
      <c r="Q39" t="b">
        <v>1</v>
      </c>
      <c r="R39" t="s">
        <v>118</v>
      </c>
      <c r="S39" t="str" cm="1">
        <f t="array" ref="S39:T39">_xlfn.TEXTSPLIT(R39,"/")</f>
        <v>publishing</v>
      </c>
      <c r="T39" t="str">
        <v>fiction</v>
      </c>
    </row>
    <row r="40" spans="1:20" ht="19.5" x14ac:dyDescent="0.4">
      <c r="A40">
        <v>38</v>
      </c>
      <c r="B40" t="s">
        <v>119</v>
      </c>
      <c r="C40" s="3" t="s">
        <v>120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2"/>
        <v>40469.208333333336</v>
      </c>
      <c r="O40" s="9">
        <f t="shared" si="3"/>
        <v>40474.208333333336</v>
      </c>
      <c r="P40" t="b">
        <v>0</v>
      </c>
      <c r="Q40" t="b">
        <v>0</v>
      </c>
      <c r="R40" t="s">
        <v>121</v>
      </c>
      <c r="S40" t="str" cm="1">
        <f t="array" ref="S40:T40">_xlfn.TEXTSPLIT(R40,"/")</f>
        <v>photography</v>
      </c>
      <c r="T40" t="str">
        <v>photography books</v>
      </c>
    </row>
    <row r="41" spans="1:20" ht="19.5" x14ac:dyDescent="0.4">
      <c r="A41">
        <v>39</v>
      </c>
      <c r="B41" t="s">
        <v>122</v>
      </c>
      <c r="C41" s="3" t="s">
        <v>123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2"/>
        <v>41330.25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9.5" x14ac:dyDescent="0.4">
      <c r="A42">
        <v>40</v>
      </c>
      <c r="B42" t="s">
        <v>124</v>
      </c>
      <c r="C42" s="3" t="s">
        <v>125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2"/>
        <v>40334.208333333336</v>
      </c>
      <c r="O42" s="9">
        <f t="shared" si="3"/>
        <v>40353.208333333336</v>
      </c>
      <c r="P42" t="b">
        <v>0</v>
      </c>
      <c r="Q42" t="b">
        <v>1</v>
      </c>
      <c r="R42" t="s">
        <v>64</v>
      </c>
      <c r="S42" t="str" cm="1">
        <f t="array" ref="S42:T42">_xlfn.TEXTSPLIT(R42,"/")</f>
        <v>technology</v>
      </c>
      <c r="T42" t="str">
        <v>wearables</v>
      </c>
    </row>
    <row r="43" spans="1:20" ht="19.5" x14ac:dyDescent="0.4">
      <c r="A43">
        <v>41</v>
      </c>
      <c r="B43" t="s">
        <v>126</v>
      </c>
      <c r="C43" s="3" t="s">
        <v>127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1"/>
        <v>107.42342342342343</v>
      </c>
      <c r="J43" t="s">
        <v>106</v>
      </c>
      <c r="K43" t="s">
        <v>107</v>
      </c>
      <c r="L43">
        <v>1346734800</v>
      </c>
      <c r="M43">
        <v>1348981200</v>
      </c>
      <c r="N43" s="9">
        <f t="shared" si="2"/>
        <v>41156.208333333336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9.5" x14ac:dyDescent="0.4">
      <c r="A44">
        <v>42</v>
      </c>
      <c r="B44" t="s">
        <v>128</v>
      </c>
      <c r="C44" s="3" t="s">
        <v>129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2"/>
        <v>40728.208333333336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9.5" x14ac:dyDescent="0.4">
      <c r="A45">
        <v>43</v>
      </c>
      <c r="B45" t="s">
        <v>130</v>
      </c>
      <c r="C45" s="3" t="s">
        <v>131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2"/>
        <v>41844.208333333336</v>
      </c>
      <c r="O45" s="9">
        <f t="shared" si="3"/>
        <v>41860.208333333336</v>
      </c>
      <c r="P45" t="b">
        <v>0</v>
      </c>
      <c r="Q45" t="b">
        <v>0</v>
      </c>
      <c r="R45" t="s">
        <v>132</v>
      </c>
      <c r="S45" t="str" cm="1">
        <f t="array" ref="S45:T45">_xlfn.TEXTSPLIT(R45,"/")</f>
        <v>publishing</v>
      </c>
      <c r="T45" t="str">
        <v>radio &amp; podcasts</v>
      </c>
    </row>
    <row r="46" spans="1:20" ht="19.5" x14ac:dyDescent="0.4">
      <c r="A46">
        <v>44</v>
      </c>
      <c r="B46" t="s">
        <v>133</v>
      </c>
      <c r="C46" s="3" t="s">
        <v>134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2"/>
        <v>43541.208333333328</v>
      </c>
      <c r="O46" s="9">
        <f t="shared" si="3"/>
        <v>43542.208333333328</v>
      </c>
      <c r="P46" t="b">
        <v>0</v>
      </c>
      <c r="Q46" t="b">
        <v>0</v>
      </c>
      <c r="R46" t="s">
        <v>118</v>
      </c>
      <c r="S46" t="str" cm="1">
        <f t="array" ref="S46:T46">_xlfn.TEXTSPLIT(R46,"/")</f>
        <v>publishing</v>
      </c>
      <c r="T46" t="str">
        <v>fiction</v>
      </c>
    </row>
    <row r="47" spans="1:20" ht="33.75" x14ac:dyDescent="0.4">
      <c r="A47">
        <v>45</v>
      </c>
      <c r="B47" t="s">
        <v>135</v>
      </c>
      <c r="C47" s="3" t="s">
        <v>136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2"/>
        <v>42676.208333333328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9.5" x14ac:dyDescent="0.4">
      <c r="A48">
        <v>46</v>
      </c>
      <c r="B48" t="s">
        <v>137</v>
      </c>
      <c r="C48" s="3" t="s">
        <v>138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2"/>
        <v>40367.208333333336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9.5" x14ac:dyDescent="0.4">
      <c r="A49">
        <v>47</v>
      </c>
      <c r="B49" t="s">
        <v>139</v>
      </c>
      <c r="C49" s="3" t="s">
        <v>140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2"/>
        <v>41727.208333333336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9.5" x14ac:dyDescent="0.4">
      <c r="A50">
        <v>48</v>
      </c>
      <c r="B50" t="s">
        <v>141</v>
      </c>
      <c r="C50" s="3" t="s">
        <v>142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2"/>
        <v>42180.208333333328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9.5" x14ac:dyDescent="0.4">
      <c r="A51">
        <v>49</v>
      </c>
      <c r="B51" t="s">
        <v>143</v>
      </c>
      <c r="C51" s="3" t="s">
        <v>144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2"/>
        <v>43758.208333333328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3.75" x14ac:dyDescent="0.4">
      <c r="A52">
        <v>50</v>
      </c>
      <c r="B52" t="s">
        <v>145</v>
      </c>
      <c r="C52" s="3" t="s">
        <v>146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106</v>
      </c>
      <c r="K52" t="s">
        <v>107</v>
      </c>
      <c r="L52">
        <v>1375333200</v>
      </c>
      <c r="M52">
        <v>1377752400</v>
      </c>
      <c r="N52" s="9">
        <f t="shared" si="2"/>
        <v>41487.208333333336</v>
      </c>
      <c r="O52" s="9">
        <f t="shared" si="3"/>
        <v>41515.208333333336</v>
      </c>
      <c r="P52" t="b">
        <v>0</v>
      </c>
      <c r="Q52" t="b">
        <v>0</v>
      </c>
      <c r="R52" t="s">
        <v>147</v>
      </c>
      <c r="S52" t="str" cm="1">
        <f t="array" ref="S52:T52">_xlfn.TEXTSPLIT(R52,"/")</f>
        <v>music</v>
      </c>
      <c r="T52" t="str">
        <v>metal</v>
      </c>
    </row>
    <row r="53" spans="1:20" ht="19.5" x14ac:dyDescent="0.4">
      <c r="A53">
        <v>51</v>
      </c>
      <c r="B53" t="s">
        <v>148</v>
      </c>
      <c r="C53" s="3" t="s">
        <v>149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1"/>
        <v>99.006816632583508</v>
      </c>
      <c r="J53" t="s">
        <v>39</v>
      </c>
      <c r="K53" t="s">
        <v>40</v>
      </c>
      <c r="L53">
        <v>1332824400</v>
      </c>
      <c r="M53">
        <v>1334206800</v>
      </c>
      <c r="N53" s="9">
        <f t="shared" si="2"/>
        <v>40995.208333333336</v>
      </c>
      <c r="O53" s="9">
        <f t="shared" si="3"/>
        <v>41011.208333333336</v>
      </c>
      <c r="P53" t="b">
        <v>0</v>
      </c>
      <c r="Q53" t="b">
        <v>1</v>
      </c>
      <c r="R53" t="s">
        <v>64</v>
      </c>
      <c r="S53" t="str" cm="1">
        <f t="array" ref="S53:T53">_xlfn.TEXTSPLIT(R53,"/")</f>
        <v>technology</v>
      </c>
      <c r="T53" t="str">
        <v>wearables</v>
      </c>
    </row>
    <row r="54" spans="1:20" ht="19.5" x14ac:dyDescent="0.4">
      <c r="A54">
        <v>52</v>
      </c>
      <c r="B54" t="s">
        <v>150</v>
      </c>
      <c r="C54" s="3" t="s">
        <v>151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2"/>
        <v>40436.208333333336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9.5" x14ac:dyDescent="0.4">
      <c r="A55">
        <v>53</v>
      </c>
      <c r="B55" t="s">
        <v>152</v>
      </c>
      <c r="C55" s="3" t="s">
        <v>153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2"/>
        <v>41779.208333333336</v>
      </c>
      <c r="O55" s="9">
        <f t="shared" si="3"/>
        <v>41818.208333333336</v>
      </c>
      <c r="P55" t="b">
        <v>0</v>
      </c>
      <c r="Q55" t="b">
        <v>0</v>
      </c>
      <c r="R55" t="s">
        <v>52</v>
      </c>
      <c r="S55" t="str" cm="1">
        <f t="array" ref="S55:T55">_xlfn.TEXTSPLIT(R55,"/")</f>
        <v>film &amp; video</v>
      </c>
      <c r="T55" t="str">
        <v>drama</v>
      </c>
    </row>
    <row r="56" spans="1:20" ht="33.75" x14ac:dyDescent="0.4">
      <c r="A56">
        <v>54</v>
      </c>
      <c r="B56" t="s">
        <v>154</v>
      </c>
      <c r="C56" s="3" t="s">
        <v>155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2"/>
        <v>43170.25</v>
      </c>
      <c r="O56" s="9">
        <f t="shared" si="3"/>
        <v>43176.208333333328</v>
      </c>
      <c r="P56" t="b">
        <v>0</v>
      </c>
      <c r="Q56" t="b">
        <v>0</v>
      </c>
      <c r="R56" t="s">
        <v>64</v>
      </c>
      <c r="S56" t="str" cm="1">
        <f t="array" ref="S56:T56">_xlfn.TEXTSPLIT(R56,"/")</f>
        <v>technology</v>
      </c>
      <c r="T56" t="str">
        <v>wearables</v>
      </c>
    </row>
    <row r="57" spans="1:20" ht="33.75" x14ac:dyDescent="0.4">
      <c r="A57">
        <v>55</v>
      </c>
      <c r="B57" t="s">
        <v>156</v>
      </c>
      <c r="C57" s="3" t="s">
        <v>157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2"/>
        <v>43311.208333333328</v>
      </c>
      <c r="O57" s="9">
        <f t="shared" si="3"/>
        <v>43316.208333333328</v>
      </c>
      <c r="P57" t="b">
        <v>0</v>
      </c>
      <c r="Q57" t="b">
        <v>0</v>
      </c>
      <c r="R57" t="s">
        <v>158</v>
      </c>
      <c r="S57" t="str" cm="1">
        <f t="array" ref="S57:T57">_xlfn.TEXTSPLIT(R57,"/")</f>
        <v>music</v>
      </c>
      <c r="T57" t="str">
        <v>jazz</v>
      </c>
    </row>
    <row r="58" spans="1:20" ht="33.75" x14ac:dyDescent="0.4">
      <c r="A58">
        <v>56</v>
      </c>
      <c r="B58" t="s">
        <v>159</v>
      </c>
      <c r="C58" s="3" t="s">
        <v>160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2"/>
        <v>42014.25</v>
      </c>
      <c r="O58" s="9">
        <f t="shared" si="3"/>
        <v>42021.25</v>
      </c>
      <c r="P58" t="b">
        <v>0</v>
      </c>
      <c r="Q58" t="b">
        <v>0</v>
      </c>
      <c r="R58" t="s">
        <v>64</v>
      </c>
      <c r="S58" t="str" cm="1">
        <f t="array" ref="S58:T58">_xlfn.TEXTSPLIT(R58,"/")</f>
        <v>technology</v>
      </c>
      <c r="T58" t="str">
        <v>wearables</v>
      </c>
    </row>
    <row r="59" spans="1:20" ht="19.5" x14ac:dyDescent="0.4">
      <c r="A59">
        <v>57</v>
      </c>
      <c r="B59" t="s">
        <v>161</v>
      </c>
      <c r="C59" s="3" t="s">
        <v>162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2"/>
        <v>42979.208333333328</v>
      </c>
      <c r="O59" s="9">
        <f t="shared" si="3"/>
        <v>42991.208333333328</v>
      </c>
      <c r="P59" t="b">
        <v>0</v>
      </c>
      <c r="Q59" t="b">
        <v>0</v>
      </c>
      <c r="R59" t="s">
        <v>88</v>
      </c>
      <c r="S59" t="str" cm="1">
        <f t="array" ref="S59:T59">_xlfn.TEXTSPLIT(R59,"/")</f>
        <v>games</v>
      </c>
      <c r="T59" t="str">
        <v>video games</v>
      </c>
    </row>
    <row r="60" spans="1:20" ht="19.5" x14ac:dyDescent="0.4">
      <c r="A60">
        <v>58</v>
      </c>
      <c r="B60" t="s">
        <v>163</v>
      </c>
      <c r="C60" s="3" t="s">
        <v>164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2"/>
        <v>42268.208333333328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9.5" x14ac:dyDescent="0.4">
      <c r="A61">
        <v>59</v>
      </c>
      <c r="B61" t="s">
        <v>165</v>
      </c>
      <c r="C61" s="3" t="s">
        <v>166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2"/>
        <v>42898.208333333328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9.5" x14ac:dyDescent="0.4">
      <c r="A62">
        <v>60</v>
      </c>
      <c r="B62" t="s">
        <v>167</v>
      </c>
      <c r="C62" s="3" t="s">
        <v>168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2"/>
        <v>41107.208333333336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3.75" x14ac:dyDescent="0.4">
      <c r="A63">
        <v>61</v>
      </c>
      <c r="B63" t="s">
        <v>169</v>
      </c>
      <c r="C63" s="3" t="s">
        <v>170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2"/>
        <v>40595.25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19.5" x14ac:dyDescent="0.4">
      <c r="A64">
        <v>62</v>
      </c>
      <c r="B64" t="s">
        <v>171</v>
      </c>
      <c r="C64" s="3" t="s">
        <v>172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2"/>
        <v>42160.208333333328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9.5" x14ac:dyDescent="0.4">
      <c r="A65">
        <v>63</v>
      </c>
      <c r="B65" t="s">
        <v>173</v>
      </c>
      <c r="C65" s="3" t="s">
        <v>174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2"/>
        <v>42853.208333333328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9.5" x14ac:dyDescent="0.4">
      <c r="A66">
        <v>64</v>
      </c>
      <c r="B66" t="s">
        <v>175</v>
      </c>
      <c r="C66" s="3" t="s">
        <v>176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2"/>
        <v>43283.208333333328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9.5" x14ac:dyDescent="0.4">
      <c r="A67">
        <v>65</v>
      </c>
      <c r="B67" t="s">
        <v>177</v>
      </c>
      <c r="C67" s="3" t="s">
        <v>178</v>
      </c>
      <c r="D67">
        <v>6100</v>
      </c>
      <c r="E67">
        <v>14405</v>
      </c>
      <c r="F67" s="4">
        <f t="shared" ref="F67:F130" si="4">PRODUCT(100*(E67/D67))</f>
        <v>236.14754098360655</v>
      </c>
      <c r="G67" t="s">
        <v>20</v>
      </c>
      <c r="H67">
        <v>236</v>
      </c>
      <c r="I67" s="5">
        <f t="shared" ref="I67:I130" si="5">IFERROR(AVERAGE(E67/H67),"0")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6">(((L67/60)/60)/24)+DATE(1970,1,1)</f>
        <v>40570.25</v>
      </c>
      <c r="O67" s="9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9.5" x14ac:dyDescent="0.4">
      <c r="A68">
        <v>66</v>
      </c>
      <c r="B68" t="s">
        <v>179</v>
      </c>
      <c r="C68" s="3" t="s">
        <v>180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6"/>
        <v>42102.208333333328</v>
      </c>
      <c r="O68" s="9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3.75" x14ac:dyDescent="0.4">
      <c r="A69">
        <v>67</v>
      </c>
      <c r="B69" t="s">
        <v>181</v>
      </c>
      <c r="C69" s="3" t="s">
        <v>182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 s="5">
        <f t="shared" si="5"/>
        <v>29.001722017220171</v>
      </c>
      <c r="J69" t="s">
        <v>39</v>
      </c>
      <c r="K69" t="s">
        <v>40</v>
      </c>
      <c r="L69">
        <v>1264399200</v>
      </c>
      <c r="M69">
        <v>1264831200</v>
      </c>
      <c r="N69" s="9">
        <f t="shared" si="6"/>
        <v>40203.25</v>
      </c>
      <c r="O69" s="9">
        <f t="shared" si="7"/>
        <v>40208.25</v>
      </c>
      <c r="P69" t="b">
        <v>0</v>
      </c>
      <c r="Q69" t="b">
        <v>1</v>
      </c>
      <c r="R69" t="s">
        <v>64</v>
      </c>
      <c r="S69" t="str" cm="1">
        <f t="array" ref="S69:T69">_xlfn.TEXTSPLIT(R69,"/")</f>
        <v>technology</v>
      </c>
      <c r="T69" t="str">
        <v>wearables</v>
      </c>
    </row>
    <row r="70" spans="1:20" ht="19.5" x14ac:dyDescent="0.4">
      <c r="A70">
        <v>68</v>
      </c>
      <c r="B70" t="s">
        <v>183</v>
      </c>
      <c r="C70" s="3" t="s">
        <v>184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 s="5">
        <f t="shared" si="5"/>
        <v>58.975609756097562</v>
      </c>
      <c r="J70" t="s">
        <v>106</v>
      </c>
      <c r="K70" t="s">
        <v>107</v>
      </c>
      <c r="L70">
        <v>1501131600</v>
      </c>
      <c r="M70">
        <v>1505192400</v>
      </c>
      <c r="N70" s="9">
        <f t="shared" si="6"/>
        <v>42943.208333333328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9.5" x14ac:dyDescent="0.4">
      <c r="A71">
        <v>69</v>
      </c>
      <c r="B71" t="s">
        <v>185</v>
      </c>
      <c r="C71" s="3" t="s">
        <v>186</v>
      </c>
      <c r="D71">
        <v>7900</v>
      </c>
      <c r="E71">
        <v>1901</v>
      </c>
      <c r="F71" s="4">
        <f t="shared" si="4"/>
        <v>24.063291139240505</v>
      </c>
      <c r="G71" t="s">
        <v>73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6"/>
        <v>40531.25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9.5" x14ac:dyDescent="0.4">
      <c r="A72">
        <v>70</v>
      </c>
      <c r="B72" t="s">
        <v>187</v>
      </c>
      <c r="C72" s="3" t="s">
        <v>188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 s="5">
        <f t="shared" si="5"/>
        <v>63.995555555555555</v>
      </c>
      <c r="J72" t="s">
        <v>106</v>
      </c>
      <c r="K72" t="s">
        <v>107</v>
      </c>
      <c r="L72">
        <v>1288674000</v>
      </c>
      <c r="M72">
        <v>1292911200</v>
      </c>
      <c r="N72" s="9">
        <f t="shared" si="6"/>
        <v>40484.208333333336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3.75" x14ac:dyDescent="0.4">
      <c r="A73">
        <v>71</v>
      </c>
      <c r="B73" t="s">
        <v>189</v>
      </c>
      <c r="C73" s="3" t="s">
        <v>190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6"/>
        <v>43799.25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9.5" x14ac:dyDescent="0.4">
      <c r="A74">
        <v>72</v>
      </c>
      <c r="B74" t="s">
        <v>191</v>
      </c>
      <c r="C74" s="3" t="s">
        <v>192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6"/>
        <v>42186.208333333328</v>
      </c>
      <c r="O74" s="9">
        <f t="shared" si="7"/>
        <v>42222.208333333328</v>
      </c>
      <c r="P74" t="b">
        <v>0</v>
      </c>
      <c r="Q74" t="b">
        <v>0</v>
      </c>
      <c r="R74" t="s">
        <v>70</v>
      </c>
      <c r="S74" t="str" cm="1">
        <f t="array" ref="S74:T74">_xlfn.TEXTSPLIT(R74,"/")</f>
        <v>film &amp; video</v>
      </c>
      <c r="T74" t="str">
        <v>animation</v>
      </c>
    </row>
    <row r="75" spans="1:20" ht="19.5" x14ac:dyDescent="0.4">
      <c r="A75">
        <v>73</v>
      </c>
      <c r="B75" t="s">
        <v>193</v>
      </c>
      <c r="C75" s="3" t="s">
        <v>194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6"/>
        <v>42701.25</v>
      </c>
      <c r="O75" s="9">
        <f t="shared" si="7"/>
        <v>42704.25</v>
      </c>
      <c r="P75" t="b">
        <v>0</v>
      </c>
      <c r="Q75" t="b">
        <v>0</v>
      </c>
      <c r="R75" t="s">
        <v>158</v>
      </c>
      <c r="S75" t="str" cm="1">
        <f t="array" ref="S75:T75">_xlfn.TEXTSPLIT(R75,"/")</f>
        <v>music</v>
      </c>
      <c r="T75" t="str">
        <v>jazz</v>
      </c>
    </row>
    <row r="76" spans="1:20" ht="19.5" x14ac:dyDescent="0.4">
      <c r="A76">
        <v>74</v>
      </c>
      <c r="B76" t="s">
        <v>195</v>
      </c>
      <c r="C76" s="3" t="s">
        <v>196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 s="5">
        <f t="shared" si="5"/>
        <v>56.188235294117646</v>
      </c>
      <c r="J76" t="s">
        <v>39</v>
      </c>
      <c r="K76" t="s">
        <v>40</v>
      </c>
      <c r="L76">
        <v>1459054800</v>
      </c>
      <c r="M76">
        <v>1459141200</v>
      </c>
      <c r="N76" s="9">
        <f t="shared" si="6"/>
        <v>42456.208333333328</v>
      </c>
      <c r="O76" s="9">
        <f t="shared" si="7"/>
        <v>42457.208333333328</v>
      </c>
      <c r="P76" t="b">
        <v>0</v>
      </c>
      <c r="Q76" t="b">
        <v>0</v>
      </c>
      <c r="R76" t="s">
        <v>147</v>
      </c>
      <c r="S76" t="str" cm="1">
        <f t="array" ref="S76:T76">_xlfn.TEXTSPLIT(R76,"/")</f>
        <v>music</v>
      </c>
      <c r="T76" t="str">
        <v>metal</v>
      </c>
    </row>
    <row r="77" spans="1:20" ht="19.5" x14ac:dyDescent="0.4">
      <c r="A77">
        <v>75</v>
      </c>
      <c r="B77" t="s">
        <v>197</v>
      </c>
      <c r="C77" s="3" t="s">
        <v>198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6"/>
        <v>43296.208333333328</v>
      </c>
      <c r="O77" s="9">
        <f t="shared" si="7"/>
        <v>43304.208333333328</v>
      </c>
      <c r="P77" t="b">
        <v>0</v>
      </c>
      <c r="Q77" t="b">
        <v>0</v>
      </c>
      <c r="R77" t="s">
        <v>121</v>
      </c>
      <c r="S77" t="str" cm="1">
        <f t="array" ref="S77:T77">_xlfn.TEXTSPLIT(R77,"/")</f>
        <v>photography</v>
      </c>
      <c r="T77" t="str">
        <v>photography books</v>
      </c>
    </row>
    <row r="78" spans="1:20" ht="19.5" x14ac:dyDescent="0.4">
      <c r="A78">
        <v>76</v>
      </c>
      <c r="B78" t="s">
        <v>199</v>
      </c>
      <c r="C78" s="3" t="s">
        <v>200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6"/>
        <v>42027.25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9.5" x14ac:dyDescent="0.4">
      <c r="A79">
        <v>77</v>
      </c>
      <c r="B79" t="s">
        <v>201</v>
      </c>
      <c r="C79" s="3" t="s">
        <v>202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6"/>
        <v>40448.208333333336</v>
      </c>
      <c r="O79" s="9">
        <f t="shared" si="7"/>
        <v>40462.208333333336</v>
      </c>
      <c r="P79" t="b">
        <v>0</v>
      </c>
      <c r="Q79" t="b">
        <v>1</v>
      </c>
      <c r="R79" t="s">
        <v>70</v>
      </c>
      <c r="S79" t="str" cm="1">
        <f t="array" ref="S79:T79">_xlfn.TEXTSPLIT(R79,"/")</f>
        <v>film &amp; video</v>
      </c>
      <c r="T79" t="str">
        <v>animation</v>
      </c>
    </row>
    <row r="80" spans="1:20" ht="19.5" x14ac:dyDescent="0.4">
      <c r="A80">
        <v>78</v>
      </c>
      <c r="B80" t="s">
        <v>203</v>
      </c>
      <c r="C80" s="3" t="s">
        <v>204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6"/>
        <v>43206.208333333328</v>
      </c>
      <c r="O80" s="9">
        <f t="shared" si="7"/>
        <v>43207.208333333328</v>
      </c>
      <c r="P80" t="b">
        <v>0</v>
      </c>
      <c r="Q80" t="b">
        <v>0</v>
      </c>
      <c r="R80" t="s">
        <v>205</v>
      </c>
      <c r="S80" t="str" cm="1">
        <f t="array" ref="S80:T80">_xlfn.TEXTSPLIT(R80,"/")</f>
        <v>publishing</v>
      </c>
      <c r="T80" t="str">
        <v>translations</v>
      </c>
    </row>
    <row r="81" spans="1:20" ht="19.5" x14ac:dyDescent="0.4">
      <c r="A81">
        <v>79</v>
      </c>
      <c r="B81" t="s">
        <v>206</v>
      </c>
      <c r="C81" s="3" t="s">
        <v>207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6"/>
        <v>43267.208333333328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9.5" x14ac:dyDescent="0.4">
      <c r="A82">
        <v>80</v>
      </c>
      <c r="B82" t="s">
        <v>208</v>
      </c>
      <c r="C82" s="3" t="s">
        <v>209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6"/>
        <v>42976.208333333328</v>
      </c>
      <c r="O82" s="9">
        <f t="shared" si="7"/>
        <v>43006.208333333328</v>
      </c>
      <c r="P82" t="b">
        <v>0</v>
      </c>
      <c r="Q82" t="b">
        <v>0</v>
      </c>
      <c r="R82" t="s">
        <v>88</v>
      </c>
      <c r="S82" t="str" cm="1">
        <f t="array" ref="S82:T82">_xlfn.TEXTSPLIT(R82,"/")</f>
        <v>games</v>
      </c>
      <c r="T82" t="str">
        <v>video games</v>
      </c>
    </row>
    <row r="83" spans="1:20" ht="19.5" x14ac:dyDescent="0.4">
      <c r="A83">
        <v>81</v>
      </c>
      <c r="B83" t="s">
        <v>210</v>
      </c>
      <c r="C83" s="3" t="s">
        <v>211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6"/>
        <v>43062.25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9.5" x14ac:dyDescent="0.4">
      <c r="A84">
        <v>82</v>
      </c>
      <c r="B84" t="s">
        <v>212</v>
      </c>
      <c r="C84" s="3" t="s">
        <v>213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 s="5">
        <f t="shared" si="5"/>
        <v>83.183333333333337</v>
      </c>
      <c r="J84" t="s">
        <v>39</v>
      </c>
      <c r="K84" t="s">
        <v>40</v>
      </c>
      <c r="L84">
        <v>1547704800</v>
      </c>
      <c r="M84">
        <v>1548309600</v>
      </c>
      <c r="N84" s="9">
        <f t="shared" si="6"/>
        <v>43482.25</v>
      </c>
      <c r="O84" s="9">
        <f t="shared" si="7"/>
        <v>43489.25</v>
      </c>
      <c r="P84" t="b">
        <v>0</v>
      </c>
      <c r="Q84" t="b">
        <v>1</v>
      </c>
      <c r="R84" t="s">
        <v>88</v>
      </c>
      <c r="S84" t="str" cm="1">
        <f t="array" ref="S84:T84">_xlfn.TEXTSPLIT(R84,"/")</f>
        <v>games</v>
      </c>
      <c r="T84" t="str">
        <v>video games</v>
      </c>
    </row>
    <row r="85" spans="1:20" ht="19.5" x14ac:dyDescent="0.4">
      <c r="A85">
        <v>83</v>
      </c>
      <c r="B85" t="s">
        <v>214</v>
      </c>
      <c r="C85" s="3" t="s">
        <v>215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6"/>
        <v>42579.208333333328</v>
      </c>
      <c r="O85" s="9">
        <f t="shared" si="7"/>
        <v>42601.208333333328</v>
      </c>
      <c r="P85" t="b">
        <v>0</v>
      </c>
      <c r="Q85" t="b">
        <v>0</v>
      </c>
      <c r="R85" t="s">
        <v>49</v>
      </c>
      <c r="S85" t="str" cm="1">
        <f t="array" ref="S85:T85">_xlfn.TEXTSPLIT(R85,"/")</f>
        <v>music</v>
      </c>
      <c r="T85" t="str">
        <v>electric music</v>
      </c>
    </row>
    <row r="86" spans="1:20" ht="19.5" x14ac:dyDescent="0.4">
      <c r="A86">
        <v>84</v>
      </c>
      <c r="B86" t="s">
        <v>216</v>
      </c>
      <c r="C86" s="3" t="s">
        <v>217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6"/>
        <v>41118.208333333336</v>
      </c>
      <c r="O86" s="9">
        <f t="shared" si="7"/>
        <v>41128.208333333336</v>
      </c>
      <c r="P86" t="b">
        <v>0</v>
      </c>
      <c r="Q86" t="b">
        <v>0</v>
      </c>
      <c r="R86" t="s">
        <v>64</v>
      </c>
      <c r="S86" t="str" cm="1">
        <f t="array" ref="S86:T86">_xlfn.TEXTSPLIT(R86,"/")</f>
        <v>technology</v>
      </c>
      <c r="T86" t="str">
        <v>wearables</v>
      </c>
    </row>
    <row r="87" spans="1:20" ht="19.5" x14ac:dyDescent="0.4">
      <c r="A87">
        <v>85</v>
      </c>
      <c r="B87" t="s">
        <v>218</v>
      </c>
      <c r="C87" s="3" t="s">
        <v>219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6"/>
        <v>40797.208333333336</v>
      </c>
      <c r="O87" s="9">
        <f t="shared" si="7"/>
        <v>40805.208333333336</v>
      </c>
      <c r="P87" t="b">
        <v>0</v>
      </c>
      <c r="Q87" t="b">
        <v>0</v>
      </c>
      <c r="R87" t="s">
        <v>59</v>
      </c>
      <c r="S87" t="str" cm="1">
        <f t="array" ref="S87:T87">_xlfn.TEXTSPLIT(R87,"/")</f>
        <v>music</v>
      </c>
      <c r="T87" t="str">
        <v>indie rock</v>
      </c>
    </row>
    <row r="88" spans="1:20" ht="19.5" x14ac:dyDescent="0.4">
      <c r="A88">
        <v>86</v>
      </c>
      <c r="B88" t="s">
        <v>220</v>
      </c>
      <c r="C88" s="3" t="s">
        <v>221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6"/>
        <v>42128.208333333328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3.75" x14ac:dyDescent="0.4">
      <c r="A89">
        <v>87</v>
      </c>
      <c r="B89" t="s">
        <v>222</v>
      </c>
      <c r="C89" s="3" t="s">
        <v>223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6"/>
        <v>40610.25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9.5" x14ac:dyDescent="0.4">
      <c r="A90">
        <v>88</v>
      </c>
      <c r="B90" t="s">
        <v>224</v>
      </c>
      <c r="C90" s="3" t="s">
        <v>225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6"/>
        <v>42110.208333333328</v>
      </c>
      <c r="O90" s="9">
        <f t="shared" si="7"/>
        <v>42132.208333333328</v>
      </c>
      <c r="P90" t="b">
        <v>0</v>
      </c>
      <c r="Q90" t="b">
        <v>0</v>
      </c>
      <c r="R90" t="s">
        <v>205</v>
      </c>
      <c r="S90" t="str" cm="1">
        <f t="array" ref="S90:T90">_xlfn.TEXTSPLIT(R90,"/")</f>
        <v>publishing</v>
      </c>
      <c r="T90" t="str">
        <v>translations</v>
      </c>
    </row>
    <row r="91" spans="1:20" ht="19.5" x14ac:dyDescent="0.4">
      <c r="A91">
        <v>89</v>
      </c>
      <c r="B91" t="s">
        <v>226</v>
      </c>
      <c r="C91" s="3" t="s">
        <v>227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6"/>
        <v>40283.208333333336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9.5" x14ac:dyDescent="0.4">
      <c r="A92">
        <v>90</v>
      </c>
      <c r="B92" t="s">
        <v>228</v>
      </c>
      <c r="C92" s="3" t="s">
        <v>229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6"/>
        <v>42425.25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9.5" x14ac:dyDescent="0.4">
      <c r="A93">
        <v>91</v>
      </c>
      <c r="B93" t="s">
        <v>230</v>
      </c>
      <c r="C93" s="3" t="s">
        <v>231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 s="5">
        <f t="shared" si="5"/>
        <v>109.99705449189985</v>
      </c>
      <c r="J93" t="s">
        <v>106</v>
      </c>
      <c r="K93" t="s">
        <v>107</v>
      </c>
      <c r="L93">
        <v>1470459600</v>
      </c>
      <c r="M93">
        <v>1472878800</v>
      </c>
      <c r="N93" s="9">
        <f t="shared" si="6"/>
        <v>42588.208333333328</v>
      </c>
      <c r="O93" s="9">
        <f t="shared" si="7"/>
        <v>42616.208333333328</v>
      </c>
      <c r="P93" t="b">
        <v>0</v>
      </c>
      <c r="Q93" t="b">
        <v>0</v>
      </c>
      <c r="R93" t="s">
        <v>205</v>
      </c>
      <c r="S93" t="str" cm="1">
        <f t="array" ref="S93:T93">_xlfn.TEXTSPLIT(R93,"/")</f>
        <v>publishing</v>
      </c>
      <c r="T93" t="str">
        <v>translations</v>
      </c>
    </row>
    <row r="94" spans="1:20" ht="33.75" x14ac:dyDescent="0.4">
      <c r="A94">
        <v>92</v>
      </c>
      <c r="B94" t="s">
        <v>232</v>
      </c>
      <c r="C94" s="3" t="s">
        <v>233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 s="5">
        <f t="shared" si="5"/>
        <v>103.96586345381526</v>
      </c>
      <c r="J94" t="s">
        <v>97</v>
      </c>
      <c r="K94" t="s">
        <v>98</v>
      </c>
      <c r="L94">
        <v>1277269200</v>
      </c>
      <c r="M94">
        <v>1277355600</v>
      </c>
      <c r="N94" s="9">
        <f t="shared" si="6"/>
        <v>40352.208333333336</v>
      </c>
      <c r="O94" s="9">
        <f t="shared" si="7"/>
        <v>40353.208333333336</v>
      </c>
      <c r="P94" t="b">
        <v>0</v>
      </c>
      <c r="Q94" t="b">
        <v>1</v>
      </c>
      <c r="R94" t="s">
        <v>88</v>
      </c>
      <c r="S94" t="str" cm="1">
        <f t="array" ref="S94:T94">_xlfn.TEXTSPLIT(R94,"/")</f>
        <v>games</v>
      </c>
      <c r="T94" t="str">
        <v>video games</v>
      </c>
    </row>
    <row r="95" spans="1:20" ht="19.5" x14ac:dyDescent="0.4">
      <c r="A95">
        <v>93</v>
      </c>
      <c r="B95" t="s">
        <v>234</v>
      </c>
      <c r="C95" s="3" t="s">
        <v>235</v>
      </c>
      <c r="D95">
        <v>108800</v>
      </c>
      <c r="E95">
        <v>65877</v>
      </c>
      <c r="F95" s="4">
        <f t="shared" si="4"/>
        <v>60.548713235294116</v>
      </c>
      <c r="G95" t="s">
        <v>73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6"/>
        <v>41202.208333333336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9.5" x14ac:dyDescent="0.4">
      <c r="A96">
        <v>94</v>
      </c>
      <c r="B96" t="s">
        <v>236</v>
      </c>
      <c r="C96" s="3" t="s">
        <v>237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 s="5">
        <f t="shared" si="5"/>
        <v>48.927777777777777</v>
      </c>
      <c r="J96" t="s">
        <v>39</v>
      </c>
      <c r="K96" t="s">
        <v>40</v>
      </c>
      <c r="L96">
        <v>1554613200</v>
      </c>
      <c r="M96">
        <v>1555563600</v>
      </c>
      <c r="N96" s="9">
        <f t="shared" si="6"/>
        <v>43562.208333333328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3.75" x14ac:dyDescent="0.4">
      <c r="A97">
        <v>95</v>
      </c>
      <c r="B97" t="s">
        <v>238</v>
      </c>
      <c r="C97" s="3" t="s">
        <v>239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6"/>
        <v>43752.208333333328</v>
      </c>
      <c r="O97" s="9">
        <f t="shared" si="7"/>
        <v>43759.208333333328</v>
      </c>
      <c r="P97" t="b">
        <v>0</v>
      </c>
      <c r="Q97" t="b">
        <v>0</v>
      </c>
      <c r="R97" t="s">
        <v>41</v>
      </c>
      <c r="S97" t="str" cm="1">
        <f t="array" ref="S97:T97">_xlfn.TEXTSPLIT(R97,"/")</f>
        <v>film &amp; video</v>
      </c>
      <c r="T97" t="str">
        <v>documentary</v>
      </c>
    </row>
    <row r="98" spans="1:20" ht="19.5" x14ac:dyDescent="0.4">
      <c r="A98">
        <v>96</v>
      </c>
      <c r="B98" t="s">
        <v>240</v>
      </c>
      <c r="C98" s="3" t="s">
        <v>241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6"/>
        <v>40612.25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9.5" x14ac:dyDescent="0.4">
      <c r="A99">
        <v>97</v>
      </c>
      <c r="B99" t="s">
        <v>242</v>
      </c>
      <c r="C99" s="3" t="s">
        <v>243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6"/>
        <v>42180.208333333328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9.5" x14ac:dyDescent="0.4">
      <c r="A100">
        <v>98</v>
      </c>
      <c r="B100" t="s">
        <v>244</v>
      </c>
      <c r="C100" s="3" t="s">
        <v>245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6"/>
        <v>42212.208333333328</v>
      </c>
      <c r="O100" s="9">
        <f t="shared" si="7"/>
        <v>42216.208333333328</v>
      </c>
      <c r="P100" t="b">
        <v>0</v>
      </c>
      <c r="Q100" t="b">
        <v>0</v>
      </c>
      <c r="R100" t="s">
        <v>88</v>
      </c>
      <c r="S100" t="str" cm="1">
        <f t="array" ref="S100:T100">_xlfn.TEXTSPLIT(R100,"/")</f>
        <v>games</v>
      </c>
      <c r="T100" t="str">
        <v>video games</v>
      </c>
    </row>
    <row r="101" spans="1:20" ht="19.5" x14ac:dyDescent="0.4">
      <c r="A101">
        <v>99</v>
      </c>
      <c r="B101" t="s">
        <v>246</v>
      </c>
      <c r="C101" s="3" t="s">
        <v>247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6"/>
        <v>41968.25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9.5" x14ac:dyDescent="0.4">
      <c r="A102">
        <v>100</v>
      </c>
      <c r="B102" t="s">
        <v>248</v>
      </c>
      <c r="C102" s="3" t="s">
        <v>249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6"/>
        <v>40835.208333333336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9.5" x14ac:dyDescent="0.4">
      <c r="A103">
        <v>101</v>
      </c>
      <c r="B103" t="s">
        <v>250</v>
      </c>
      <c r="C103" s="3" t="s">
        <v>251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6"/>
        <v>42056.25</v>
      </c>
      <c r="O103" s="9">
        <f t="shared" si="7"/>
        <v>42063.25</v>
      </c>
      <c r="P103" t="b">
        <v>0</v>
      </c>
      <c r="Q103" t="b">
        <v>1</v>
      </c>
      <c r="R103" t="s">
        <v>49</v>
      </c>
      <c r="S103" t="str" cm="1">
        <f t="array" ref="S103:T103">_xlfn.TEXTSPLIT(R103,"/")</f>
        <v>music</v>
      </c>
      <c r="T103" t="str">
        <v>electric music</v>
      </c>
    </row>
    <row r="104" spans="1:20" ht="19.5" x14ac:dyDescent="0.4">
      <c r="A104">
        <v>102</v>
      </c>
      <c r="B104" t="s">
        <v>252</v>
      </c>
      <c r="C104" s="3" t="s">
        <v>253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6"/>
        <v>43234.208333333328</v>
      </c>
      <c r="O104" s="9">
        <f t="shared" si="7"/>
        <v>43241.208333333328</v>
      </c>
      <c r="P104" t="b">
        <v>0</v>
      </c>
      <c r="Q104" t="b">
        <v>1</v>
      </c>
      <c r="R104" t="s">
        <v>64</v>
      </c>
      <c r="S104" t="str" cm="1">
        <f t="array" ref="S104:T104">_xlfn.TEXTSPLIT(R104,"/")</f>
        <v>technology</v>
      </c>
      <c r="T104" t="str">
        <v>wearables</v>
      </c>
    </row>
    <row r="105" spans="1:20" ht="19.5" x14ac:dyDescent="0.4">
      <c r="A105">
        <v>103</v>
      </c>
      <c r="B105" t="s">
        <v>254</v>
      </c>
      <c r="C105" s="3" t="s">
        <v>255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 s="5">
        <f t="shared" si="5"/>
        <v>66.513513513513516</v>
      </c>
      <c r="J105" t="s">
        <v>106</v>
      </c>
      <c r="K105" t="s">
        <v>107</v>
      </c>
      <c r="L105">
        <v>1287896400</v>
      </c>
      <c r="M105">
        <v>1288674000</v>
      </c>
      <c r="N105" s="9">
        <f t="shared" si="6"/>
        <v>40475.208333333336</v>
      </c>
      <c r="O105" s="9">
        <f t="shared" si="7"/>
        <v>40484.208333333336</v>
      </c>
      <c r="P105" t="b">
        <v>0</v>
      </c>
      <c r="Q105" t="b">
        <v>0</v>
      </c>
      <c r="R105" t="s">
        <v>49</v>
      </c>
      <c r="S105" t="str" cm="1">
        <f t="array" ref="S105:T105">_xlfn.TEXTSPLIT(R105,"/")</f>
        <v>music</v>
      </c>
      <c r="T105" t="str">
        <v>electric music</v>
      </c>
    </row>
    <row r="106" spans="1:20" ht="19.5" x14ac:dyDescent="0.4">
      <c r="A106">
        <v>104</v>
      </c>
      <c r="B106" t="s">
        <v>256</v>
      </c>
      <c r="C106" s="3" t="s">
        <v>257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6"/>
        <v>42878.208333333328</v>
      </c>
      <c r="O106" s="9">
        <f t="shared" si="7"/>
        <v>42879.208333333328</v>
      </c>
      <c r="P106" t="b">
        <v>0</v>
      </c>
      <c r="Q106" t="b">
        <v>0</v>
      </c>
      <c r="R106" t="s">
        <v>59</v>
      </c>
      <c r="S106" t="str" cm="1">
        <f t="array" ref="S106:T106">_xlfn.TEXTSPLIT(R106,"/")</f>
        <v>music</v>
      </c>
      <c r="T106" t="str">
        <v>indie rock</v>
      </c>
    </row>
    <row r="107" spans="1:20" ht="19.5" x14ac:dyDescent="0.4">
      <c r="A107">
        <v>105</v>
      </c>
      <c r="B107" t="s">
        <v>258</v>
      </c>
      <c r="C107" s="3" t="s">
        <v>259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6"/>
        <v>41366.208333333336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9.5" x14ac:dyDescent="0.4">
      <c r="A108">
        <v>106</v>
      </c>
      <c r="B108" t="s">
        <v>260</v>
      </c>
      <c r="C108" s="3" t="s">
        <v>261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6"/>
        <v>43716.208333333328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3.75" x14ac:dyDescent="0.4">
      <c r="A109">
        <v>107</v>
      </c>
      <c r="B109" t="s">
        <v>262</v>
      </c>
      <c r="C109" s="3" t="s">
        <v>263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6"/>
        <v>43213.208333333328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3.75" x14ac:dyDescent="0.4">
      <c r="A110">
        <v>108</v>
      </c>
      <c r="B110" t="s">
        <v>264</v>
      </c>
      <c r="C110" s="3" t="s">
        <v>265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6"/>
        <v>41005.208333333336</v>
      </c>
      <c r="O110" s="9">
        <f t="shared" si="7"/>
        <v>41042.208333333336</v>
      </c>
      <c r="P110" t="b">
        <v>0</v>
      </c>
      <c r="Q110" t="b">
        <v>0</v>
      </c>
      <c r="R110" t="s">
        <v>41</v>
      </c>
      <c r="S110" t="str" cm="1">
        <f t="array" ref="S110:T110">_xlfn.TEXTSPLIT(R110,"/")</f>
        <v>film &amp; video</v>
      </c>
      <c r="T110" t="str">
        <v>documentary</v>
      </c>
    </row>
    <row r="111" spans="1:20" ht="19.5" x14ac:dyDescent="0.4">
      <c r="A111">
        <v>109</v>
      </c>
      <c r="B111" t="s">
        <v>266</v>
      </c>
      <c r="C111" s="3" t="s">
        <v>267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6"/>
        <v>41651.25</v>
      </c>
      <c r="O111" s="9">
        <f t="shared" si="7"/>
        <v>41653.25</v>
      </c>
      <c r="P111" t="b">
        <v>0</v>
      </c>
      <c r="Q111" t="b">
        <v>0</v>
      </c>
      <c r="R111" t="s">
        <v>268</v>
      </c>
      <c r="S111" t="str" cm="1">
        <f t="array" ref="S111:T111">_xlfn.TEXTSPLIT(R111,"/")</f>
        <v>film &amp; video</v>
      </c>
      <c r="T111" t="str">
        <v>television</v>
      </c>
    </row>
    <row r="112" spans="1:20" ht="33.75" x14ac:dyDescent="0.4">
      <c r="A112">
        <v>110</v>
      </c>
      <c r="B112" t="s">
        <v>269</v>
      </c>
      <c r="C112" s="3" t="s">
        <v>270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6"/>
        <v>43354.208333333328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9.5" x14ac:dyDescent="0.4">
      <c r="A113">
        <v>111</v>
      </c>
      <c r="B113" t="s">
        <v>271</v>
      </c>
      <c r="C113" s="3" t="s">
        <v>272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6"/>
        <v>41174.208333333336</v>
      </c>
      <c r="O113" s="9">
        <f t="shared" si="7"/>
        <v>41180.208333333336</v>
      </c>
      <c r="P113" t="b">
        <v>0</v>
      </c>
      <c r="Q113" t="b">
        <v>0</v>
      </c>
      <c r="R113" t="s">
        <v>132</v>
      </c>
      <c r="S113" t="str" cm="1">
        <f t="array" ref="S113:T113">_xlfn.TEXTSPLIT(R113,"/")</f>
        <v>publishing</v>
      </c>
      <c r="T113" t="str">
        <v>radio &amp; podcasts</v>
      </c>
    </row>
    <row r="114" spans="1:20" ht="19.5" x14ac:dyDescent="0.4">
      <c r="A114">
        <v>112</v>
      </c>
      <c r="B114" t="s">
        <v>273</v>
      </c>
      <c r="C114" s="3" t="s">
        <v>274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6"/>
        <v>41875.208333333336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9.5" x14ac:dyDescent="0.4">
      <c r="A115">
        <v>113</v>
      </c>
      <c r="B115" t="s">
        <v>275</v>
      </c>
      <c r="C115" s="3" t="s">
        <v>276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6"/>
        <v>42990.208333333328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9.5" x14ac:dyDescent="0.4">
      <c r="A116">
        <v>114</v>
      </c>
      <c r="B116" t="s">
        <v>277</v>
      </c>
      <c r="C116" s="3" t="s">
        <v>278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6"/>
        <v>43564.208333333328</v>
      </c>
      <c r="O116" s="9">
        <f t="shared" si="7"/>
        <v>43565.208333333328</v>
      </c>
      <c r="P116" t="b">
        <v>0</v>
      </c>
      <c r="Q116" t="b">
        <v>1</v>
      </c>
      <c r="R116" t="s">
        <v>64</v>
      </c>
      <c r="S116" t="str" cm="1">
        <f t="array" ref="S116:T116">_xlfn.TEXTSPLIT(R116,"/")</f>
        <v>technology</v>
      </c>
      <c r="T116" t="str">
        <v>wearables</v>
      </c>
    </row>
    <row r="117" spans="1:20" ht="19.5" x14ac:dyDescent="0.4">
      <c r="A117">
        <v>115</v>
      </c>
      <c r="B117" t="s">
        <v>279</v>
      </c>
      <c r="C117" s="3" t="s">
        <v>280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 s="5">
        <f t="shared" si="5"/>
        <v>44.001815980629537</v>
      </c>
      <c r="J117" t="s">
        <v>106</v>
      </c>
      <c r="K117" t="s">
        <v>107</v>
      </c>
      <c r="L117">
        <v>1510898400</v>
      </c>
      <c r="M117">
        <v>1513922400</v>
      </c>
      <c r="N117" s="9">
        <f t="shared" si="6"/>
        <v>43056.25</v>
      </c>
      <c r="O117" s="9">
        <f t="shared" si="7"/>
        <v>43091.25</v>
      </c>
      <c r="P117" t="b">
        <v>0</v>
      </c>
      <c r="Q117" t="b">
        <v>0</v>
      </c>
      <c r="R117" t="s">
        <v>118</v>
      </c>
      <c r="S117" t="str" cm="1">
        <f t="array" ref="S117:T117">_xlfn.TEXTSPLIT(R117,"/")</f>
        <v>publishing</v>
      </c>
      <c r="T117" t="str">
        <v>fiction</v>
      </c>
    </row>
    <row r="118" spans="1:20" ht="33.75" x14ac:dyDescent="0.4">
      <c r="A118">
        <v>116</v>
      </c>
      <c r="B118" t="s">
        <v>281</v>
      </c>
      <c r="C118" s="3" t="s">
        <v>282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6"/>
        <v>42265.208333333328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9.5" x14ac:dyDescent="0.4">
      <c r="A119">
        <v>117</v>
      </c>
      <c r="B119" t="s">
        <v>283</v>
      </c>
      <c r="C119" s="3" t="s">
        <v>284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6"/>
        <v>40808.208333333336</v>
      </c>
      <c r="O119" s="9">
        <f t="shared" si="7"/>
        <v>40814.208333333336</v>
      </c>
      <c r="P119" t="b">
        <v>0</v>
      </c>
      <c r="Q119" t="b">
        <v>0</v>
      </c>
      <c r="R119" t="s">
        <v>268</v>
      </c>
      <c r="S119" t="str" cm="1">
        <f t="array" ref="S119:T119">_xlfn.TEXTSPLIT(R119,"/")</f>
        <v>film &amp; video</v>
      </c>
      <c r="T119" t="str">
        <v>television</v>
      </c>
    </row>
    <row r="120" spans="1:20" ht="19.5" x14ac:dyDescent="0.4">
      <c r="A120">
        <v>118</v>
      </c>
      <c r="B120" t="s">
        <v>285</v>
      </c>
      <c r="C120" s="3" t="s">
        <v>286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6"/>
        <v>41665.25</v>
      </c>
      <c r="O120" s="9">
        <f t="shared" si="7"/>
        <v>41671.25</v>
      </c>
      <c r="P120" t="b">
        <v>0</v>
      </c>
      <c r="Q120" t="b">
        <v>0</v>
      </c>
      <c r="R120" t="s">
        <v>121</v>
      </c>
      <c r="S120" t="str" cm="1">
        <f t="array" ref="S120:T120">_xlfn.TEXTSPLIT(R120,"/")</f>
        <v>photography</v>
      </c>
      <c r="T120" t="str">
        <v>photography books</v>
      </c>
    </row>
    <row r="121" spans="1:20" ht="33.75" x14ac:dyDescent="0.4">
      <c r="A121">
        <v>119</v>
      </c>
      <c r="B121" t="s">
        <v>287</v>
      </c>
      <c r="C121" s="3" t="s">
        <v>288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6"/>
        <v>41806.208333333336</v>
      </c>
      <c r="O121" s="9">
        <f t="shared" si="7"/>
        <v>41823.208333333336</v>
      </c>
      <c r="P121" t="b">
        <v>0</v>
      </c>
      <c r="Q121" t="b">
        <v>1</v>
      </c>
      <c r="R121" t="s">
        <v>41</v>
      </c>
      <c r="S121" t="str" cm="1">
        <f t="array" ref="S121:T121">_xlfn.TEXTSPLIT(R121,"/")</f>
        <v>film &amp; video</v>
      </c>
      <c r="T121" t="str">
        <v>documentary</v>
      </c>
    </row>
    <row r="122" spans="1:20" ht="19.5" x14ac:dyDescent="0.4">
      <c r="A122">
        <v>120</v>
      </c>
      <c r="B122" t="s">
        <v>289</v>
      </c>
      <c r="C122" s="3" t="s">
        <v>290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6"/>
        <v>42111.208333333328</v>
      </c>
      <c r="O122" s="9">
        <f t="shared" si="7"/>
        <v>42115.208333333328</v>
      </c>
      <c r="P122" t="b">
        <v>0</v>
      </c>
      <c r="Q122" t="b">
        <v>1</v>
      </c>
      <c r="R122" t="s">
        <v>291</v>
      </c>
      <c r="S122" t="str" cm="1">
        <f t="array" ref="S122:T122">_xlfn.TEXTSPLIT(R122,"/")</f>
        <v>games</v>
      </c>
      <c r="T122" t="str">
        <v>mobile games</v>
      </c>
    </row>
    <row r="123" spans="1:20" ht="19.5" x14ac:dyDescent="0.4">
      <c r="A123">
        <v>121</v>
      </c>
      <c r="B123" t="s">
        <v>292</v>
      </c>
      <c r="C123" s="3" t="s">
        <v>293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6"/>
        <v>41917.208333333336</v>
      </c>
      <c r="O123" s="9">
        <f t="shared" si="7"/>
        <v>41930.208333333336</v>
      </c>
      <c r="P123" t="b">
        <v>0</v>
      </c>
      <c r="Q123" t="b">
        <v>0</v>
      </c>
      <c r="R123" t="s">
        <v>88</v>
      </c>
      <c r="S123" t="str" cm="1">
        <f t="array" ref="S123:T123">_xlfn.TEXTSPLIT(R123,"/")</f>
        <v>games</v>
      </c>
      <c r="T123" t="str">
        <v>video games</v>
      </c>
    </row>
    <row r="124" spans="1:20" ht="19.5" x14ac:dyDescent="0.4">
      <c r="A124">
        <v>122</v>
      </c>
      <c r="B124" t="s">
        <v>294</v>
      </c>
      <c r="C124" s="3" t="s">
        <v>295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6"/>
        <v>41970.25</v>
      </c>
      <c r="O124" s="9">
        <f t="shared" si="7"/>
        <v>41997.25</v>
      </c>
      <c r="P124" t="b">
        <v>0</v>
      </c>
      <c r="Q124" t="b">
        <v>0</v>
      </c>
      <c r="R124" t="s">
        <v>118</v>
      </c>
      <c r="S124" t="str" cm="1">
        <f t="array" ref="S124:T124">_xlfn.TEXTSPLIT(R124,"/")</f>
        <v>publishing</v>
      </c>
      <c r="T124" t="str">
        <v>fiction</v>
      </c>
    </row>
    <row r="125" spans="1:20" ht="19.5" x14ac:dyDescent="0.4">
      <c r="A125">
        <v>123</v>
      </c>
      <c r="B125" t="s">
        <v>296</v>
      </c>
      <c r="C125" s="3" t="s">
        <v>297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6"/>
        <v>42332.25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9.5" x14ac:dyDescent="0.4">
      <c r="A126">
        <v>124</v>
      </c>
      <c r="B126" t="s">
        <v>298</v>
      </c>
      <c r="C126" s="3" t="s">
        <v>299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 s="5">
        <f t="shared" si="5"/>
        <v>101.72340425531915</v>
      </c>
      <c r="J126" t="s">
        <v>106</v>
      </c>
      <c r="K126" t="s">
        <v>107</v>
      </c>
      <c r="L126">
        <v>1557723600</v>
      </c>
      <c r="M126">
        <v>1562302800</v>
      </c>
      <c r="N126" s="9">
        <f t="shared" si="6"/>
        <v>43598.208333333328</v>
      </c>
      <c r="O126" s="9">
        <f t="shared" si="7"/>
        <v>43651.208333333328</v>
      </c>
      <c r="P126" t="b">
        <v>0</v>
      </c>
      <c r="Q126" t="b">
        <v>0</v>
      </c>
      <c r="R126" t="s">
        <v>121</v>
      </c>
      <c r="S126" t="str" cm="1">
        <f t="array" ref="S126:T126">_xlfn.TEXTSPLIT(R126,"/")</f>
        <v>photography</v>
      </c>
      <c r="T126" t="str">
        <v>photography books</v>
      </c>
    </row>
    <row r="127" spans="1:20" ht="19.5" x14ac:dyDescent="0.4">
      <c r="A127">
        <v>125</v>
      </c>
      <c r="B127" t="s">
        <v>300</v>
      </c>
      <c r="C127" s="3" t="s">
        <v>301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6"/>
        <v>43362.208333333328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9.5" x14ac:dyDescent="0.4">
      <c r="A128">
        <v>126</v>
      </c>
      <c r="B128" t="s">
        <v>302</v>
      </c>
      <c r="C128" s="3" t="s">
        <v>303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6"/>
        <v>42596.208333333328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9.5" x14ac:dyDescent="0.4">
      <c r="A129">
        <v>127</v>
      </c>
      <c r="B129" t="s">
        <v>304</v>
      </c>
      <c r="C129" s="3" t="s">
        <v>305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6"/>
        <v>40310.208333333336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9.5" x14ac:dyDescent="0.4">
      <c r="A130">
        <v>128</v>
      </c>
      <c r="B130" t="s">
        <v>306</v>
      </c>
      <c r="C130" s="3" t="s">
        <v>307</v>
      </c>
      <c r="D130">
        <v>70600</v>
      </c>
      <c r="E130">
        <v>42596</v>
      </c>
      <c r="F130" s="4">
        <f t="shared" si="4"/>
        <v>60.334277620396605</v>
      </c>
      <c r="G130" t="s">
        <v>73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6"/>
        <v>40417.208333333336</v>
      </c>
      <c r="O130" s="9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9.5" x14ac:dyDescent="0.4">
      <c r="A131">
        <v>129</v>
      </c>
      <c r="B131" t="s">
        <v>308</v>
      </c>
      <c r="C131" s="3" t="s">
        <v>309</v>
      </c>
      <c r="D131">
        <v>148500</v>
      </c>
      <c r="E131">
        <v>4756</v>
      </c>
      <c r="F131" s="4">
        <f t="shared" ref="F131:F194" si="8">PRODUCT(100*(E131/D131))</f>
        <v>3.202693602693603</v>
      </c>
      <c r="G131" t="s">
        <v>73</v>
      </c>
      <c r="H131">
        <v>55</v>
      </c>
      <c r="I131" s="5">
        <f t="shared" ref="I131:I194" si="9">IFERROR(AVERAGE(E131/H131),"0")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10">(((L131/60)/60)/24)+DATE(1970,1,1)</f>
        <v>42038.25</v>
      </c>
      <c r="O131" s="9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9.5" x14ac:dyDescent="0.4">
      <c r="A132">
        <v>130</v>
      </c>
      <c r="B132" t="s">
        <v>310</v>
      </c>
      <c r="C132" s="3" t="s">
        <v>311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10"/>
        <v>40842.208333333336</v>
      </c>
      <c r="O132" s="9">
        <f t="shared" si="11"/>
        <v>40858.25</v>
      </c>
      <c r="P132" t="b">
        <v>0</v>
      </c>
      <c r="Q132" t="b">
        <v>0</v>
      </c>
      <c r="R132" t="s">
        <v>52</v>
      </c>
      <c r="S132" t="str" cm="1">
        <f t="array" ref="S132:T132">_xlfn.TEXTSPLIT(R132,"/")</f>
        <v>film &amp; video</v>
      </c>
      <c r="T132" t="str">
        <v>drama</v>
      </c>
    </row>
    <row r="133" spans="1:20" ht="33.75" x14ac:dyDescent="0.4">
      <c r="A133">
        <v>131</v>
      </c>
      <c r="B133" t="s">
        <v>312</v>
      </c>
      <c r="C133" s="3" t="s">
        <v>313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 s="5">
        <f t="shared" si="9"/>
        <v>67.996725337699544</v>
      </c>
      <c r="J133" t="s">
        <v>39</v>
      </c>
      <c r="K133" t="s">
        <v>40</v>
      </c>
      <c r="L133">
        <v>1385704800</v>
      </c>
      <c r="M133">
        <v>1386828000</v>
      </c>
      <c r="N133" s="9">
        <f t="shared" si="10"/>
        <v>41607.25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9.5" x14ac:dyDescent="0.4">
      <c r="A134">
        <v>132</v>
      </c>
      <c r="B134" t="s">
        <v>314</v>
      </c>
      <c r="C134" s="3" t="s">
        <v>315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10"/>
        <v>43112.25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9.5" x14ac:dyDescent="0.4">
      <c r="A135">
        <v>133</v>
      </c>
      <c r="B135" t="s">
        <v>316</v>
      </c>
      <c r="C135" s="3" t="s">
        <v>317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10"/>
        <v>40767.208333333336</v>
      </c>
      <c r="O135" s="9">
        <f t="shared" si="11"/>
        <v>40789.208333333336</v>
      </c>
      <c r="P135" t="b">
        <v>0</v>
      </c>
      <c r="Q135" t="b">
        <v>0</v>
      </c>
      <c r="R135" t="s">
        <v>318</v>
      </c>
      <c r="S135" t="str" cm="1">
        <f t="array" ref="S135:T135">_xlfn.TEXTSPLIT(R135,"/")</f>
        <v>music</v>
      </c>
      <c r="T135" t="str">
        <v>world music</v>
      </c>
    </row>
    <row r="136" spans="1:20" ht="19.5" x14ac:dyDescent="0.4">
      <c r="A136">
        <v>134</v>
      </c>
      <c r="B136" t="s">
        <v>319</v>
      </c>
      <c r="C136" s="3" t="s">
        <v>320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 s="5">
        <f t="shared" si="9"/>
        <v>94.987234042553197</v>
      </c>
      <c r="J136" t="s">
        <v>97</v>
      </c>
      <c r="K136" t="s">
        <v>98</v>
      </c>
      <c r="L136">
        <v>1308459600</v>
      </c>
      <c r="M136">
        <v>1312693200</v>
      </c>
      <c r="N136" s="9">
        <f t="shared" si="10"/>
        <v>40713.208333333336</v>
      </c>
      <c r="O136" s="9">
        <f t="shared" si="11"/>
        <v>40762.208333333336</v>
      </c>
      <c r="P136" t="b">
        <v>0</v>
      </c>
      <c r="Q136" t="b">
        <v>1</v>
      </c>
      <c r="R136" t="s">
        <v>41</v>
      </c>
      <c r="S136" t="str" cm="1">
        <f t="array" ref="S136:T136">_xlfn.TEXTSPLIT(R136,"/")</f>
        <v>film &amp; video</v>
      </c>
      <c r="T136" t="str">
        <v>documentary</v>
      </c>
    </row>
    <row r="137" spans="1:20" ht="19.5" x14ac:dyDescent="0.4">
      <c r="A137">
        <v>135</v>
      </c>
      <c r="B137" t="s">
        <v>321</v>
      </c>
      <c r="C137" s="3" t="s">
        <v>322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10"/>
        <v>41340.25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9.5" x14ac:dyDescent="0.4">
      <c r="A138">
        <v>136</v>
      </c>
      <c r="B138" t="s">
        <v>323</v>
      </c>
      <c r="C138" s="3" t="s">
        <v>324</v>
      </c>
      <c r="D138">
        <v>82800</v>
      </c>
      <c r="E138">
        <v>2721</v>
      </c>
      <c r="F138" s="4">
        <f t="shared" si="8"/>
        <v>3.2862318840579712</v>
      </c>
      <c r="G138" t="s">
        <v>73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10"/>
        <v>41797.208333333336</v>
      </c>
      <c r="O138" s="9">
        <f t="shared" si="11"/>
        <v>41809.208333333336</v>
      </c>
      <c r="P138" t="b">
        <v>0</v>
      </c>
      <c r="Q138" t="b">
        <v>1</v>
      </c>
      <c r="R138" t="s">
        <v>52</v>
      </c>
      <c r="S138" t="str" cm="1">
        <f t="array" ref="S138:T138">_xlfn.TEXTSPLIT(R138,"/")</f>
        <v>film &amp; video</v>
      </c>
      <c r="T138" t="str">
        <v>drama</v>
      </c>
    </row>
    <row r="139" spans="1:20" ht="19.5" x14ac:dyDescent="0.4">
      <c r="A139">
        <v>137</v>
      </c>
      <c r="B139" t="s">
        <v>325</v>
      </c>
      <c r="C139" s="3" t="s">
        <v>326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10"/>
        <v>40457.208333333336</v>
      </c>
      <c r="O139" s="9">
        <f t="shared" si="11"/>
        <v>40463.208333333336</v>
      </c>
      <c r="P139" t="b">
        <v>0</v>
      </c>
      <c r="Q139" t="b">
        <v>0</v>
      </c>
      <c r="R139" t="s">
        <v>67</v>
      </c>
      <c r="S139" t="str" cm="1">
        <f t="array" ref="S139:T139">_xlfn.TEXTSPLIT(R139,"/")</f>
        <v>publishing</v>
      </c>
      <c r="T139" t="str">
        <v>nonfiction</v>
      </c>
    </row>
    <row r="140" spans="1:20" ht="33.75" x14ac:dyDescent="0.4">
      <c r="A140">
        <v>138</v>
      </c>
      <c r="B140" t="s">
        <v>327</v>
      </c>
      <c r="C140" s="3" t="s">
        <v>328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10"/>
        <v>41180.208333333336</v>
      </c>
      <c r="O140" s="9">
        <f t="shared" si="11"/>
        <v>41186.208333333336</v>
      </c>
      <c r="P140" t="b">
        <v>0</v>
      </c>
      <c r="Q140" t="b">
        <v>0</v>
      </c>
      <c r="R140" t="s">
        <v>291</v>
      </c>
      <c r="S140" t="str" cm="1">
        <f t="array" ref="S140:T140">_xlfn.TEXTSPLIT(R140,"/")</f>
        <v>games</v>
      </c>
      <c r="T140" t="str">
        <v>mobile games</v>
      </c>
    </row>
    <row r="141" spans="1:20" ht="19.5" x14ac:dyDescent="0.4">
      <c r="A141">
        <v>139</v>
      </c>
      <c r="B141" t="s">
        <v>329</v>
      </c>
      <c r="C141" s="3" t="s">
        <v>330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10"/>
        <v>42115.208333333328</v>
      </c>
      <c r="O141" s="9">
        <f t="shared" si="11"/>
        <v>42131.208333333328</v>
      </c>
      <c r="P141" t="b">
        <v>0</v>
      </c>
      <c r="Q141" t="b">
        <v>1</v>
      </c>
      <c r="R141" t="s">
        <v>64</v>
      </c>
      <c r="S141" t="str" cm="1">
        <f t="array" ref="S141:T141">_xlfn.TEXTSPLIT(R141,"/")</f>
        <v>technology</v>
      </c>
      <c r="T141" t="str">
        <v>wearables</v>
      </c>
    </row>
    <row r="142" spans="1:20" ht="33.75" x14ac:dyDescent="0.4">
      <c r="A142">
        <v>140</v>
      </c>
      <c r="B142" t="s">
        <v>331</v>
      </c>
      <c r="C142" s="3" t="s">
        <v>332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10"/>
        <v>43156.25</v>
      </c>
      <c r="O142" s="9">
        <f t="shared" si="11"/>
        <v>43161.25</v>
      </c>
      <c r="P142" t="b">
        <v>0</v>
      </c>
      <c r="Q142" t="b">
        <v>0</v>
      </c>
      <c r="R142" t="s">
        <v>41</v>
      </c>
      <c r="S142" t="str" cm="1">
        <f t="array" ref="S142:T142">_xlfn.TEXTSPLIT(R142,"/")</f>
        <v>film &amp; video</v>
      </c>
      <c r="T142" t="str">
        <v>documentary</v>
      </c>
    </row>
    <row r="143" spans="1:20" ht="19.5" x14ac:dyDescent="0.4">
      <c r="A143">
        <v>141</v>
      </c>
      <c r="B143" t="s">
        <v>333</v>
      </c>
      <c r="C143" s="3" t="s">
        <v>334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10"/>
        <v>42167.208333333328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19.5" x14ac:dyDescent="0.4">
      <c r="A144">
        <v>142</v>
      </c>
      <c r="B144" t="s">
        <v>335</v>
      </c>
      <c r="C144" s="3" t="s">
        <v>336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10"/>
        <v>41005.208333333336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9.5" x14ac:dyDescent="0.4">
      <c r="A145">
        <v>143</v>
      </c>
      <c r="B145" t="s">
        <v>337</v>
      </c>
      <c r="C145" s="3" t="s">
        <v>338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10"/>
        <v>40357.208333333336</v>
      </c>
      <c r="O145" s="9">
        <f t="shared" si="11"/>
        <v>40377.208333333336</v>
      </c>
      <c r="P145" t="b">
        <v>0</v>
      </c>
      <c r="Q145" t="b">
        <v>0</v>
      </c>
      <c r="R145" t="s">
        <v>59</v>
      </c>
      <c r="S145" t="str" cm="1">
        <f t="array" ref="S145:T145">_xlfn.TEXTSPLIT(R145,"/")</f>
        <v>music</v>
      </c>
      <c r="T145" t="str">
        <v>indie rock</v>
      </c>
    </row>
    <row r="146" spans="1:20" ht="19.5" x14ac:dyDescent="0.4">
      <c r="A146">
        <v>144</v>
      </c>
      <c r="B146" t="s">
        <v>339</v>
      </c>
      <c r="C146" s="3" t="s">
        <v>340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10"/>
        <v>43633.208333333328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9.5" x14ac:dyDescent="0.4">
      <c r="A147">
        <v>145</v>
      </c>
      <c r="B147" t="s">
        <v>341</v>
      </c>
      <c r="C147" s="3" t="s">
        <v>342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 s="5">
        <f t="shared" si="9"/>
        <v>76.989583333333329</v>
      </c>
      <c r="J147" t="s">
        <v>97</v>
      </c>
      <c r="K147" t="s">
        <v>98</v>
      </c>
      <c r="L147">
        <v>1410066000</v>
      </c>
      <c r="M147">
        <v>1410498000</v>
      </c>
      <c r="N147" s="9">
        <f t="shared" si="10"/>
        <v>41889.208333333336</v>
      </c>
      <c r="O147" s="9">
        <f t="shared" si="11"/>
        <v>41894.208333333336</v>
      </c>
      <c r="P147" t="b">
        <v>0</v>
      </c>
      <c r="Q147" t="b">
        <v>0</v>
      </c>
      <c r="R147" t="s">
        <v>64</v>
      </c>
      <c r="S147" t="str" cm="1">
        <f t="array" ref="S147:T147">_xlfn.TEXTSPLIT(R147,"/")</f>
        <v>technology</v>
      </c>
      <c r="T147" t="str">
        <v>wearables</v>
      </c>
    </row>
    <row r="148" spans="1:20" ht="33.75" x14ac:dyDescent="0.4">
      <c r="A148">
        <v>146</v>
      </c>
      <c r="B148" t="s">
        <v>343</v>
      </c>
      <c r="C148" s="3" t="s">
        <v>344</v>
      </c>
      <c r="D148">
        <v>8800</v>
      </c>
      <c r="E148">
        <v>1518</v>
      </c>
      <c r="F148" s="4">
        <f t="shared" si="8"/>
        <v>17.25</v>
      </c>
      <c r="G148" t="s">
        <v>73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10"/>
        <v>40855.25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19.5" x14ac:dyDescent="0.4">
      <c r="A149">
        <v>147</v>
      </c>
      <c r="B149" t="s">
        <v>345</v>
      </c>
      <c r="C149" s="3" t="s">
        <v>346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10"/>
        <v>42534.208333333328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9.5" x14ac:dyDescent="0.4">
      <c r="A150">
        <v>148</v>
      </c>
      <c r="B150" t="s">
        <v>347</v>
      </c>
      <c r="C150" s="3" t="s">
        <v>348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10"/>
        <v>42941.208333333328</v>
      </c>
      <c r="O150" s="9">
        <f t="shared" si="11"/>
        <v>42950.208333333328</v>
      </c>
      <c r="P150" t="b">
        <v>0</v>
      </c>
      <c r="Q150" t="b">
        <v>0</v>
      </c>
      <c r="R150" t="s">
        <v>64</v>
      </c>
      <c r="S150" t="str" cm="1">
        <f t="array" ref="S150:T150">_xlfn.TEXTSPLIT(R150,"/")</f>
        <v>technology</v>
      </c>
      <c r="T150" t="str">
        <v>wearables</v>
      </c>
    </row>
    <row r="151" spans="1:20" ht="19.5" x14ac:dyDescent="0.4">
      <c r="A151">
        <v>149</v>
      </c>
      <c r="B151" t="s">
        <v>349</v>
      </c>
      <c r="C151" s="3" t="s">
        <v>350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10"/>
        <v>41275.25</v>
      </c>
      <c r="O151" s="9">
        <f t="shared" si="11"/>
        <v>41327.25</v>
      </c>
      <c r="P151" t="b">
        <v>0</v>
      </c>
      <c r="Q151" t="b">
        <v>0</v>
      </c>
      <c r="R151" t="s">
        <v>59</v>
      </c>
      <c r="S151" t="str" cm="1">
        <f t="array" ref="S151:T151">_xlfn.TEXTSPLIT(R151,"/")</f>
        <v>music</v>
      </c>
      <c r="T151" t="str">
        <v>indie rock</v>
      </c>
    </row>
    <row r="152" spans="1:20" ht="19.5" x14ac:dyDescent="0.4">
      <c r="A152">
        <v>150</v>
      </c>
      <c r="B152" t="s">
        <v>351</v>
      </c>
      <c r="C152" s="3" t="s">
        <v>352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10"/>
        <v>43450.25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9.5" x14ac:dyDescent="0.4">
      <c r="A153">
        <v>151</v>
      </c>
      <c r="B153" t="s">
        <v>353</v>
      </c>
      <c r="C153" s="3" t="s">
        <v>354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10"/>
        <v>41799.208333333336</v>
      </c>
      <c r="O153" s="9">
        <f t="shared" si="11"/>
        <v>41850.208333333336</v>
      </c>
      <c r="P153" t="b">
        <v>0</v>
      </c>
      <c r="Q153" t="b">
        <v>0</v>
      </c>
      <c r="R153" t="s">
        <v>49</v>
      </c>
      <c r="S153" t="str" cm="1">
        <f t="array" ref="S153:T153">_xlfn.TEXTSPLIT(R153,"/")</f>
        <v>music</v>
      </c>
      <c r="T153" t="str">
        <v>electric music</v>
      </c>
    </row>
    <row r="154" spans="1:20" ht="19.5" x14ac:dyDescent="0.4">
      <c r="A154">
        <v>152</v>
      </c>
      <c r="B154" t="s">
        <v>355</v>
      </c>
      <c r="C154" s="3" t="s">
        <v>356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10"/>
        <v>42783.25</v>
      </c>
      <c r="O154" s="9">
        <f t="shared" si="11"/>
        <v>42790.25</v>
      </c>
      <c r="P154" t="b">
        <v>0</v>
      </c>
      <c r="Q154" t="b">
        <v>0</v>
      </c>
      <c r="R154" t="s">
        <v>59</v>
      </c>
      <c r="S154" t="str" cm="1">
        <f t="array" ref="S154:T154">_xlfn.TEXTSPLIT(R154,"/")</f>
        <v>music</v>
      </c>
      <c r="T154" t="str">
        <v>indie rock</v>
      </c>
    </row>
    <row r="155" spans="1:20" ht="19.5" x14ac:dyDescent="0.4">
      <c r="A155">
        <v>153</v>
      </c>
      <c r="B155" t="s">
        <v>357</v>
      </c>
      <c r="C155" s="3" t="s">
        <v>358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10"/>
        <v>41201.208333333336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9.5" x14ac:dyDescent="0.4">
      <c r="A156">
        <v>154</v>
      </c>
      <c r="B156" t="s">
        <v>359</v>
      </c>
      <c r="C156" s="3" t="s">
        <v>360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10"/>
        <v>42502.208333333328</v>
      </c>
      <c r="O156" s="9">
        <f t="shared" si="11"/>
        <v>42525.208333333328</v>
      </c>
      <c r="P156" t="b">
        <v>0</v>
      </c>
      <c r="Q156" t="b">
        <v>1</v>
      </c>
      <c r="R156" t="s">
        <v>59</v>
      </c>
      <c r="S156" t="str" cm="1">
        <f t="array" ref="S156:T156">_xlfn.TEXTSPLIT(R156,"/")</f>
        <v>music</v>
      </c>
      <c r="T156" t="str">
        <v>indie rock</v>
      </c>
    </row>
    <row r="157" spans="1:20" ht="19.5" x14ac:dyDescent="0.4">
      <c r="A157">
        <v>155</v>
      </c>
      <c r="B157" t="s">
        <v>361</v>
      </c>
      <c r="C157" s="3" t="s">
        <v>362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10"/>
        <v>40262.208333333336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9.5" x14ac:dyDescent="0.4">
      <c r="A158">
        <v>156</v>
      </c>
      <c r="B158" t="s">
        <v>363</v>
      </c>
      <c r="C158" s="3" t="s">
        <v>364</v>
      </c>
      <c r="D158">
        <v>36400</v>
      </c>
      <c r="E158">
        <v>26914</v>
      </c>
      <c r="F158" s="4">
        <f t="shared" si="8"/>
        <v>73.939560439560438</v>
      </c>
      <c r="G158" t="s">
        <v>73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10"/>
        <v>43743.208333333328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9.5" x14ac:dyDescent="0.4">
      <c r="A159">
        <v>157</v>
      </c>
      <c r="B159" t="s">
        <v>365</v>
      </c>
      <c r="C159" s="3" t="s">
        <v>366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10"/>
        <v>41638.25</v>
      </c>
      <c r="O159" s="9">
        <f t="shared" si="11"/>
        <v>41650.25</v>
      </c>
      <c r="P159" t="b">
        <v>0</v>
      </c>
      <c r="Q159" t="b">
        <v>0</v>
      </c>
      <c r="R159" t="s">
        <v>121</v>
      </c>
      <c r="S159" t="str" cm="1">
        <f t="array" ref="S159:T159">_xlfn.TEXTSPLIT(R159,"/")</f>
        <v>photography</v>
      </c>
      <c r="T159" t="str">
        <v>photography books</v>
      </c>
    </row>
    <row r="160" spans="1:20" ht="19.5" x14ac:dyDescent="0.4">
      <c r="A160">
        <v>158</v>
      </c>
      <c r="B160" t="s">
        <v>367</v>
      </c>
      <c r="C160" s="3" t="s">
        <v>368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10"/>
        <v>42346.25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9.5" x14ac:dyDescent="0.4">
      <c r="A161">
        <v>159</v>
      </c>
      <c r="B161" t="s">
        <v>369</v>
      </c>
      <c r="C161" s="3" t="s">
        <v>370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10"/>
        <v>43551.208333333328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9.5" x14ac:dyDescent="0.4">
      <c r="A162">
        <v>160</v>
      </c>
      <c r="B162" t="s">
        <v>371</v>
      </c>
      <c r="C162" s="3" t="s">
        <v>372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10"/>
        <v>43582.208333333328</v>
      </c>
      <c r="O162" s="9">
        <f t="shared" si="11"/>
        <v>43598.208333333328</v>
      </c>
      <c r="P162" t="b">
        <v>0</v>
      </c>
      <c r="Q162" t="b">
        <v>0</v>
      </c>
      <c r="R162" t="s">
        <v>64</v>
      </c>
      <c r="S162" t="str" cm="1">
        <f t="array" ref="S162:T162">_xlfn.TEXTSPLIT(R162,"/")</f>
        <v>technology</v>
      </c>
      <c r="T162" t="str">
        <v>wearables</v>
      </c>
    </row>
    <row r="163" spans="1:20" ht="33.75" x14ac:dyDescent="0.4">
      <c r="A163">
        <v>161</v>
      </c>
      <c r="B163" t="s">
        <v>373</v>
      </c>
      <c r="C163" s="3" t="s">
        <v>374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10"/>
        <v>42270.208333333328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3.75" x14ac:dyDescent="0.4">
      <c r="A164">
        <v>162</v>
      </c>
      <c r="B164" t="s">
        <v>375</v>
      </c>
      <c r="C164" s="3" t="s">
        <v>376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 s="5">
        <f t="shared" si="9"/>
        <v>58.178343949044589</v>
      </c>
      <c r="J164" t="s">
        <v>97</v>
      </c>
      <c r="K164" t="s">
        <v>98</v>
      </c>
      <c r="L164">
        <v>1544248800</v>
      </c>
      <c r="M164">
        <v>1546840800</v>
      </c>
      <c r="N164" s="9">
        <f t="shared" si="10"/>
        <v>43442.25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9.5" x14ac:dyDescent="0.4">
      <c r="A165">
        <v>163</v>
      </c>
      <c r="B165" t="s">
        <v>377</v>
      </c>
      <c r="C165" s="3" t="s">
        <v>378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10"/>
        <v>43028.208333333328</v>
      </c>
      <c r="O165" s="9">
        <f t="shared" si="11"/>
        <v>43077.25</v>
      </c>
      <c r="P165" t="b">
        <v>0</v>
      </c>
      <c r="Q165" t="b">
        <v>1</v>
      </c>
      <c r="R165" t="s">
        <v>121</v>
      </c>
      <c r="S165" t="str" cm="1">
        <f t="array" ref="S165:T165">_xlfn.TEXTSPLIT(R165,"/")</f>
        <v>photography</v>
      </c>
      <c r="T165" t="str">
        <v>photography books</v>
      </c>
    </row>
    <row r="166" spans="1:20" ht="19.5" x14ac:dyDescent="0.4">
      <c r="A166">
        <v>164</v>
      </c>
      <c r="B166" t="s">
        <v>379</v>
      </c>
      <c r="C166" s="3" t="s">
        <v>380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10"/>
        <v>43016.208333333328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9.5" x14ac:dyDescent="0.4">
      <c r="A167">
        <v>165</v>
      </c>
      <c r="B167" t="s">
        <v>381</v>
      </c>
      <c r="C167" s="3" t="s">
        <v>382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10"/>
        <v>42948.208333333328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9.5" x14ac:dyDescent="0.4">
      <c r="A168">
        <v>166</v>
      </c>
      <c r="B168" t="s">
        <v>383</v>
      </c>
      <c r="C168" s="3" t="s">
        <v>384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10"/>
        <v>40534.25</v>
      </c>
      <c r="O168" s="9">
        <f t="shared" si="11"/>
        <v>40538.25</v>
      </c>
      <c r="P168" t="b">
        <v>0</v>
      </c>
      <c r="Q168" t="b">
        <v>0</v>
      </c>
      <c r="R168" t="s">
        <v>121</v>
      </c>
      <c r="S168" t="str" cm="1">
        <f t="array" ref="S168:T168">_xlfn.TEXTSPLIT(R168,"/")</f>
        <v>photography</v>
      </c>
      <c r="T168" t="str">
        <v>photography books</v>
      </c>
    </row>
    <row r="169" spans="1:20" ht="19.5" x14ac:dyDescent="0.4">
      <c r="A169">
        <v>167</v>
      </c>
      <c r="B169" t="s">
        <v>385</v>
      </c>
      <c r="C169" s="3" t="s">
        <v>386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10"/>
        <v>41435.208333333336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9.5" x14ac:dyDescent="0.4">
      <c r="A170">
        <v>168</v>
      </c>
      <c r="B170" t="s">
        <v>387</v>
      </c>
      <c r="C170" s="3" t="s">
        <v>388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10"/>
        <v>43518.25</v>
      </c>
      <c r="O170" s="9">
        <f t="shared" si="11"/>
        <v>43541.208333333328</v>
      </c>
      <c r="P170" t="b">
        <v>0</v>
      </c>
      <c r="Q170" t="b">
        <v>1</v>
      </c>
      <c r="R170" t="s">
        <v>59</v>
      </c>
      <c r="S170" t="str" cm="1">
        <f t="array" ref="S170:T170">_xlfn.TEXTSPLIT(R170,"/")</f>
        <v>music</v>
      </c>
      <c r="T170" t="str">
        <v>indie rock</v>
      </c>
    </row>
    <row r="171" spans="1:20" ht="19.5" x14ac:dyDescent="0.4">
      <c r="A171">
        <v>169</v>
      </c>
      <c r="B171" t="s">
        <v>389</v>
      </c>
      <c r="C171" s="3" t="s">
        <v>390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10"/>
        <v>41077.208333333336</v>
      </c>
      <c r="O171" s="9">
        <f t="shared" si="11"/>
        <v>41105.208333333336</v>
      </c>
      <c r="P171" t="b">
        <v>0</v>
      </c>
      <c r="Q171" t="b">
        <v>1</v>
      </c>
      <c r="R171" t="s">
        <v>99</v>
      </c>
      <c r="S171" t="str" cm="1">
        <f t="array" ref="S171:T171">_xlfn.TEXTSPLIT(R171,"/")</f>
        <v>film &amp; video</v>
      </c>
      <c r="T171" t="str">
        <v>shorts</v>
      </c>
    </row>
    <row r="172" spans="1:20" ht="19.5" x14ac:dyDescent="0.4">
      <c r="A172">
        <v>170</v>
      </c>
      <c r="B172" t="s">
        <v>391</v>
      </c>
      <c r="C172" s="3" t="s">
        <v>392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10"/>
        <v>42950.208333333328</v>
      </c>
      <c r="O172" s="9">
        <f t="shared" si="11"/>
        <v>42957.208333333328</v>
      </c>
      <c r="P172" t="b">
        <v>0</v>
      </c>
      <c r="Q172" t="b">
        <v>0</v>
      </c>
      <c r="R172" t="s">
        <v>59</v>
      </c>
      <c r="S172" t="str" cm="1">
        <f t="array" ref="S172:T172">_xlfn.TEXTSPLIT(R172,"/")</f>
        <v>music</v>
      </c>
      <c r="T172" t="str">
        <v>indie rock</v>
      </c>
    </row>
    <row r="173" spans="1:20" ht="33.75" x14ac:dyDescent="0.4">
      <c r="A173">
        <v>171</v>
      </c>
      <c r="B173" t="s">
        <v>393</v>
      </c>
      <c r="C173" s="3" t="s">
        <v>394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10"/>
        <v>41718.208333333336</v>
      </c>
      <c r="O173" s="9">
        <f t="shared" si="11"/>
        <v>41740.208333333336</v>
      </c>
      <c r="P173" t="b">
        <v>0</v>
      </c>
      <c r="Q173" t="b">
        <v>0</v>
      </c>
      <c r="R173" t="s">
        <v>205</v>
      </c>
      <c r="S173" t="str" cm="1">
        <f t="array" ref="S173:T173">_xlfn.TEXTSPLIT(R173,"/")</f>
        <v>publishing</v>
      </c>
      <c r="T173" t="str">
        <v>translations</v>
      </c>
    </row>
    <row r="174" spans="1:20" ht="19.5" x14ac:dyDescent="0.4">
      <c r="A174">
        <v>172</v>
      </c>
      <c r="B174" t="s">
        <v>395</v>
      </c>
      <c r="C174" s="3" t="s">
        <v>396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10"/>
        <v>41839.208333333336</v>
      </c>
      <c r="O174" s="9">
        <f t="shared" si="11"/>
        <v>41854.208333333336</v>
      </c>
      <c r="P174" t="b">
        <v>0</v>
      </c>
      <c r="Q174" t="b">
        <v>1</v>
      </c>
      <c r="R174" t="s">
        <v>41</v>
      </c>
      <c r="S174" t="str" cm="1">
        <f t="array" ref="S174:T174">_xlfn.TEXTSPLIT(R174,"/")</f>
        <v>film &amp; video</v>
      </c>
      <c r="T174" t="str">
        <v>documentary</v>
      </c>
    </row>
    <row r="175" spans="1:20" ht="19.5" x14ac:dyDescent="0.4">
      <c r="A175">
        <v>173</v>
      </c>
      <c r="B175" t="s">
        <v>397</v>
      </c>
      <c r="C175" s="3" t="s">
        <v>398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10"/>
        <v>41412.208333333336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9.5" x14ac:dyDescent="0.4">
      <c r="A176">
        <v>174</v>
      </c>
      <c r="B176" t="s">
        <v>399</v>
      </c>
      <c r="C176" s="3" t="s">
        <v>400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10"/>
        <v>42282.208333333328</v>
      </c>
      <c r="O176" s="9">
        <f t="shared" si="11"/>
        <v>42283.208333333328</v>
      </c>
      <c r="P176" t="b">
        <v>0</v>
      </c>
      <c r="Q176" t="b">
        <v>1</v>
      </c>
      <c r="R176" t="s">
        <v>64</v>
      </c>
      <c r="S176" t="str" cm="1">
        <f t="array" ref="S176:T176">_xlfn.TEXTSPLIT(R176,"/")</f>
        <v>technology</v>
      </c>
      <c r="T176" t="str">
        <v>wearables</v>
      </c>
    </row>
    <row r="177" spans="1:20" ht="19.5" x14ac:dyDescent="0.4">
      <c r="A177">
        <v>175</v>
      </c>
      <c r="B177" t="s">
        <v>401</v>
      </c>
      <c r="C177" s="3" t="s">
        <v>402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10"/>
        <v>42613.208333333328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3.75" x14ac:dyDescent="0.4">
      <c r="A178">
        <v>176</v>
      </c>
      <c r="B178" t="s">
        <v>403</v>
      </c>
      <c r="C178" s="3" t="s">
        <v>404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10"/>
        <v>42616.208333333328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9.5" x14ac:dyDescent="0.4">
      <c r="A179">
        <v>177</v>
      </c>
      <c r="B179" t="s">
        <v>405</v>
      </c>
      <c r="C179" s="3" t="s">
        <v>406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10"/>
        <v>40497.25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9.5" x14ac:dyDescent="0.4">
      <c r="A180">
        <v>178</v>
      </c>
      <c r="B180" t="s">
        <v>407</v>
      </c>
      <c r="C180" s="3" t="s">
        <v>408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10"/>
        <v>42999.208333333328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3.75" x14ac:dyDescent="0.4">
      <c r="A181">
        <v>179</v>
      </c>
      <c r="B181" t="s">
        <v>409</v>
      </c>
      <c r="C181" s="3" t="s">
        <v>410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10"/>
        <v>41350.208333333336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9.5" x14ac:dyDescent="0.4">
      <c r="A182">
        <v>180</v>
      </c>
      <c r="B182" t="s">
        <v>411</v>
      </c>
      <c r="C182" s="3" t="s">
        <v>412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10"/>
        <v>40259.208333333336</v>
      </c>
      <c r="O182" s="9">
        <f t="shared" si="11"/>
        <v>40264.208333333336</v>
      </c>
      <c r="P182" t="b">
        <v>0</v>
      </c>
      <c r="Q182" t="b">
        <v>0</v>
      </c>
      <c r="R182" t="s">
        <v>64</v>
      </c>
      <c r="S182" t="str" cm="1">
        <f t="array" ref="S182:T182">_xlfn.TEXTSPLIT(R182,"/")</f>
        <v>technology</v>
      </c>
      <c r="T182" t="str">
        <v>wearables</v>
      </c>
    </row>
    <row r="183" spans="1:20" ht="19.5" x14ac:dyDescent="0.4">
      <c r="A183">
        <v>181</v>
      </c>
      <c r="B183" t="s">
        <v>413</v>
      </c>
      <c r="C183" s="3" t="s">
        <v>414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10"/>
        <v>43012.208333333328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3.75" x14ac:dyDescent="0.4">
      <c r="A184">
        <v>182</v>
      </c>
      <c r="B184" t="s">
        <v>415</v>
      </c>
      <c r="C184" s="3" t="s">
        <v>416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10"/>
        <v>43631.208333333328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3.75" x14ac:dyDescent="0.4">
      <c r="A185">
        <v>183</v>
      </c>
      <c r="B185" t="s">
        <v>417</v>
      </c>
      <c r="C185" s="3" t="s">
        <v>418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10"/>
        <v>40430.208333333336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9.5" x14ac:dyDescent="0.4">
      <c r="A186">
        <v>184</v>
      </c>
      <c r="B186" t="s">
        <v>419</v>
      </c>
      <c r="C186" s="3" t="s">
        <v>420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10"/>
        <v>43588.208333333328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9.5" x14ac:dyDescent="0.4">
      <c r="A187">
        <v>185</v>
      </c>
      <c r="B187" t="s">
        <v>421</v>
      </c>
      <c r="C187" s="3" t="s">
        <v>422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10"/>
        <v>43233.208333333328</v>
      </c>
      <c r="O187" s="9">
        <f t="shared" si="11"/>
        <v>43244.208333333328</v>
      </c>
      <c r="P187" t="b">
        <v>0</v>
      </c>
      <c r="Q187" t="b">
        <v>0</v>
      </c>
      <c r="R187" t="s">
        <v>268</v>
      </c>
      <c r="S187" t="str" cm="1">
        <f t="array" ref="S187:T187">_xlfn.TEXTSPLIT(R187,"/")</f>
        <v>film &amp; video</v>
      </c>
      <c r="T187" t="str">
        <v>television</v>
      </c>
    </row>
    <row r="188" spans="1:20" ht="19.5" x14ac:dyDescent="0.4">
      <c r="A188">
        <v>186</v>
      </c>
      <c r="B188" t="s">
        <v>423</v>
      </c>
      <c r="C188" s="3" t="s">
        <v>424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10"/>
        <v>41782.208333333336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9.5" x14ac:dyDescent="0.4">
      <c r="A189">
        <v>187</v>
      </c>
      <c r="B189" t="s">
        <v>425</v>
      </c>
      <c r="C189" s="3" t="s">
        <v>426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10"/>
        <v>41328.25</v>
      </c>
      <c r="O189" s="9">
        <f t="shared" si="11"/>
        <v>41356.208333333336</v>
      </c>
      <c r="P189" t="b">
        <v>0</v>
      </c>
      <c r="Q189" t="b">
        <v>1</v>
      </c>
      <c r="R189" t="s">
        <v>99</v>
      </c>
      <c r="S189" t="str" cm="1">
        <f t="array" ref="S189:T189">_xlfn.TEXTSPLIT(R189,"/")</f>
        <v>film &amp; video</v>
      </c>
      <c r="T189" t="str">
        <v>shorts</v>
      </c>
    </row>
    <row r="190" spans="1:20" ht="19.5" x14ac:dyDescent="0.4">
      <c r="A190">
        <v>188</v>
      </c>
      <c r="B190" t="s">
        <v>427</v>
      </c>
      <c r="C190" s="3" t="s">
        <v>428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 s="5">
        <f t="shared" si="9"/>
        <v>75</v>
      </c>
      <c r="J190" t="s">
        <v>106</v>
      </c>
      <c r="K190" t="s">
        <v>107</v>
      </c>
      <c r="L190">
        <v>1417500000</v>
      </c>
      <c r="M190">
        <v>1417586400</v>
      </c>
      <c r="N190" s="9">
        <f t="shared" si="10"/>
        <v>41975.25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9.5" x14ac:dyDescent="0.4">
      <c r="A191">
        <v>189</v>
      </c>
      <c r="B191" t="s">
        <v>429</v>
      </c>
      <c r="C191" s="3" t="s">
        <v>430</v>
      </c>
      <c r="D191">
        <v>191300</v>
      </c>
      <c r="E191">
        <v>45004</v>
      </c>
      <c r="F191" s="4">
        <f t="shared" si="8"/>
        <v>23.525352848928385</v>
      </c>
      <c r="G191" t="s">
        <v>73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10"/>
        <v>42433.25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9.5" x14ac:dyDescent="0.4">
      <c r="A192">
        <v>190</v>
      </c>
      <c r="B192" t="s">
        <v>431</v>
      </c>
      <c r="C192" s="3" t="s">
        <v>432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10"/>
        <v>41429.208333333336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9.5" x14ac:dyDescent="0.4">
      <c r="A193">
        <v>191</v>
      </c>
      <c r="B193" t="s">
        <v>433</v>
      </c>
      <c r="C193" s="3" t="s">
        <v>434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 s="5">
        <f t="shared" si="9"/>
        <v>37.069767441860463</v>
      </c>
      <c r="J193" t="s">
        <v>106</v>
      </c>
      <c r="K193" t="s">
        <v>107</v>
      </c>
      <c r="L193">
        <v>1552366800</v>
      </c>
      <c r="M193">
        <v>1552626000</v>
      </c>
      <c r="N193" s="9">
        <f t="shared" si="10"/>
        <v>43536.208333333328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9.5" x14ac:dyDescent="0.4">
      <c r="A194">
        <v>192</v>
      </c>
      <c r="B194" t="s">
        <v>435</v>
      </c>
      <c r="C194" s="3" t="s">
        <v>436</v>
      </c>
      <c r="D194">
        <v>42600</v>
      </c>
      <c r="E194">
        <v>8517</v>
      </c>
      <c r="F194" s="4">
        <f t="shared" si="8"/>
        <v>19.992957746478872</v>
      </c>
      <c r="G194" t="s">
        <v>14</v>
      </c>
      <c r="H194">
        <v>243</v>
      </c>
      <c r="I194" s="5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10"/>
        <v>41817.208333333336</v>
      </c>
      <c r="O194" s="9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9.5" x14ac:dyDescent="0.4">
      <c r="A195">
        <v>193</v>
      </c>
      <c r="B195" t="s">
        <v>437</v>
      </c>
      <c r="C195" s="3" t="s">
        <v>438</v>
      </c>
      <c r="D195">
        <v>6600</v>
      </c>
      <c r="E195">
        <v>3012</v>
      </c>
      <c r="F195" s="4">
        <f t="shared" ref="F195:F258" si="12">PRODUCT(100*(E195/D195))</f>
        <v>45.636363636363633</v>
      </c>
      <c r="G195" t="s">
        <v>14</v>
      </c>
      <c r="H195">
        <v>65</v>
      </c>
      <c r="I195" s="5">
        <f t="shared" ref="I195:I258" si="13">IFERROR(AVERAGE(E195/H195),"0")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4">(((L195/60)/60)/24)+DATE(1970,1,1)</f>
        <v>43198.208333333328</v>
      </c>
      <c r="O195" s="9">
        <f t="shared" ref="O195:O258" si="15">(((M195/60)/60)/24)+DATE(1970,1,1)</f>
        <v>43202.208333333328</v>
      </c>
      <c r="P195" t="b">
        <v>1</v>
      </c>
      <c r="Q195" t="b">
        <v>0</v>
      </c>
      <c r="R195" t="s">
        <v>59</v>
      </c>
      <c r="S195" t="str" cm="1">
        <f t="array" ref="S195:T195">_xlfn.TEXTSPLIT(R195,"/")</f>
        <v>music</v>
      </c>
      <c r="T195" t="str">
        <v>indie rock</v>
      </c>
    </row>
    <row r="196" spans="1:20" ht="19.5" x14ac:dyDescent="0.4">
      <c r="A196">
        <v>194</v>
      </c>
      <c r="B196" t="s">
        <v>439</v>
      </c>
      <c r="C196" s="3" t="s">
        <v>440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 s="5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4"/>
        <v>42261.208333333328</v>
      </c>
      <c r="O196" s="9">
        <f t="shared" si="15"/>
        <v>42277.208333333328</v>
      </c>
      <c r="P196" t="b">
        <v>0</v>
      </c>
      <c r="Q196" t="b">
        <v>0</v>
      </c>
      <c r="R196" t="s">
        <v>147</v>
      </c>
      <c r="S196" t="str" cm="1">
        <f t="array" ref="S196:T196">_xlfn.TEXTSPLIT(R196,"/")</f>
        <v>music</v>
      </c>
      <c r="T196" t="str">
        <v>metal</v>
      </c>
    </row>
    <row r="197" spans="1:20" ht="19.5" x14ac:dyDescent="0.4">
      <c r="A197">
        <v>195</v>
      </c>
      <c r="B197" t="s">
        <v>441</v>
      </c>
      <c r="C197" s="3" t="s">
        <v>442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4"/>
        <v>43310.208333333328</v>
      </c>
      <c r="O197" s="9">
        <f t="shared" si="15"/>
        <v>43317.208333333328</v>
      </c>
      <c r="P197" t="b">
        <v>0</v>
      </c>
      <c r="Q197" t="b">
        <v>0</v>
      </c>
      <c r="R197" t="s">
        <v>49</v>
      </c>
      <c r="S197" t="str" cm="1">
        <f t="array" ref="S197:T197">_xlfn.TEXTSPLIT(R197,"/")</f>
        <v>music</v>
      </c>
      <c r="T197" t="str">
        <v>electric music</v>
      </c>
    </row>
    <row r="198" spans="1:20" ht="19.5" x14ac:dyDescent="0.4">
      <c r="A198">
        <v>196</v>
      </c>
      <c r="B198" t="s">
        <v>443</v>
      </c>
      <c r="C198" s="3" t="s">
        <v>444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4"/>
        <v>42616.208333333328</v>
      </c>
      <c r="O198" s="9">
        <f t="shared" si="15"/>
        <v>42635.208333333328</v>
      </c>
      <c r="P198" t="b">
        <v>0</v>
      </c>
      <c r="Q198" t="b">
        <v>0</v>
      </c>
      <c r="R198" t="s">
        <v>64</v>
      </c>
      <c r="S198" t="str" cm="1">
        <f t="array" ref="S198:T198">_xlfn.TEXTSPLIT(R198,"/")</f>
        <v>technology</v>
      </c>
      <c r="T198" t="str">
        <v>wearables</v>
      </c>
    </row>
    <row r="199" spans="1:20" ht="19.5" x14ac:dyDescent="0.4">
      <c r="A199">
        <v>197</v>
      </c>
      <c r="B199" t="s">
        <v>445</v>
      </c>
      <c r="C199" s="3" t="s">
        <v>446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4"/>
        <v>42909.208333333328</v>
      </c>
      <c r="O199" s="9">
        <f t="shared" si="15"/>
        <v>42923.208333333328</v>
      </c>
      <c r="P199" t="b">
        <v>0</v>
      </c>
      <c r="Q199" t="b">
        <v>0</v>
      </c>
      <c r="R199" t="s">
        <v>52</v>
      </c>
      <c r="S199" t="str" cm="1">
        <f t="array" ref="S199:T199">_xlfn.TEXTSPLIT(R199,"/")</f>
        <v>film &amp; video</v>
      </c>
      <c r="T199" t="str">
        <v>drama</v>
      </c>
    </row>
    <row r="200" spans="1:20" ht="19.5" x14ac:dyDescent="0.4">
      <c r="A200">
        <v>198</v>
      </c>
      <c r="B200" t="s">
        <v>447</v>
      </c>
      <c r="C200" s="3" t="s">
        <v>448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4"/>
        <v>40396.208333333336</v>
      </c>
      <c r="O200" s="9">
        <f t="shared" si="15"/>
        <v>40425.208333333336</v>
      </c>
      <c r="P200" t="b">
        <v>0</v>
      </c>
      <c r="Q200" t="b">
        <v>0</v>
      </c>
      <c r="R200" t="s">
        <v>49</v>
      </c>
      <c r="S200" t="str" cm="1">
        <f t="array" ref="S200:T200">_xlfn.TEXTSPLIT(R200,"/")</f>
        <v>music</v>
      </c>
      <c r="T200" t="str">
        <v>electric music</v>
      </c>
    </row>
    <row r="201" spans="1:20" ht="19.5" x14ac:dyDescent="0.4">
      <c r="A201">
        <v>199</v>
      </c>
      <c r="B201" t="s">
        <v>449</v>
      </c>
      <c r="C201" s="3" t="s">
        <v>450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4"/>
        <v>42192.208333333328</v>
      </c>
      <c r="O201" s="9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9.5" x14ac:dyDescent="0.4">
      <c r="A202">
        <v>200</v>
      </c>
      <c r="B202" t="s">
        <v>451</v>
      </c>
      <c r="C202" s="3" t="s">
        <v>452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4"/>
        <v>40262.208333333336</v>
      </c>
      <c r="O202" s="9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19.5" x14ac:dyDescent="0.4">
      <c r="A203">
        <v>201</v>
      </c>
      <c r="B203" t="s">
        <v>453</v>
      </c>
      <c r="C203" s="3" t="s">
        <v>454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4"/>
        <v>41845.208333333336</v>
      </c>
      <c r="O203" s="9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9.5" x14ac:dyDescent="0.4">
      <c r="A204">
        <v>202</v>
      </c>
      <c r="B204" t="s">
        <v>455</v>
      </c>
      <c r="C204" s="3" t="s">
        <v>456</v>
      </c>
      <c r="D204">
        <v>8300</v>
      </c>
      <c r="E204">
        <v>6543</v>
      </c>
      <c r="F204" s="4">
        <f t="shared" si="12"/>
        <v>78.831325301204828</v>
      </c>
      <c r="G204" t="s">
        <v>73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4"/>
        <v>40818.208333333336</v>
      </c>
      <c r="O204" s="9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3.75" x14ac:dyDescent="0.4">
      <c r="A205">
        <v>203</v>
      </c>
      <c r="B205" t="s">
        <v>457</v>
      </c>
      <c r="C205" s="3" t="s">
        <v>458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4"/>
        <v>42752.25</v>
      </c>
      <c r="O205" s="9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9.5" x14ac:dyDescent="0.4">
      <c r="A206">
        <v>204</v>
      </c>
      <c r="B206" t="s">
        <v>459</v>
      </c>
      <c r="C206" s="3" t="s">
        <v>460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4"/>
        <v>40636.208333333336</v>
      </c>
      <c r="O206" s="9">
        <f t="shared" si="15"/>
        <v>40646.208333333336</v>
      </c>
      <c r="P206" t="b">
        <v>0</v>
      </c>
      <c r="Q206" t="b">
        <v>0</v>
      </c>
      <c r="R206" t="s">
        <v>158</v>
      </c>
      <c r="S206" t="str" cm="1">
        <f t="array" ref="S206:T206">_xlfn.TEXTSPLIT(R206,"/")</f>
        <v>music</v>
      </c>
      <c r="T206" t="str">
        <v>jazz</v>
      </c>
    </row>
    <row r="207" spans="1:20" ht="19.5" x14ac:dyDescent="0.4">
      <c r="A207">
        <v>205</v>
      </c>
      <c r="B207" t="s">
        <v>461</v>
      </c>
      <c r="C207" s="3" t="s">
        <v>462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4"/>
        <v>43390.208333333328</v>
      </c>
      <c r="O207" s="9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9.5" x14ac:dyDescent="0.4">
      <c r="A208">
        <v>206</v>
      </c>
      <c r="B208" t="s">
        <v>463</v>
      </c>
      <c r="C208" s="3" t="s">
        <v>464</v>
      </c>
      <c r="D208">
        <v>9000</v>
      </c>
      <c r="E208">
        <v>3496</v>
      </c>
      <c r="F208" s="4">
        <f t="shared" si="12"/>
        <v>38.844444444444441</v>
      </c>
      <c r="G208" t="s">
        <v>73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4"/>
        <v>40236.25</v>
      </c>
      <c r="O208" s="9">
        <f t="shared" si="15"/>
        <v>40245.25</v>
      </c>
      <c r="P208" t="b">
        <v>0</v>
      </c>
      <c r="Q208" t="b">
        <v>0</v>
      </c>
      <c r="R208" t="s">
        <v>118</v>
      </c>
      <c r="S208" t="str" cm="1">
        <f t="array" ref="S208:T208">_xlfn.TEXTSPLIT(R208,"/")</f>
        <v>publishing</v>
      </c>
      <c r="T208" t="str">
        <v>fiction</v>
      </c>
    </row>
    <row r="209" spans="1:20" ht="33.75" x14ac:dyDescent="0.4">
      <c r="A209">
        <v>207</v>
      </c>
      <c r="B209" t="s">
        <v>465</v>
      </c>
      <c r="C209" s="3" t="s">
        <v>466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4"/>
        <v>43340.208333333328</v>
      </c>
      <c r="O209" s="9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9.5" x14ac:dyDescent="0.4">
      <c r="A210">
        <v>208</v>
      </c>
      <c r="B210" t="s">
        <v>467</v>
      </c>
      <c r="C210" s="3" t="s">
        <v>468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4"/>
        <v>43048.25</v>
      </c>
      <c r="O210" s="9">
        <f t="shared" si="15"/>
        <v>43072.25</v>
      </c>
      <c r="P210" t="b">
        <v>0</v>
      </c>
      <c r="Q210" t="b">
        <v>0</v>
      </c>
      <c r="R210" t="s">
        <v>41</v>
      </c>
      <c r="S210" t="str" cm="1">
        <f t="array" ref="S210:T210">_xlfn.TEXTSPLIT(R210,"/")</f>
        <v>film &amp; video</v>
      </c>
      <c r="T210" t="str">
        <v>documentary</v>
      </c>
    </row>
    <row r="211" spans="1:20" ht="19.5" x14ac:dyDescent="0.4">
      <c r="A211">
        <v>209</v>
      </c>
      <c r="B211" t="s">
        <v>469</v>
      </c>
      <c r="C211" s="3" t="s">
        <v>470</v>
      </c>
      <c r="D211">
        <v>194500</v>
      </c>
      <c r="E211">
        <v>41212</v>
      </c>
      <c r="F211" s="4">
        <f t="shared" si="12"/>
        <v>21.188688946015425</v>
      </c>
      <c r="G211" t="s">
        <v>46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4"/>
        <v>42496.208333333328</v>
      </c>
      <c r="O211" s="9">
        <f t="shared" si="15"/>
        <v>42503.208333333328</v>
      </c>
      <c r="P211" t="b">
        <v>0</v>
      </c>
      <c r="Q211" t="b">
        <v>0</v>
      </c>
      <c r="R211" t="s">
        <v>41</v>
      </c>
      <c r="S211" t="str" cm="1">
        <f t="array" ref="S211:T211">_xlfn.TEXTSPLIT(R211,"/")</f>
        <v>film &amp; video</v>
      </c>
      <c r="T211" t="str">
        <v>documentary</v>
      </c>
    </row>
    <row r="212" spans="1:20" ht="19.5" x14ac:dyDescent="0.4">
      <c r="A212">
        <v>210</v>
      </c>
      <c r="B212" t="s">
        <v>471</v>
      </c>
      <c r="C212" s="3" t="s">
        <v>472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4"/>
        <v>42797.25</v>
      </c>
      <c r="O212" s="9">
        <f t="shared" si="15"/>
        <v>42824.208333333328</v>
      </c>
      <c r="P212" t="b">
        <v>0</v>
      </c>
      <c r="Q212" t="b">
        <v>0</v>
      </c>
      <c r="R212" t="s">
        <v>473</v>
      </c>
      <c r="S212" t="str" cm="1">
        <f t="array" ref="S212:T212">_xlfn.TEXTSPLIT(R212,"/")</f>
        <v>film &amp; video</v>
      </c>
      <c r="T212" t="str">
        <v>science fiction</v>
      </c>
    </row>
    <row r="213" spans="1:20" ht="33.75" x14ac:dyDescent="0.4">
      <c r="A213">
        <v>211</v>
      </c>
      <c r="B213" t="s">
        <v>474</v>
      </c>
      <c r="C213" s="3" t="s">
        <v>475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4"/>
        <v>41513.208333333336</v>
      </c>
      <c r="O213" s="9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19.5" x14ac:dyDescent="0.4">
      <c r="A214">
        <v>212</v>
      </c>
      <c r="B214" t="s">
        <v>476</v>
      </c>
      <c r="C214" s="3" t="s">
        <v>477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4"/>
        <v>43814.25</v>
      </c>
      <c r="O214" s="9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3.75" x14ac:dyDescent="0.4">
      <c r="A215">
        <v>213</v>
      </c>
      <c r="B215" t="s">
        <v>478</v>
      </c>
      <c r="C215" s="3" t="s">
        <v>479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4"/>
        <v>40488.208333333336</v>
      </c>
      <c r="O215" s="9">
        <f t="shared" si="15"/>
        <v>40496.25</v>
      </c>
      <c r="P215" t="b">
        <v>0</v>
      </c>
      <c r="Q215" t="b">
        <v>1</v>
      </c>
      <c r="R215" t="s">
        <v>59</v>
      </c>
      <c r="S215" t="str" cm="1">
        <f t="array" ref="S215:T215">_xlfn.TEXTSPLIT(R215,"/")</f>
        <v>music</v>
      </c>
      <c r="T215" t="str">
        <v>indie rock</v>
      </c>
    </row>
    <row r="216" spans="1:20" ht="19.5" x14ac:dyDescent="0.4">
      <c r="A216">
        <v>214</v>
      </c>
      <c r="B216" t="s">
        <v>480</v>
      </c>
      <c r="C216" s="3" t="s">
        <v>481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4"/>
        <v>40409.208333333336</v>
      </c>
      <c r="O216" s="9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9.5" x14ac:dyDescent="0.4">
      <c r="A217">
        <v>215</v>
      </c>
      <c r="B217" t="s">
        <v>482</v>
      </c>
      <c r="C217" s="3" t="s">
        <v>483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4"/>
        <v>43509.25</v>
      </c>
      <c r="O217" s="9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9.5" x14ac:dyDescent="0.4">
      <c r="A218">
        <v>216</v>
      </c>
      <c r="B218" t="s">
        <v>484</v>
      </c>
      <c r="C218" s="3" t="s">
        <v>485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4"/>
        <v>40869.25</v>
      </c>
      <c r="O218" s="9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9.5" x14ac:dyDescent="0.4">
      <c r="A219">
        <v>217</v>
      </c>
      <c r="B219" t="s">
        <v>486</v>
      </c>
      <c r="C219" s="3" t="s">
        <v>487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4"/>
        <v>43583.208333333328</v>
      </c>
      <c r="O219" s="9">
        <f t="shared" si="15"/>
        <v>43592.208333333328</v>
      </c>
      <c r="P219" t="b">
        <v>0</v>
      </c>
      <c r="Q219" t="b">
        <v>0</v>
      </c>
      <c r="R219" t="s">
        <v>473</v>
      </c>
      <c r="S219" t="str" cm="1">
        <f t="array" ref="S219:T219">_xlfn.TEXTSPLIT(R219,"/")</f>
        <v>film &amp; video</v>
      </c>
      <c r="T219" t="str">
        <v>science fiction</v>
      </c>
    </row>
    <row r="220" spans="1:20" ht="19.5" x14ac:dyDescent="0.4">
      <c r="A220">
        <v>218</v>
      </c>
      <c r="B220" t="s">
        <v>488</v>
      </c>
      <c r="C220" s="3" t="s">
        <v>489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 s="5">
        <f t="shared" si="13"/>
        <v>31.005037783375315</v>
      </c>
      <c r="J220" t="s">
        <v>39</v>
      </c>
      <c r="K220" t="s">
        <v>40</v>
      </c>
      <c r="L220">
        <v>1320991200</v>
      </c>
      <c r="M220">
        <v>1323928800</v>
      </c>
      <c r="N220" s="9">
        <f t="shared" si="14"/>
        <v>40858.25</v>
      </c>
      <c r="O220" s="9">
        <f t="shared" si="15"/>
        <v>40892.25</v>
      </c>
      <c r="P220" t="b">
        <v>0</v>
      </c>
      <c r="Q220" t="b">
        <v>1</v>
      </c>
      <c r="R220" t="s">
        <v>99</v>
      </c>
      <c r="S220" t="str" cm="1">
        <f t="array" ref="S220:T220">_xlfn.TEXTSPLIT(R220,"/")</f>
        <v>film &amp; video</v>
      </c>
      <c r="T220" t="str">
        <v>shorts</v>
      </c>
    </row>
    <row r="221" spans="1:20" ht="19.5" x14ac:dyDescent="0.4">
      <c r="A221">
        <v>219</v>
      </c>
      <c r="B221" t="s">
        <v>490</v>
      </c>
      <c r="C221" s="3" t="s">
        <v>491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4"/>
        <v>41137.208333333336</v>
      </c>
      <c r="O221" s="9">
        <f t="shared" si="15"/>
        <v>41149.208333333336</v>
      </c>
      <c r="P221" t="b">
        <v>0</v>
      </c>
      <c r="Q221" t="b">
        <v>0</v>
      </c>
      <c r="R221" t="s">
        <v>70</v>
      </c>
      <c r="S221" t="str" cm="1">
        <f t="array" ref="S221:T221">_xlfn.TEXTSPLIT(R221,"/")</f>
        <v>film &amp; video</v>
      </c>
      <c r="T221" t="str">
        <v>animation</v>
      </c>
    </row>
    <row r="222" spans="1:20" ht="19.5" x14ac:dyDescent="0.4">
      <c r="A222">
        <v>220</v>
      </c>
      <c r="B222" t="s">
        <v>492</v>
      </c>
      <c r="C222" s="3" t="s">
        <v>493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4"/>
        <v>40725.208333333336</v>
      </c>
      <c r="O222" s="9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3.75" x14ac:dyDescent="0.4">
      <c r="A223">
        <v>221</v>
      </c>
      <c r="B223" t="s">
        <v>494</v>
      </c>
      <c r="C223" s="3" t="s">
        <v>495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4"/>
        <v>41081.208333333336</v>
      </c>
      <c r="O223" s="9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9.5" x14ac:dyDescent="0.4">
      <c r="A224">
        <v>222</v>
      </c>
      <c r="B224" t="s">
        <v>496</v>
      </c>
      <c r="C224" s="3" t="s">
        <v>497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4"/>
        <v>41914.208333333336</v>
      </c>
      <c r="O224" s="9">
        <f t="shared" si="15"/>
        <v>41915.208333333336</v>
      </c>
      <c r="P224" t="b">
        <v>0</v>
      </c>
      <c r="Q224" t="b">
        <v>0</v>
      </c>
      <c r="R224" t="s">
        <v>121</v>
      </c>
      <c r="S224" t="str" cm="1">
        <f t="array" ref="S224:T224">_xlfn.TEXTSPLIT(R224,"/")</f>
        <v>photography</v>
      </c>
      <c r="T224" t="str">
        <v>photography books</v>
      </c>
    </row>
    <row r="225" spans="1:20" ht="19.5" x14ac:dyDescent="0.4">
      <c r="A225">
        <v>223</v>
      </c>
      <c r="B225" t="s">
        <v>498</v>
      </c>
      <c r="C225" s="3" t="s">
        <v>499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4"/>
        <v>42445.208333333328</v>
      </c>
      <c r="O225" s="9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9.5" x14ac:dyDescent="0.4">
      <c r="A226">
        <v>224</v>
      </c>
      <c r="B226" t="s">
        <v>500</v>
      </c>
      <c r="C226" s="3" t="s">
        <v>501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4"/>
        <v>41906.208333333336</v>
      </c>
      <c r="O226" s="9">
        <f t="shared" si="15"/>
        <v>41951.25</v>
      </c>
      <c r="P226" t="b">
        <v>0</v>
      </c>
      <c r="Q226" t="b">
        <v>0</v>
      </c>
      <c r="R226" t="s">
        <v>473</v>
      </c>
      <c r="S226" t="str" cm="1">
        <f t="array" ref="S226:T226">_xlfn.TEXTSPLIT(R226,"/")</f>
        <v>film &amp; video</v>
      </c>
      <c r="T226" t="str">
        <v>science fiction</v>
      </c>
    </row>
    <row r="227" spans="1:20" ht="19.5" x14ac:dyDescent="0.4">
      <c r="A227">
        <v>225</v>
      </c>
      <c r="B227" t="s">
        <v>502</v>
      </c>
      <c r="C227" s="3" t="s">
        <v>503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4"/>
        <v>41762.208333333336</v>
      </c>
      <c r="O227" s="9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9.5" x14ac:dyDescent="0.4">
      <c r="A228">
        <v>226</v>
      </c>
      <c r="B228" t="s">
        <v>252</v>
      </c>
      <c r="C228" s="3" t="s">
        <v>504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4"/>
        <v>40276.208333333336</v>
      </c>
      <c r="O228" s="9">
        <f t="shared" si="15"/>
        <v>40313.208333333336</v>
      </c>
      <c r="P228" t="b">
        <v>0</v>
      </c>
      <c r="Q228" t="b">
        <v>0</v>
      </c>
      <c r="R228" t="s">
        <v>121</v>
      </c>
      <c r="S228" t="str" cm="1">
        <f t="array" ref="S228:T228">_xlfn.TEXTSPLIT(R228,"/")</f>
        <v>photography</v>
      </c>
      <c r="T228" t="str">
        <v>photography books</v>
      </c>
    </row>
    <row r="229" spans="1:20" ht="19.5" x14ac:dyDescent="0.4">
      <c r="A229">
        <v>227</v>
      </c>
      <c r="B229" t="s">
        <v>505</v>
      </c>
      <c r="C229" s="3" t="s">
        <v>506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4"/>
        <v>42139.208333333328</v>
      </c>
      <c r="O229" s="9">
        <f t="shared" si="15"/>
        <v>42145.208333333328</v>
      </c>
      <c r="P229" t="b">
        <v>0</v>
      </c>
      <c r="Q229" t="b">
        <v>0</v>
      </c>
      <c r="R229" t="s">
        <v>291</v>
      </c>
      <c r="S229" t="str" cm="1">
        <f t="array" ref="S229:T229">_xlfn.TEXTSPLIT(R229,"/")</f>
        <v>games</v>
      </c>
      <c r="T229" t="str">
        <v>mobile games</v>
      </c>
    </row>
    <row r="230" spans="1:20" ht="19.5" x14ac:dyDescent="0.4">
      <c r="A230">
        <v>228</v>
      </c>
      <c r="B230" t="s">
        <v>507</v>
      </c>
      <c r="C230" s="3" t="s">
        <v>508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4"/>
        <v>42613.208333333328</v>
      </c>
      <c r="O230" s="9">
        <f t="shared" si="15"/>
        <v>42638.208333333328</v>
      </c>
      <c r="P230" t="b">
        <v>0</v>
      </c>
      <c r="Q230" t="b">
        <v>0</v>
      </c>
      <c r="R230" t="s">
        <v>70</v>
      </c>
      <c r="S230" t="str" cm="1">
        <f t="array" ref="S230:T230">_xlfn.TEXTSPLIT(R230,"/")</f>
        <v>film &amp; video</v>
      </c>
      <c r="T230" t="str">
        <v>animation</v>
      </c>
    </row>
    <row r="231" spans="1:20" ht="19.5" x14ac:dyDescent="0.4">
      <c r="A231">
        <v>229</v>
      </c>
      <c r="B231" t="s">
        <v>509</v>
      </c>
      <c r="C231" s="3" t="s">
        <v>510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4"/>
        <v>42887.208333333328</v>
      </c>
      <c r="O231" s="9">
        <f t="shared" si="15"/>
        <v>42935.208333333328</v>
      </c>
      <c r="P231" t="b">
        <v>0</v>
      </c>
      <c r="Q231" t="b">
        <v>1</v>
      </c>
      <c r="R231" t="s">
        <v>291</v>
      </c>
      <c r="S231" t="str" cm="1">
        <f t="array" ref="S231:T231">_xlfn.TEXTSPLIT(R231,"/")</f>
        <v>games</v>
      </c>
      <c r="T231" t="str">
        <v>mobile games</v>
      </c>
    </row>
    <row r="232" spans="1:20" ht="19.5" x14ac:dyDescent="0.4">
      <c r="A232">
        <v>230</v>
      </c>
      <c r="B232" t="s">
        <v>511</v>
      </c>
      <c r="C232" s="3" t="s">
        <v>512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4"/>
        <v>43805.25</v>
      </c>
      <c r="O232" s="9">
        <f t="shared" si="15"/>
        <v>43805.25</v>
      </c>
      <c r="P232" t="b">
        <v>0</v>
      </c>
      <c r="Q232" t="b">
        <v>0</v>
      </c>
      <c r="R232" t="s">
        <v>88</v>
      </c>
      <c r="S232" t="str" cm="1">
        <f t="array" ref="S232:T232">_xlfn.TEXTSPLIT(R232,"/")</f>
        <v>games</v>
      </c>
      <c r="T232" t="str">
        <v>video games</v>
      </c>
    </row>
    <row r="233" spans="1:20" ht="19.5" x14ac:dyDescent="0.4">
      <c r="A233">
        <v>231</v>
      </c>
      <c r="B233" t="s">
        <v>513</v>
      </c>
      <c r="C233" s="3" t="s">
        <v>514</v>
      </c>
      <c r="D233">
        <v>7200</v>
      </c>
      <c r="E233">
        <v>5523</v>
      </c>
      <c r="F233" s="4">
        <f t="shared" si="12"/>
        <v>76.708333333333329</v>
      </c>
      <c r="G233" t="s">
        <v>73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4"/>
        <v>41415.208333333336</v>
      </c>
      <c r="O233" s="9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9.5" x14ac:dyDescent="0.4">
      <c r="A234">
        <v>232</v>
      </c>
      <c r="B234" t="s">
        <v>515</v>
      </c>
      <c r="C234" s="3" t="s">
        <v>516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4"/>
        <v>42576.208333333328</v>
      </c>
      <c r="O234" s="9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9.5" x14ac:dyDescent="0.4">
      <c r="A235">
        <v>233</v>
      </c>
      <c r="B235" t="s">
        <v>517</v>
      </c>
      <c r="C235" s="3" t="s">
        <v>518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4"/>
        <v>40706.208333333336</v>
      </c>
      <c r="O235" s="9">
        <f t="shared" si="15"/>
        <v>40722.208333333336</v>
      </c>
      <c r="P235" t="b">
        <v>0</v>
      </c>
      <c r="Q235" t="b">
        <v>0</v>
      </c>
      <c r="R235" t="s">
        <v>70</v>
      </c>
      <c r="S235" t="str" cm="1">
        <f t="array" ref="S235:T235">_xlfn.TEXTSPLIT(R235,"/")</f>
        <v>film &amp; video</v>
      </c>
      <c r="T235" t="str">
        <v>animation</v>
      </c>
    </row>
    <row r="236" spans="1:20" ht="19.5" x14ac:dyDescent="0.4">
      <c r="A236">
        <v>234</v>
      </c>
      <c r="B236" t="s">
        <v>519</v>
      </c>
      <c r="C236" s="3" t="s">
        <v>520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 s="5">
        <f t="shared" si="13"/>
        <v>54.906040268456373</v>
      </c>
      <c r="J236" t="s">
        <v>106</v>
      </c>
      <c r="K236" t="s">
        <v>107</v>
      </c>
      <c r="L236">
        <v>1503378000</v>
      </c>
      <c r="M236">
        <v>1503982800</v>
      </c>
      <c r="N236" s="9">
        <f t="shared" si="14"/>
        <v>42969.208333333328</v>
      </c>
      <c r="O236" s="9">
        <f t="shared" si="15"/>
        <v>42976.208333333328</v>
      </c>
      <c r="P236" t="b">
        <v>0</v>
      </c>
      <c r="Q236" t="b">
        <v>1</v>
      </c>
      <c r="R236" t="s">
        <v>88</v>
      </c>
      <c r="S236" t="str" cm="1">
        <f t="array" ref="S236:T236">_xlfn.TEXTSPLIT(R236,"/")</f>
        <v>games</v>
      </c>
      <c r="T236" t="str">
        <v>video games</v>
      </c>
    </row>
    <row r="237" spans="1:20" ht="33.75" x14ac:dyDescent="0.4">
      <c r="A237">
        <v>235</v>
      </c>
      <c r="B237" t="s">
        <v>521</v>
      </c>
      <c r="C237" s="3" t="s">
        <v>522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4"/>
        <v>42779.25</v>
      </c>
      <c r="O237" s="9">
        <f t="shared" si="15"/>
        <v>42784.25</v>
      </c>
      <c r="P237" t="b">
        <v>0</v>
      </c>
      <c r="Q237" t="b">
        <v>0</v>
      </c>
      <c r="R237" t="s">
        <v>70</v>
      </c>
      <c r="S237" t="str" cm="1">
        <f t="array" ref="S237:T237">_xlfn.TEXTSPLIT(R237,"/")</f>
        <v>film &amp; video</v>
      </c>
      <c r="T237" t="str">
        <v>animation</v>
      </c>
    </row>
    <row r="238" spans="1:20" ht="19.5" x14ac:dyDescent="0.4">
      <c r="A238">
        <v>236</v>
      </c>
      <c r="B238" t="s">
        <v>523</v>
      </c>
      <c r="C238" s="3" t="s">
        <v>524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4"/>
        <v>43641.208333333328</v>
      </c>
      <c r="O238" s="9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3.75" x14ac:dyDescent="0.4">
      <c r="A239">
        <v>237</v>
      </c>
      <c r="B239" t="s">
        <v>525</v>
      </c>
      <c r="C239" s="3" t="s">
        <v>526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4"/>
        <v>41754.208333333336</v>
      </c>
      <c r="O239" s="9">
        <f t="shared" si="15"/>
        <v>41756.208333333336</v>
      </c>
      <c r="P239" t="b">
        <v>0</v>
      </c>
      <c r="Q239" t="b">
        <v>0</v>
      </c>
      <c r="R239" t="s">
        <v>70</v>
      </c>
      <c r="S239" t="str" cm="1">
        <f t="array" ref="S239:T239">_xlfn.TEXTSPLIT(R239,"/")</f>
        <v>film &amp; video</v>
      </c>
      <c r="T239" t="str">
        <v>animation</v>
      </c>
    </row>
    <row r="240" spans="1:20" ht="19.5" x14ac:dyDescent="0.4">
      <c r="A240">
        <v>238</v>
      </c>
      <c r="B240" t="s">
        <v>527</v>
      </c>
      <c r="C240" s="3" t="s">
        <v>528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4"/>
        <v>43083.25</v>
      </c>
      <c r="O240" s="9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19.5" x14ac:dyDescent="0.4">
      <c r="A241">
        <v>239</v>
      </c>
      <c r="B241" t="s">
        <v>529</v>
      </c>
      <c r="C241" s="3" t="s">
        <v>530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4"/>
        <v>42245.208333333328</v>
      </c>
      <c r="O241" s="9">
        <f t="shared" si="15"/>
        <v>42249.208333333328</v>
      </c>
      <c r="P241" t="b">
        <v>0</v>
      </c>
      <c r="Q241" t="b">
        <v>0</v>
      </c>
      <c r="R241" t="s">
        <v>64</v>
      </c>
      <c r="S241" t="str" cm="1">
        <f t="array" ref="S241:T241">_xlfn.TEXTSPLIT(R241,"/")</f>
        <v>technology</v>
      </c>
      <c r="T241" t="str">
        <v>wearables</v>
      </c>
    </row>
    <row r="242" spans="1:20" ht="19.5" x14ac:dyDescent="0.4">
      <c r="A242">
        <v>240</v>
      </c>
      <c r="B242" t="s">
        <v>531</v>
      </c>
      <c r="C242" s="3" t="s">
        <v>532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4"/>
        <v>40396.208333333336</v>
      </c>
      <c r="O242" s="9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9.5" x14ac:dyDescent="0.4">
      <c r="A243">
        <v>241</v>
      </c>
      <c r="B243" t="s">
        <v>533</v>
      </c>
      <c r="C243" s="3" t="s">
        <v>534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4"/>
        <v>41742.208333333336</v>
      </c>
      <c r="O243" s="9">
        <f t="shared" si="15"/>
        <v>41752.208333333336</v>
      </c>
      <c r="P243" t="b">
        <v>0</v>
      </c>
      <c r="Q243" t="b">
        <v>1</v>
      </c>
      <c r="R243" t="s">
        <v>67</v>
      </c>
      <c r="S243" t="str" cm="1">
        <f t="array" ref="S243:T243">_xlfn.TEXTSPLIT(R243,"/")</f>
        <v>publishing</v>
      </c>
      <c r="T243" t="str">
        <v>nonfiction</v>
      </c>
    </row>
    <row r="244" spans="1:20" ht="19.5" x14ac:dyDescent="0.4">
      <c r="A244">
        <v>242</v>
      </c>
      <c r="B244" t="s">
        <v>535</v>
      </c>
      <c r="C244" s="3" t="s">
        <v>536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4"/>
        <v>42865.208333333328</v>
      </c>
      <c r="O244" s="9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3.75" x14ac:dyDescent="0.4">
      <c r="A245">
        <v>243</v>
      </c>
      <c r="B245" t="s">
        <v>537</v>
      </c>
      <c r="C245" s="3" t="s">
        <v>538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4"/>
        <v>43163.25</v>
      </c>
      <c r="O245" s="9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3.75" x14ac:dyDescent="0.4">
      <c r="A246">
        <v>244</v>
      </c>
      <c r="B246" t="s">
        <v>539</v>
      </c>
      <c r="C246" s="3" t="s">
        <v>540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4"/>
        <v>41834.208333333336</v>
      </c>
      <c r="O246" s="9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9.5" x14ac:dyDescent="0.4">
      <c r="A247">
        <v>245</v>
      </c>
      <c r="B247" t="s">
        <v>541</v>
      </c>
      <c r="C247" s="3" t="s">
        <v>542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4"/>
        <v>41736.208333333336</v>
      </c>
      <c r="O247" s="9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9.5" x14ac:dyDescent="0.4">
      <c r="A248">
        <v>246</v>
      </c>
      <c r="B248" t="s">
        <v>543</v>
      </c>
      <c r="C248" s="3" t="s">
        <v>544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4"/>
        <v>41491.208333333336</v>
      </c>
      <c r="O248" s="9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9.5" x14ac:dyDescent="0.4">
      <c r="A249">
        <v>247</v>
      </c>
      <c r="B249" t="s">
        <v>545</v>
      </c>
      <c r="C249" s="3" t="s">
        <v>546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4"/>
        <v>42726.25</v>
      </c>
      <c r="O249" s="9">
        <f t="shared" si="15"/>
        <v>42741.25</v>
      </c>
      <c r="P249" t="b">
        <v>0</v>
      </c>
      <c r="Q249" t="b">
        <v>1</v>
      </c>
      <c r="R249" t="s">
        <v>118</v>
      </c>
      <c r="S249" t="str" cm="1">
        <f t="array" ref="S249:T249">_xlfn.TEXTSPLIT(R249,"/")</f>
        <v>publishing</v>
      </c>
      <c r="T249" t="str">
        <v>fiction</v>
      </c>
    </row>
    <row r="250" spans="1:20" ht="19.5" x14ac:dyDescent="0.4">
      <c r="A250">
        <v>248</v>
      </c>
      <c r="B250" t="s">
        <v>547</v>
      </c>
      <c r="C250" s="3" t="s">
        <v>548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4"/>
        <v>42004.25</v>
      </c>
      <c r="O250" s="9">
        <f t="shared" si="15"/>
        <v>42009.25</v>
      </c>
      <c r="P250" t="b">
        <v>0</v>
      </c>
      <c r="Q250" t="b">
        <v>0</v>
      </c>
      <c r="R250" t="s">
        <v>291</v>
      </c>
      <c r="S250" t="str" cm="1">
        <f t="array" ref="S250:T250">_xlfn.TEXTSPLIT(R250,"/")</f>
        <v>games</v>
      </c>
      <c r="T250" t="str">
        <v>mobile games</v>
      </c>
    </row>
    <row r="251" spans="1:20" ht="19.5" x14ac:dyDescent="0.4">
      <c r="A251">
        <v>249</v>
      </c>
      <c r="B251" t="s">
        <v>549</v>
      </c>
      <c r="C251" s="3" t="s">
        <v>550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4"/>
        <v>42006.25</v>
      </c>
      <c r="O251" s="9">
        <f t="shared" si="15"/>
        <v>42013.25</v>
      </c>
      <c r="P251" t="b">
        <v>0</v>
      </c>
      <c r="Q251" t="b">
        <v>0</v>
      </c>
      <c r="R251" t="s">
        <v>205</v>
      </c>
      <c r="S251" t="str" cm="1">
        <f t="array" ref="S251:T251">_xlfn.TEXTSPLIT(R251,"/")</f>
        <v>publishing</v>
      </c>
      <c r="T251" t="str">
        <v>translations</v>
      </c>
    </row>
    <row r="252" spans="1:20" ht="19.5" x14ac:dyDescent="0.4">
      <c r="A252">
        <v>250</v>
      </c>
      <c r="B252" t="s">
        <v>551</v>
      </c>
      <c r="C252" s="3" t="s">
        <v>552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4"/>
        <v>40203.25</v>
      </c>
      <c r="O252" s="9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9.5" x14ac:dyDescent="0.4">
      <c r="A253">
        <v>251</v>
      </c>
      <c r="B253" t="s">
        <v>553</v>
      </c>
      <c r="C253" s="3" t="s">
        <v>554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4"/>
        <v>41252.25</v>
      </c>
      <c r="O253" s="9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3.75" x14ac:dyDescent="0.4">
      <c r="A254">
        <v>252</v>
      </c>
      <c r="B254" t="s">
        <v>555</v>
      </c>
      <c r="C254" s="3" t="s">
        <v>556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4"/>
        <v>41572.208333333336</v>
      </c>
      <c r="O254" s="9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9.5" x14ac:dyDescent="0.4">
      <c r="A255">
        <v>253</v>
      </c>
      <c r="B255" t="s">
        <v>557</v>
      </c>
      <c r="C255" s="3" t="s">
        <v>558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4"/>
        <v>40641.208333333336</v>
      </c>
      <c r="O255" s="9">
        <f t="shared" si="15"/>
        <v>40653.208333333336</v>
      </c>
      <c r="P255" t="b">
        <v>0</v>
      </c>
      <c r="Q255" t="b">
        <v>0</v>
      </c>
      <c r="R255" t="s">
        <v>52</v>
      </c>
      <c r="S255" t="str" cm="1">
        <f t="array" ref="S255:T255">_xlfn.TEXTSPLIT(R255,"/")</f>
        <v>film &amp; video</v>
      </c>
      <c r="T255" t="str">
        <v>drama</v>
      </c>
    </row>
    <row r="256" spans="1:20" ht="33.75" x14ac:dyDescent="0.4">
      <c r="A256">
        <v>254</v>
      </c>
      <c r="B256" t="s">
        <v>559</v>
      </c>
      <c r="C256" s="3" t="s">
        <v>560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4"/>
        <v>42787.25</v>
      </c>
      <c r="O256" s="9">
        <f t="shared" si="15"/>
        <v>42789.25</v>
      </c>
      <c r="P256" t="b">
        <v>0</v>
      </c>
      <c r="Q256" t="b">
        <v>0</v>
      </c>
      <c r="R256" t="s">
        <v>67</v>
      </c>
      <c r="S256" t="str" cm="1">
        <f t="array" ref="S256:T256">_xlfn.TEXTSPLIT(R256,"/")</f>
        <v>publishing</v>
      </c>
      <c r="T256" t="str">
        <v>nonfiction</v>
      </c>
    </row>
    <row r="257" spans="1:20" ht="33.75" x14ac:dyDescent="0.4">
      <c r="A257">
        <v>255</v>
      </c>
      <c r="B257" t="s">
        <v>561</v>
      </c>
      <c r="C257" s="3" t="s">
        <v>562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4"/>
        <v>40590.25</v>
      </c>
      <c r="O257" s="9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9.5" x14ac:dyDescent="0.4">
      <c r="A258">
        <v>256</v>
      </c>
      <c r="B258" t="s">
        <v>563</v>
      </c>
      <c r="C258" s="3" t="s">
        <v>564</v>
      </c>
      <c r="D258">
        <v>4100</v>
      </c>
      <c r="E258">
        <v>959</v>
      </c>
      <c r="F258" s="4">
        <f t="shared" si="12"/>
        <v>23.390243902439025</v>
      </c>
      <c r="G258" t="s">
        <v>14</v>
      </c>
      <c r="H258">
        <v>15</v>
      </c>
      <c r="I258" s="5">
        <f t="shared" si="13"/>
        <v>63.93333333333333</v>
      </c>
      <c r="J258" t="s">
        <v>39</v>
      </c>
      <c r="K258" t="s">
        <v>40</v>
      </c>
      <c r="L258">
        <v>1453615200</v>
      </c>
      <c r="M258">
        <v>1456812000</v>
      </c>
      <c r="N258" s="9">
        <f t="shared" si="14"/>
        <v>42393.25</v>
      </c>
      <c r="O258" s="9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9.5" x14ac:dyDescent="0.4">
      <c r="A259">
        <v>257</v>
      </c>
      <c r="B259" t="s">
        <v>565</v>
      </c>
      <c r="C259" s="3" t="s">
        <v>566</v>
      </c>
      <c r="D259">
        <v>5700</v>
      </c>
      <c r="E259">
        <v>8322</v>
      </c>
      <c r="F259" s="4">
        <f t="shared" ref="F259:F322" si="16">PRODUCT(100*(E259/D259))</f>
        <v>146</v>
      </c>
      <c r="G259" t="s">
        <v>20</v>
      </c>
      <c r="H259">
        <v>92</v>
      </c>
      <c r="I259" s="5">
        <f t="shared" ref="I259:I322" si="17">IFERROR(AVERAGE(E259/H259),"0")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8">(((L259/60)/60)/24)+DATE(1970,1,1)</f>
        <v>41338.25</v>
      </c>
      <c r="O259" s="9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9.5" x14ac:dyDescent="0.4">
      <c r="A260">
        <v>258</v>
      </c>
      <c r="B260" t="s">
        <v>567</v>
      </c>
      <c r="C260" s="3" t="s">
        <v>568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 s="5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8"/>
        <v>42712.25</v>
      </c>
      <c r="O260" s="9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3.75" x14ac:dyDescent="0.4">
      <c r="A261">
        <v>259</v>
      </c>
      <c r="B261" t="s">
        <v>569</v>
      </c>
      <c r="C261" s="3" t="s">
        <v>570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8"/>
        <v>41251.25</v>
      </c>
      <c r="O261" s="9">
        <f t="shared" si="19"/>
        <v>41270.25</v>
      </c>
      <c r="P261" t="b">
        <v>1</v>
      </c>
      <c r="Q261" t="b">
        <v>0</v>
      </c>
      <c r="R261" t="s">
        <v>121</v>
      </c>
      <c r="S261" t="str" cm="1">
        <f t="array" ref="S261:T261">_xlfn.TEXTSPLIT(R261,"/")</f>
        <v>photography</v>
      </c>
      <c r="T261" t="str">
        <v>photography books</v>
      </c>
    </row>
    <row r="262" spans="1:20" ht="19.5" x14ac:dyDescent="0.4">
      <c r="A262">
        <v>260</v>
      </c>
      <c r="B262" t="s">
        <v>571</v>
      </c>
      <c r="C262" s="3" t="s">
        <v>572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8"/>
        <v>41180.208333333336</v>
      </c>
      <c r="O262" s="9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3.75" x14ac:dyDescent="0.4">
      <c r="A263">
        <v>261</v>
      </c>
      <c r="B263" t="s">
        <v>573</v>
      </c>
      <c r="C263" s="3" t="s">
        <v>574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8"/>
        <v>40415.208333333336</v>
      </c>
      <c r="O263" s="9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9.5" x14ac:dyDescent="0.4">
      <c r="A264">
        <v>262</v>
      </c>
      <c r="B264" t="s">
        <v>575</v>
      </c>
      <c r="C264" s="3" t="s">
        <v>576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8"/>
        <v>40638.208333333336</v>
      </c>
      <c r="O264" s="9">
        <f t="shared" si="19"/>
        <v>40664.208333333336</v>
      </c>
      <c r="P264" t="b">
        <v>0</v>
      </c>
      <c r="Q264" t="b">
        <v>1</v>
      </c>
      <c r="R264" t="s">
        <v>59</v>
      </c>
      <c r="S264" t="str" cm="1">
        <f t="array" ref="S264:T264">_xlfn.TEXTSPLIT(R264,"/")</f>
        <v>music</v>
      </c>
      <c r="T264" t="str">
        <v>indie rock</v>
      </c>
    </row>
    <row r="265" spans="1:20" ht="19.5" x14ac:dyDescent="0.4">
      <c r="A265">
        <v>263</v>
      </c>
      <c r="B265" t="s">
        <v>577</v>
      </c>
      <c r="C265" s="3" t="s">
        <v>578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8"/>
        <v>40187.25</v>
      </c>
      <c r="O265" s="9">
        <f t="shared" si="19"/>
        <v>40187.25</v>
      </c>
      <c r="P265" t="b">
        <v>0</v>
      </c>
      <c r="Q265" t="b">
        <v>0</v>
      </c>
      <c r="R265" t="s">
        <v>121</v>
      </c>
      <c r="S265" t="str" cm="1">
        <f t="array" ref="S265:T265">_xlfn.TEXTSPLIT(R265,"/")</f>
        <v>photography</v>
      </c>
      <c r="T265" t="str">
        <v>photography books</v>
      </c>
    </row>
    <row r="266" spans="1:20" ht="19.5" x14ac:dyDescent="0.4">
      <c r="A266">
        <v>264</v>
      </c>
      <c r="B266" t="s">
        <v>579</v>
      </c>
      <c r="C266" s="3" t="s">
        <v>580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8"/>
        <v>41317.25</v>
      </c>
      <c r="O266" s="9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9.5" x14ac:dyDescent="0.4">
      <c r="A267">
        <v>265</v>
      </c>
      <c r="B267" t="s">
        <v>581</v>
      </c>
      <c r="C267" s="3" t="s">
        <v>582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8"/>
        <v>42372.25</v>
      </c>
      <c r="O267" s="9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9.5" x14ac:dyDescent="0.4">
      <c r="A268">
        <v>266</v>
      </c>
      <c r="B268" t="s">
        <v>583</v>
      </c>
      <c r="C268" s="3" t="s">
        <v>584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 s="5">
        <f t="shared" si="17"/>
        <v>26.996228786926462</v>
      </c>
      <c r="J268" t="s">
        <v>106</v>
      </c>
      <c r="K268" t="s">
        <v>107</v>
      </c>
      <c r="L268">
        <v>1415340000</v>
      </c>
      <c r="M268">
        <v>1418191200</v>
      </c>
      <c r="N268" s="9">
        <f t="shared" si="18"/>
        <v>41950.25</v>
      </c>
      <c r="O268" s="9">
        <f t="shared" si="19"/>
        <v>41983.25</v>
      </c>
      <c r="P268" t="b">
        <v>0</v>
      </c>
      <c r="Q268" t="b">
        <v>1</v>
      </c>
      <c r="R268" t="s">
        <v>158</v>
      </c>
      <c r="S268" t="str" cm="1">
        <f t="array" ref="S268:T268">_xlfn.TEXTSPLIT(R268,"/")</f>
        <v>music</v>
      </c>
      <c r="T268" t="str">
        <v>jazz</v>
      </c>
    </row>
    <row r="269" spans="1:20" ht="19.5" x14ac:dyDescent="0.4">
      <c r="A269">
        <v>267</v>
      </c>
      <c r="B269" t="s">
        <v>585</v>
      </c>
      <c r="C269" s="3" t="s">
        <v>586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8"/>
        <v>41206.208333333336</v>
      </c>
      <c r="O269" s="9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9.5" x14ac:dyDescent="0.4">
      <c r="A270">
        <v>268</v>
      </c>
      <c r="B270" t="s">
        <v>587</v>
      </c>
      <c r="C270" s="3" t="s">
        <v>588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8"/>
        <v>41186.208333333336</v>
      </c>
      <c r="O270" s="9">
        <f t="shared" si="19"/>
        <v>41232.25</v>
      </c>
      <c r="P270" t="b">
        <v>0</v>
      </c>
      <c r="Q270" t="b">
        <v>0</v>
      </c>
      <c r="R270" t="s">
        <v>41</v>
      </c>
      <c r="S270" t="str" cm="1">
        <f t="array" ref="S270:T270">_xlfn.TEXTSPLIT(R270,"/")</f>
        <v>film &amp; video</v>
      </c>
      <c r="T270" t="str">
        <v>documentary</v>
      </c>
    </row>
    <row r="271" spans="1:20" ht="19.5" x14ac:dyDescent="0.4">
      <c r="A271">
        <v>269</v>
      </c>
      <c r="B271" t="s">
        <v>589</v>
      </c>
      <c r="C271" s="3" t="s">
        <v>590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8"/>
        <v>43496.25</v>
      </c>
      <c r="O271" s="9">
        <f t="shared" si="19"/>
        <v>43517.25</v>
      </c>
      <c r="P271" t="b">
        <v>0</v>
      </c>
      <c r="Q271" t="b">
        <v>0</v>
      </c>
      <c r="R271" t="s">
        <v>268</v>
      </c>
      <c r="S271" t="str" cm="1">
        <f t="array" ref="S271:T271">_xlfn.TEXTSPLIT(R271,"/")</f>
        <v>film &amp; video</v>
      </c>
      <c r="T271" t="str">
        <v>television</v>
      </c>
    </row>
    <row r="272" spans="1:20" ht="19.5" x14ac:dyDescent="0.4">
      <c r="A272">
        <v>270</v>
      </c>
      <c r="B272" t="s">
        <v>591</v>
      </c>
      <c r="C272" s="3" t="s">
        <v>592</v>
      </c>
      <c r="D272">
        <v>173900</v>
      </c>
      <c r="E272">
        <v>47260</v>
      </c>
      <c r="F272" s="4">
        <f t="shared" si="16"/>
        <v>27.176538240368025</v>
      </c>
      <c r="G272" t="s">
        <v>73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8"/>
        <v>40514.25</v>
      </c>
      <c r="O272" s="9">
        <f t="shared" si="19"/>
        <v>40516.25</v>
      </c>
      <c r="P272" t="b">
        <v>0</v>
      </c>
      <c r="Q272" t="b">
        <v>0</v>
      </c>
      <c r="R272" t="s">
        <v>88</v>
      </c>
      <c r="S272" t="str" cm="1">
        <f t="array" ref="S272:T272">_xlfn.TEXTSPLIT(R272,"/")</f>
        <v>games</v>
      </c>
      <c r="T272" t="str">
        <v>video games</v>
      </c>
    </row>
    <row r="273" spans="1:20" ht="33.75" x14ac:dyDescent="0.4">
      <c r="A273">
        <v>271</v>
      </c>
      <c r="B273" t="s">
        <v>593</v>
      </c>
      <c r="C273" s="3" t="s">
        <v>594</v>
      </c>
      <c r="D273">
        <v>153700</v>
      </c>
      <c r="E273">
        <v>1953</v>
      </c>
      <c r="F273" s="4">
        <f t="shared" si="16"/>
        <v>1.2706571242680547</v>
      </c>
      <c r="G273" t="s">
        <v>46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8"/>
        <v>42345.25</v>
      </c>
      <c r="O273" s="9">
        <f t="shared" si="19"/>
        <v>42376.25</v>
      </c>
      <c r="P273" t="b">
        <v>0</v>
      </c>
      <c r="Q273" t="b">
        <v>0</v>
      </c>
      <c r="R273" t="s">
        <v>121</v>
      </c>
      <c r="S273" t="str" cm="1">
        <f t="array" ref="S273:T273">_xlfn.TEXTSPLIT(R273,"/")</f>
        <v>photography</v>
      </c>
      <c r="T273" t="str">
        <v>photography books</v>
      </c>
    </row>
    <row r="274" spans="1:20" ht="19.5" x14ac:dyDescent="0.4">
      <c r="A274">
        <v>272</v>
      </c>
      <c r="B274" t="s">
        <v>595</v>
      </c>
      <c r="C274" s="3" t="s">
        <v>596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8"/>
        <v>43656.208333333328</v>
      </c>
      <c r="O274" s="9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9.5" x14ac:dyDescent="0.4">
      <c r="A275">
        <v>273</v>
      </c>
      <c r="B275" t="s">
        <v>597</v>
      </c>
      <c r="C275" s="3" t="s">
        <v>598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8"/>
        <v>42995.208333333328</v>
      </c>
      <c r="O275" s="9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3.75" x14ac:dyDescent="0.4">
      <c r="A276">
        <v>274</v>
      </c>
      <c r="B276" t="s">
        <v>599</v>
      </c>
      <c r="C276" s="3" t="s">
        <v>600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8"/>
        <v>43045.25</v>
      </c>
      <c r="O276" s="9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3.75" x14ac:dyDescent="0.4">
      <c r="A277">
        <v>275</v>
      </c>
      <c r="B277" t="s">
        <v>601</v>
      </c>
      <c r="C277" s="3" t="s">
        <v>602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8"/>
        <v>43561.208333333328</v>
      </c>
      <c r="O277" s="9">
        <f t="shared" si="19"/>
        <v>43569.208333333328</v>
      </c>
      <c r="P277" t="b">
        <v>0</v>
      </c>
      <c r="Q277" t="b">
        <v>0</v>
      </c>
      <c r="R277" t="s">
        <v>205</v>
      </c>
      <c r="S277" t="str" cm="1">
        <f t="array" ref="S277:T277">_xlfn.TEXTSPLIT(R277,"/")</f>
        <v>publishing</v>
      </c>
      <c r="T277" t="str">
        <v>translations</v>
      </c>
    </row>
    <row r="278" spans="1:20" ht="19.5" x14ac:dyDescent="0.4">
      <c r="A278">
        <v>276</v>
      </c>
      <c r="B278" t="s">
        <v>603</v>
      </c>
      <c r="C278" s="3" t="s">
        <v>604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8"/>
        <v>41018.208333333336</v>
      </c>
      <c r="O278" s="9">
        <f t="shared" si="19"/>
        <v>41023.208333333336</v>
      </c>
      <c r="P278" t="b">
        <v>0</v>
      </c>
      <c r="Q278" t="b">
        <v>1</v>
      </c>
      <c r="R278" t="s">
        <v>88</v>
      </c>
      <c r="S278" t="str" cm="1">
        <f t="array" ref="S278:T278">_xlfn.TEXTSPLIT(R278,"/")</f>
        <v>games</v>
      </c>
      <c r="T278" t="str">
        <v>video games</v>
      </c>
    </row>
    <row r="279" spans="1:20" ht="33.75" x14ac:dyDescent="0.4">
      <c r="A279">
        <v>277</v>
      </c>
      <c r="B279" t="s">
        <v>605</v>
      </c>
      <c r="C279" s="3" t="s">
        <v>606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8"/>
        <v>40378.208333333336</v>
      </c>
      <c r="O279" s="9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9.5" x14ac:dyDescent="0.4">
      <c r="A280">
        <v>278</v>
      </c>
      <c r="B280" t="s">
        <v>607</v>
      </c>
      <c r="C280" s="3" t="s">
        <v>608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8"/>
        <v>41239.25</v>
      </c>
      <c r="O280" s="9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9.5" x14ac:dyDescent="0.4">
      <c r="A281">
        <v>279</v>
      </c>
      <c r="B281" t="s">
        <v>609</v>
      </c>
      <c r="C281" s="3" t="s">
        <v>610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8"/>
        <v>43346.208333333328</v>
      </c>
      <c r="O281" s="9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3.75" x14ac:dyDescent="0.4">
      <c r="A282">
        <v>280</v>
      </c>
      <c r="B282" t="s">
        <v>611</v>
      </c>
      <c r="C282" s="3" t="s">
        <v>612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8"/>
        <v>43060.25</v>
      </c>
      <c r="O282" s="9">
        <f t="shared" si="19"/>
        <v>43066.25</v>
      </c>
      <c r="P282" t="b">
        <v>0</v>
      </c>
      <c r="Q282" t="b">
        <v>0</v>
      </c>
      <c r="R282" t="s">
        <v>70</v>
      </c>
      <c r="S282" t="str" cm="1">
        <f t="array" ref="S282:T282">_xlfn.TEXTSPLIT(R282,"/")</f>
        <v>film &amp; video</v>
      </c>
      <c r="T282" t="str">
        <v>animation</v>
      </c>
    </row>
    <row r="283" spans="1:20" ht="19.5" x14ac:dyDescent="0.4">
      <c r="A283">
        <v>281</v>
      </c>
      <c r="B283" t="s">
        <v>613</v>
      </c>
      <c r="C283" s="3" t="s">
        <v>614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8"/>
        <v>40979.25</v>
      </c>
      <c r="O283" s="9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9.5" x14ac:dyDescent="0.4">
      <c r="A284">
        <v>282</v>
      </c>
      <c r="B284" t="s">
        <v>615</v>
      </c>
      <c r="C284" s="3" t="s">
        <v>616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8"/>
        <v>42701.25</v>
      </c>
      <c r="O284" s="9">
        <f t="shared" si="19"/>
        <v>42707.25</v>
      </c>
      <c r="P284" t="b">
        <v>0</v>
      </c>
      <c r="Q284" t="b">
        <v>1</v>
      </c>
      <c r="R284" t="s">
        <v>268</v>
      </c>
      <c r="S284" t="str" cm="1">
        <f t="array" ref="S284:T284">_xlfn.TEXTSPLIT(R284,"/")</f>
        <v>film &amp; video</v>
      </c>
      <c r="T284" t="str">
        <v>television</v>
      </c>
    </row>
    <row r="285" spans="1:20" ht="33.75" x14ac:dyDescent="0.4">
      <c r="A285">
        <v>283</v>
      </c>
      <c r="B285" t="s">
        <v>617</v>
      </c>
      <c r="C285" s="3" t="s">
        <v>618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8"/>
        <v>42520.208333333328</v>
      </c>
      <c r="O285" s="9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9.5" x14ac:dyDescent="0.4">
      <c r="A286">
        <v>284</v>
      </c>
      <c r="B286" t="s">
        <v>619</v>
      </c>
      <c r="C286" s="3" t="s">
        <v>620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8"/>
        <v>41030.208333333336</v>
      </c>
      <c r="O286" s="9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9.5" x14ac:dyDescent="0.4">
      <c r="A287">
        <v>285</v>
      </c>
      <c r="B287" t="s">
        <v>621</v>
      </c>
      <c r="C287" s="3" t="s">
        <v>622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8"/>
        <v>42623.208333333328</v>
      </c>
      <c r="O287" s="9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9.5" x14ac:dyDescent="0.4">
      <c r="A288">
        <v>286</v>
      </c>
      <c r="B288" t="s">
        <v>623</v>
      </c>
      <c r="C288" s="3" t="s">
        <v>624</v>
      </c>
      <c r="D288">
        <v>112100</v>
      </c>
      <c r="E288">
        <v>19557</v>
      </c>
      <c r="F288" s="4">
        <f t="shared" si="16"/>
        <v>17.446030330062445</v>
      </c>
      <c r="G288" t="s">
        <v>73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8"/>
        <v>42697.25</v>
      </c>
      <c r="O288" s="9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9.5" x14ac:dyDescent="0.4">
      <c r="A289">
        <v>287</v>
      </c>
      <c r="B289" t="s">
        <v>625</v>
      </c>
      <c r="C289" s="3" t="s">
        <v>626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8"/>
        <v>42122.208333333328</v>
      </c>
      <c r="O289" s="9">
        <f t="shared" si="19"/>
        <v>42122.208333333328</v>
      </c>
      <c r="P289" t="b">
        <v>0</v>
      </c>
      <c r="Q289" t="b">
        <v>0</v>
      </c>
      <c r="R289" t="s">
        <v>49</v>
      </c>
      <c r="S289" t="str" cm="1">
        <f t="array" ref="S289:T289">_xlfn.TEXTSPLIT(R289,"/")</f>
        <v>music</v>
      </c>
      <c r="T289" t="str">
        <v>electric music</v>
      </c>
    </row>
    <row r="290" spans="1:20" ht="19.5" x14ac:dyDescent="0.4">
      <c r="A290">
        <v>288</v>
      </c>
      <c r="B290" t="s">
        <v>627</v>
      </c>
      <c r="C290" s="3" t="s">
        <v>628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8"/>
        <v>40982.208333333336</v>
      </c>
      <c r="O290" s="9">
        <f t="shared" si="19"/>
        <v>40983.208333333336</v>
      </c>
      <c r="P290" t="b">
        <v>0</v>
      </c>
      <c r="Q290" t="b">
        <v>1</v>
      </c>
      <c r="R290" t="s">
        <v>147</v>
      </c>
      <c r="S290" t="str" cm="1">
        <f t="array" ref="S290:T290">_xlfn.TEXTSPLIT(R290,"/")</f>
        <v>music</v>
      </c>
      <c r="T290" t="str">
        <v>metal</v>
      </c>
    </row>
    <row r="291" spans="1:20" ht="19.5" x14ac:dyDescent="0.4">
      <c r="A291">
        <v>289</v>
      </c>
      <c r="B291" t="s">
        <v>629</v>
      </c>
      <c r="C291" s="3" t="s">
        <v>630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8"/>
        <v>42219.208333333328</v>
      </c>
      <c r="O291" s="9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9.5" x14ac:dyDescent="0.4">
      <c r="A292">
        <v>290</v>
      </c>
      <c r="B292" t="s">
        <v>631</v>
      </c>
      <c r="C292" s="3" t="s">
        <v>632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8"/>
        <v>41404.208333333336</v>
      </c>
      <c r="O292" s="9">
        <f t="shared" si="19"/>
        <v>41436.208333333336</v>
      </c>
      <c r="P292" t="b">
        <v>0</v>
      </c>
      <c r="Q292" t="b">
        <v>1</v>
      </c>
      <c r="R292" t="s">
        <v>41</v>
      </c>
      <c r="S292" t="str" cm="1">
        <f t="array" ref="S292:T292">_xlfn.TEXTSPLIT(R292,"/")</f>
        <v>film &amp; video</v>
      </c>
      <c r="T292" t="str">
        <v>documentary</v>
      </c>
    </row>
    <row r="293" spans="1:20" ht="19.5" x14ac:dyDescent="0.4">
      <c r="A293">
        <v>291</v>
      </c>
      <c r="B293" t="s">
        <v>633</v>
      </c>
      <c r="C293" s="3" t="s">
        <v>634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8"/>
        <v>40831.208333333336</v>
      </c>
      <c r="O293" s="9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9.5" x14ac:dyDescent="0.4">
      <c r="A294">
        <v>292</v>
      </c>
      <c r="B294" t="s">
        <v>635</v>
      </c>
      <c r="C294" s="3" t="s">
        <v>636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8"/>
        <v>40984.208333333336</v>
      </c>
      <c r="O294" s="9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9.5" x14ac:dyDescent="0.4">
      <c r="A295">
        <v>293</v>
      </c>
      <c r="B295" t="s">
        <v>637</v>
      </c>
      <c r="C295" s="3" t="s">
        <v>638</v>
      </c>
      <c r="D295">
        <v>6500</v>
      </c>
      <c r="E295">
        <v>1065</v>
      </c>
      <c r="F295" s="4">
        <f t="shared" si="16"/>
        <v>16.384615384615383</v>
      </c>
      <c r="G295" t="s">
        <v>73</v>
      </c>
      <c r="H295">
        <v>32</v>
      </c>
      <c r="I295" s="5">
        <f t="shared" si="17"/>
        <v>33.28125</v>
      </c>
      <c r="J295" t="s">
        <v>106</v>
      </c>
      <c r="K295" t="s">
        <v>107</v>
      </c>
      <c r="L295">
        <v>1286254800</v>
      </c>
      <c r="M295">
        <v>1287032400</v>
      </c>
      <c r="N295" s="9">
        <f t="shared" si="18"/>
        <v>40456.208333333336</v>
      </c>
      <c r="O295" s="9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9.5" x14ac:dyDescent="0.4">
      <c r="A296">
        <v>294</v>
      </c>
      <c r="B296" t="s">
        <v>639</v>
      </c>
      <c r="C296" s="3" t="s">
        <v>640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8"/>
        <v>43399.208333333328</v>
      </c>
      <c r="O296" s="9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3.75" x14ac:dyDescent="0.4">
      <c r="A297">
        <v>295</v>
      </c>
      <c r="B297" t="s">
        <v>641</v>
      </c>
      <c r="C297" s="3" t="s">
        <v>642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 s="5">
        <f t="shared" si="17"/>
        <v>36.004712041884815</v>
      </c>
      <c r="J297" t="s">
        <v>97</v>
      </c>
      <c r="K297" t="s">
        <v>98</v>
      </c>
      <c r="L297">
        <v>1381813200</v>
      </c>
      <c r="M297">
        <v>1383976800</v>
      </c>
      <c r="N297" s="9">
        <f t="shared" si="18"/>
        <v>41562.208333333336</v>
      </c>
      <c r="O297" s="9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3.75" x14ac:dyDescent="0.4">
      <c r="A298">
        <v>296</v>
      </c>
      <c r="B298" t="s">
        <v>643</v>
      </c>
      <c r="C298" s="3" t="s">
        <v>644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8"/>
        <v>43493.25</v>
      </c>
      <c r="O298" s="9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9.5" x14ac:dyDescent="0.4">
      <c r="A299">
        <v>297</v>
      </c>
      <c r="B299" t="s">
        <v>645</v>
      </c>
      <c r="C299" s="3" t="s">
        <v>646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8"/>
        <v>41653.25</v>
      </c>
      <c r="O299" s="9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9.5" x14ac:dyDescent="0.4">
      <c r="A300">
        <v>298</v>
      </c>
      <c r="B300" t="s">
        <v>647</v>
      </c>
      <c r="C300" s="3" t="s">
        <v>648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8"/>
        <v>42426.25</v>
      </c>
      <c r="O300" s="9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3.75" x14ac:dyDescent="0.4">
      <c r="A301">
        <v>299</v>
      </c>
      <c r="B301" t="s">
        <v>649</v>
      </c>
      <c r="C301" s="3" t="s">
        <v>650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8"/>
        <v>42432.25</v>
      </c>
      <c r="O301" s="9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9.5" x14ac:dyDescent="0.4">
      <c r="A302">
        <v>300</v>
      </c>
      <c r="B302" t="s">
        <v>651</v>
      </c>
      <c r="C302" s="3" t="s">
        <v>652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8"/>
        <v>42977.208333333328</v>
      </c>
      <c r="O302" s="9">
        <f t="shared" si="19"/>
        <v>42978.208333333328</v>
      </c>
      <c r="P302" t="b">
        <v>0</v>
      </c>
      <c r="Q302" t="b">
        <v>1</v>
      </c>
      <c r="R302" t="s">
        <v>67</v>
      </c>
      <c r="S302" t="str" cm="1">
        <f t="array" ref="S302:T302">_xlfn.TEXTSPLIT(R302,"/")</f>
        <v>publishing</v>
      </c>
      <c r="T302" t="str">
        <v>nonfiction</v>
      </c>
    </row>
    <row r="303" spans="1:20" ht="19.5" x14ac:dyDescent="0.4">
      <c r="A303">
        <v>301</v>
      </c>
      <c r="B303" t="s">
        <v>653</v>
      </c>
      <c r="C303" s="3" t="s">
        <v>654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8"/>
        <v>42061.25</v>
      </c>
      <c r="O303" s="9">
        <f t="shared" si="19"/>
        <v>42078.208333333328</v>
      </c>
      <c r="P303" t="b">
        <v>0</v>
      </c>
      <c r="Q303" t="b">
        <v>0</v>
      </c>
      <c r="R303" t="s">
        <v>41</v>
      </c>
      <c r="S303" t="str" cm="1">
        <f t="array" ref="S303:T303">_xlfn.TEXTSPLIT(R303,"/")</f>
        <v>film &amp; video</v>
      </c>
      <c r="T303" t="str">
        <v>documentary</v>
      </c>
    </row>
    <row r="304" spans="1:20" ht="19.5" x14ac:dyDescent="0.4">
      <c r="A304">
        <v>302</v>
      </c>
      <c r="B304" t="s">
        <v>655</v>
      </c>
      <c r="C304" s="3" t="s">
        <v>656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8"/>
        <v>43345.208333333328</v>
      </c>
      <c r="O304" s="9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9.5" x14ac:dyDescent="0.4">
      <c r="A305">
        <v>303</v>
      </c>
      <c r="B305" t="s">
        <v>657</v>
      </c>
      <c r="C305" s="3" t="s">
        <v>658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8"/>
        <v>42376.25</v>
      </c>
      <c r="O305" s="9">
        <f t="shared" si="19"/>
        <v>42381.25</v>
      </c>
      <c r="P305" t="b">
        <v>0</v>
      </c>
      <c r="Q305" t="b">
        <v>0</v>
      </c>
      <c r="R305" t="s">
        <v>59</v>
      </c>
      <c r="S305" t="str" cm="1">
        <f t="array" ref="S305:T305">_xlfn.TEXTSPLIT(R305,"/")</f>
        <v>music</v>
      </c>
      <c r="T305" t="str">
        <v>indie rock</v>
      </c>
    </row>
    <row r="306" spans="1:20" ht="19.5" x14ac:dyDescent="0.4">
      <c r="A306">
        <v>304</v>
      </c>
      <c r="B306" t="s">
        <v>659</v>
      </c>
      <c r="C306" s="3" t="s">
        <v>660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8"/>
        <v>42589.208333333328</v>
      </c>
      <c r="O306" s="9">
        <f t="shared" si="19"/>
        <v>42630.208333333328</v>
      </c>
      <c r="P306" t="b">
        <v>0</v>
      </c>
      <c r="Q306" t="b">
        <v>0</v>
      </c>
      <c r="R306" t="s">
        <v>41</v>
      </c>
      <c r="S306" t="str" cm="1">
        <f t="array" ref="S306:T306">_xlfn.TEXTSPLIT(R306,"/")</f>
        <v>film &amp; video</v>
      </c>
      <c r="T306" t="str">
        <v>documentary</v>
      </c>
    </row>
    <row r="307" spans="1:20" ht="19.5" x14ac:dyDescent="0.4">
      <c r="A307">
        <v>305</v>
      </c>
      <c r="B307" t="s">
        <v>661</v>
      </c>
      <c r="C307" s="3" t="s">
        <v>662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8"/>
        <v>42448.208333333328</v>
      </c>
      <c r="O307" s="9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3.75" x14ac:dyDescent="0.4">
      <c r="A308">
        <v>306</v>
      </c>
      <c r="B308" t="s">
        <v>663</v>
      </c>
      <c r="C308" s="3" t="s">
        <v>664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8"/>
        <v>42930.208333333328</v>
      </c>
      <c r="O308" s="9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9.5" x14ac:dyDescent="0.4">
      <c r="A309">
        <v>307</v>
      </c>
      <c r="B309" t="s">
        <v>665</v>
      </c>
      <c r="C309" s="3" t="s">
        <v>666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8"/>
        <v>41066.208333333336</v>
      </c>
      <c r="O309" s="9">
        <f t="shared" si="19"/>
        <v>41086.208333333336</v>
      </c>
      <c r="P309" t="b">
        <v>0</v>
      </c>
      <c r="Q309" t="b">
        <v>1</v>
      </c>
      <c r="R309" t="s">
        <v>118</v>
      </c>
      <c r="S309" t="str" cm="1">
        <f t="array" ref="S309:T309">_xlfn.TEXTSPLIT(R309,"/")</f>
        <v>publishing</v>
      </c>
      <c r="T309" t="str">
        <v>fiction</v>
      </c>
    </row>
    <row r="310" spans="1:20" ht="19.5" x14ac:dyDescent="0.4">
      <c r="A310">
        <v>308</v>
      </c>
      <c r="B310" t="s">
        <v>667</v>
      </c>
      <c r="C310" s="3" t="s">
        <v>668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8"/>
        <v>40651.208333333336</v>
      </c>
      <c r="O310" s="9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9.5" x14ac:dyDescent="0.4">
      <c r="A311">
        <v>309</v>
      </c>
      <c r="B311" t="s">
        <v>669</v>
      </c>
      <c r="C311" s="3" t="s">
        <v>670</v>
      </c>
      <c r="D311">
        <v>4100</v>
      </c>
      <c r="E311">
        <v>3087</v>
      </c>
      <c r="F311" s="4">
        <f t="shared" si="16"/>
        <v>75.292682926829272</v>
      </c>
      <c r="G311" t="s">
        <v>73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8"/>
        <v>40807.208333333336</v>
      </c>
      <c r="O311" s="9">
        <f t="shared" si="19"/>
        <v>40827.208333333336</v>
      </c>
      <c r="P311" t="b">
        <v>0</v>
      </c>
      <c r="Q311" t="b">
        <v>1</v>
      </c>
      <c r="R311" t="s">
        <v>59</v>
      </c>
      <c r="S311" t="str" cm="1">
        <f t="array" ref="S311:T311">_xlfn.TEXTSPLIT(R311,"/")</f>
        <v>music</v>
      </c>
      <c r="T311" t="str">
        <v>indie rock</v>
      </c>
    </row>
    <row r="312" spans="1:20" ht="19.5" x14ac:dyDescent="0.4">
      <c r="A312">
        <v>310</v>
      </c>
      <c r="B312" t="s">
        <v>671</v>
      </c>
      <c r="C312" s="3" t="s">
        <v>672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8"/>
        <v>40277.208333333336</v>
      </c>
      <c r="O312" s="9">
        <f t="shared" si="19"/>
        <v>40293.208333333336</v>
      </c>
      <c r="P312" t="b">
        <v>0</v>
      </c>
      <c r="Q312" t="b">
        <v>0</v>
      </c>
      <c r="R312" t="s">
        <v>88</v>
      </c>
      <c r="S312" t="str" cm="1">
        <f t="array" ref="S312:T312">_xlfn.TEXTSPLIT(R312,"/")</f>
        <v>games</v>
      </c>
      <c r="T312" t="str">
        <v>video games</v>
      </c>
    </row>
    <row r="313" spans="1:20" ht="19.5" x14ac:dyDescent="0.4">
      <c r="A313">
        <v>311</v>
      </c>
      <c r="B313" t="s">
        <v>673</v>
      </c>
      <c r="C313" s="3" t="s">
        <v>674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8"/>
        <v>40590.25</v>
      </c>
      <c r="O313" s="9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9.5" x14ac:dyDescent="0.4">
      <c r="A314">
        <v>312</v>
      </c>
      <c r="B314" t="s">
        <v>675</v>
      </c>
      <c r="C314" s="3" t="s">
        <v>676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8"/>
        <v>41572.208333333336</v>
      </c>
      <c r="O314" s="9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9.5" x14ac:dyDescent="0.4">
      <c r="A315">
        <v>313</v>
      </c>
      <c r="B315" t="s">
        <v>677</v>
      </c>
      <c r="C315" s="3" t="s">
        <v>678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8"/>
        <v>40966.25</v>
      </c>
      <c r="O315" s="9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9.5" x14ac:dyDescent="0.4">
      <c r="A316">
        <v>314</v>
      </c>
      <c r="B316" t="s">
        <v>679</v>
      </c>
      <c r="C316" s="3" t="s">
        <v>680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8"/>
        <v>43536.208333333328</v>
      </c>
      <c r="O316" s="9">
        <f t="shared" si="19"/>
        <v>43541.208333333328</v>
      </c>
      <c r="P316" t="b">
        <v>0</v>
      </c>
      <c r="Q316" t="b">
        <v>1</v>
      </c>
      <c r="R316" t="s">
        <v>41</v>
      </c>
      <c r="S316" t="str" cm="1">
        <f t="array" ref="S316:T316">_xlfn.TEXTSPLIT(R316,"/")</f>
        <v>film &amp; video</v>
      </c>
      <c r="T316" t="str">
        <v>documentary</v>
      </c>
    </row>
    <row r="317" spans="1:20" ht="33.75" x14ac:dyDescent="0.4">
      <c r="A317">
        <v>315</v>
      </c>
      <c r="B317" t="s">
        <v>681</v>
      </c>
      <c r="C317" s="3" t="s">
        <v>682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8"/>
        <v>41783.208333333336</v>
      </c>
      <c r="O317" s="9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9.5" x14ac:dyDescent="0.4">
      <c r="A318">
        <v>316</v>
      </c>
      <c r="B318" t="s">
        <v>683</v>
      </c>
      <c r="C318" s="3" t="s">
        <v>684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 s="5">
        <f t="shared" si="17"/>
        <v>59.268518518518519</v>
      </c>
      <c r="J318" t="s">
        <v>106</v>
      </c>
      <c r="K318" t="s">
        <v>107</v>
      </c>
      <c r="L318">
        <v>1574143200</v>
      </c>
      <c r="M318">
        <v>1574229600</v>
      </c>
      <c r="N318" s="9">
        <f t="shared" si="18"/>
        <v>43788.25</v>
      </c>
      <c r="O318" s="9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9.5" x14ac:dyDescent="0.4">
      <c r="A319">
        <v>317</v>
      </c>
      <c r="B319" t="s">
        <v>685</v>
      </c>
      <c r="C319" s="3" t="s">
        <v>686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8"/>
        <v>42869.208333333328</v>
      </c>
      <c r="O319" s="9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3.75" x14ac:dyDescent="0.4">
      <c r="A320">
        <v>318</v>
      </c>
      <c r="B320" t="s">
        <v>687</v>
      </c>
      <c r="C320" s="3" t="s">
        <v>688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8"/>
        <v>41684.25</v>
      </c>
      <c r="O320" s="9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9.5" x14ac:dyDescent="0.4">
      <c r="A321">
        <v>319</v>
      </c>
      <c r="B321" t="s">
        <v>689</v>
      </c>
      <c r="C321" s="3" t="s">
        <v>690</v>
      </c>
      <c r="D321">
        <v>8400</v>
      </c>
      <c r="E321">
        <v>3251</v>
      </c>
      <c r="F321" s="4">
        <f t="shared" si="16"/>
        <v>38.702380952380956</v>
      </c>
      <c r="G321" t="s">
        <v>73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8"/>
        <v>40402.208333333336</v>
      </c>
      <c r="O321" s="9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9.5" x14ac:dyDescent="0.4">
      <c r="A322">
        <v>320</v>
      </c>
      <c r="B322" t="s">
        <v>691</v>
      </c>
      <c r="C322" s="3" t="s">
        <v>692</v>
      </c>
      <c r="D322">
        <v>84400</v>
      </c>
      <c r="E322">
        <v>8092</v>
      </c>
      <c r="F322" s="4">
        <f t="shared" si="16"/>
        <v>9.5876777251184837</v>
      </c>
      <c r="G322" t="s">
        <v>14</v>
      </c>
      <c r="H322">
        <v>80</v>
      </c>
      <c r="I322" s="5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8"/>
        <v>40673.208333333336</v>
      </c>
      <c r="O322" s="9">
        <f t="shared" si="19"/>
        <v>40682.208333333336</v>
      </c>
      <c r="P322" t="b">
        <v>0</v>
      </c>
      <c r="Q322" t="b">
        <v>0</v>
      </c>
      <c r="R322" t="s">
        <v>118</v>
      </c>
      <c r="S322" t="str" cm="1">
        <f t="array" ref="S322:T322">_xlfn.TEXTSPLIT(R322,"/")</f>
        <v>publishing</v>
      </c>
      <c r="T322" t="str">
        <v>fiction</v>
      </c>
    </row>
    <row r="323" spans="1:20" ht="33.75" x14ac:dyDescent="0.4">
      <c r="A323">
        <v>321</v>
      </c>
      <c r="B323" t="s">
        <v>693</v>
      </c>
      <c r="C323" s="3" t="s">
        <v>694</v>
      </c>
      <c r="D323">
        <v>170400</v>
      </c>
      <c r="E323">
        <v>160422</v>
      </c>
      <c r="F323" s="4">
        <f t="shared" ref="F323:F386" si="20">PRODUCT(100*(E323/D323))</f>
        <v>94.144366197183089</v>
      </c>
      <c r="G323" t="s">
        <v>14</v>
      </c>
      <c r="H323">
        <v>2468</v>
      </c>
      <c r="I323" s="5">
        <f t="shared" ref="I323:I386" si="21">IFERROR(AVERAGE(E323/H323),"0")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2">(((L323/60)/60)/24)+DATE(1970,1,1)</f>
        <v>40634.208333333336</v>
      </c>
      <c r="O323" s="9">
        <f t="shared" ref="O323:O386" si="23">(((M323/60)/60)/24)+DATE(1970,1,1)</f>
        <v>40642.208333333336</v>
      </c>
      <c r="P323" t="b">
        <v>0</v>
      </c>
      <c r="Q323" t="b">
        <v>0</v>
      </c>
      <c r="R323" t="s">
        <v>99</v>
      </c>
      <c r="S323" t="str" cm="1">
        <f t="array" ref="S323:T323">_xlfn.TEXTSPLIT(R323,"/")</f>
        <v>film &amp; video</v>
      </c>
      <c r="T323" t="str">
        <v>shorts</v>
      </c>
    </row>
    <row r="324" spans="1:20" ht="33.75" x14ac:dyDescent="0.4">
      <c r="A324">
        <v>322</v>
      </c>
      <c r="B324" t="s">
        <v>695</v>
      </c>
      <c r="C324" s="3" t="s">
        <v>696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 s="5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2"/>
        <v>40507.25</v>
      </c>
      <c r="O324" s="9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9.5" x14ac:dyDescent="0.4">
      <c r="A325">
        <v>323</v>
      </c>
      <c r="B325" t="s">
        <v>697</v>
      </c>
      <c r="C325" s="3" t="s">
        <v>698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 s="5">
        <f t="shared" si="21"/>
        <v>82.615384615384613</v>
      </c>
      <c r="J325" t="s">
        <v>39</v>
      </c>
      <c r="K325" t="s">
        <v>40</v>
      </c>
      <c r="L325">
        <v>1395896400</v>
      </c>
      <c r="M325">
        <v>1396069200</v>
      </c>
      <c r="N325" s="9">
        <f t="shared" si="22"/>
        <v>41725.208333333336</v>
      </c>
      <c r="O325" s="9">
        <f t="shared" si="23"/>
        <v>41727.208333333336</v>
      </c>
      <c r="P325" t="b">
        <v>0</v>
      </c>
      <c r="Q325" t="b">
        <v>0</v>
      </c>
      <c r="R325" t="s">
        <v>41</v>
      </c>
      <c r="S325" t="str" cm="1">
        <f t="array" ref="S325:T325">_xlfn.TEXTSPLIT(R325,"/")</f>
        <v>film &amp; video</v>
      </c>
      <c r="T325" t="str">
        <v>documentary</v>
      </c>
    </row>
    <row r="326" spans="1:20" ht="19.5" x14ac:dyDescent="0.4">
      <c r="A326">
        <v>324</v>
      </c>
      <c r="B326" t="s">
        <v>699</v>
      </c>
      <c r="C326" s="3" t="s">
        <v>700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2"/>
        <v>42176.208333333328</v>
      </c>
      <c r="O326" s="9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3.75" x14ac:dyDescent="0.4">
      <c r="A327">
        <v>325</v>
      </c>
      <c r="B327" t="s">
        <v>701</v>
      </c>
      <c r="C327" s="3" t="s">
        <v>702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2"/>
        <v>43267.208333333328</v>
      </c>
      <c r="O327" s="9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3.75" x14ac:dyDescent="0.4">
      <c r="A328">
        <v>326</v>
      </c>
      <c r="B328" t="s">
        <v>703</v>
      </c>
      <c r="C328" s="3" t="s">
        <v>704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2"/>
        <v>42364.25</v>
      </c>
      <c r="O328" s="9">
        <f t="shared" si="23"/>
        <v>42370.25</v>
      </c>
      <c r="P328" t="b">
        <v>0</v>
      </c>
      <c r="Q328" t="b">
        <v>0</v>
      </c>
      <c r="R328" t="s">
        <v>70</v>
      </c>
      <c r="S328" t="str" cm="1">
        <f t="array" ref="S328:T328">_xlfn.TEXTSPLIT(R328,"/")</f>
        <v>film &amp; video</v>
      </c>
      <c r="T328" t="str">
        <v>animation</v>
      </c>
    </row>
    <row r="329" spans="1:20" ht="19.5" x14ac:dyDescent="0.4">
      <c r="A329">
        <v>327</v>
      </c>
      <c r="B329" t="s">
        <v>705</v>
      </c>
      <c r="C329" s="3" t="s">
        <v>706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2"/>
        <v>43705.208333333328</v>
      </c>
      <c r="O329" s="9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3.75" x14ac:dyDescent="0.4">
      <c r="A330">
        <v>328</v>
      </c>
      <c r="B330" t="s">
        <v>707</v>
      </c>
      <c r="C330" s="3" t="s">
        <v>708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2"/>
        <v>43434.25</v>
      </c>
      <c r="O330" s="9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9.5" x14ac:dyDescent="0.4">
      <c r="A331">
        <v>329</v>
      </c>
      <c r="B331" t="s">
        <v>709</v>
      </c>
      <c r="C331" s="3" t="s">
        <v>710</v>
      </c>
      <c r="D331">
        <v>93800</v>
      </c>
      <c r="E331">
        <v>21477</v>
      </c>
      <c r="F331" s="4">
        <f t="shared" si="20"/>
        <v>22.896588486140725</v>
      </c>
      <c r="G331" t="s">
        <v>46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2"/>
        <v>42716.25</v>
      </c>
      <c r="O331" s="9">
        <f t="shared" si="23"/>
        <v>42727.25</v>
      </c>
      <c r="P331" t="b">
        <v>0</v>
      </c>
      <c r="Q331" t="b">
        <v>0</v>
      </c>
      <c r="R331" t="s">
        <v>88</v>
      </c>
      <c r="S331" t="str" cm="1">
        <f t="array" ref="S331:T331">_xlfn.TEXTSPLIT(R331,"/")</f>
        <v>games</v>
      </c>
      <c r="T331" t="str">
        <v>video games</v>
      </c>
    </row>
    <row r="332" spans="1:20" ht="33.75" x14ac:dyDescent="0.4">
      <c r="A332">
        <v>330</v>
      </c>
      <c r="B332" t="s">
        <v>711</v>
      </c>
      <c r="C332" s="3" t="s">
        <v>712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 s="5">
        <f t="shared" si="21"/>
        <v>45.003610108303249</v>
      </c>
      <c r="J332" t="s">
        <v>39</v>
      </c>
      <c r="K332" t="s">
        <v>40</v>
      </c>
      <c r="L332">
        <v>1512712800</v>
      </c>
      <c r="M332">
        <v>1512799200</v>
      </c>
      <c r="N332" s="9">
        <f t="shared" si="22"/>
        <v>43077.25</v>
      </c>
      <c r="O332" s="9">
        <f t="shared" si="23"/>
        <v>43078.25</v>
      </c>
      <c r="P332" t="b">
        <v>0</v>
      </c>
      <c r="Q332" t="b">
        <v>0</v>
      </c>
      <c r="R332" t="s">
        <v>41</v>
      </c>
      <c r="S332" t="str" cm="1">
        <f t="array" ref="S332:T332">_xlfn.TEXTSPLIT(R332,"/")</f>
        <v>film &amp; video</v>
      </c>
      <c r="T332" t="str">
        <v>documentary</v>
      </c>
    </row>
    <row r="333" spans="1:20" ht="19.5" x14ac:dyDescent="0.4">
      <c r="A333">
        <v>331</v>
      </c>
      <c r="B333" t="s">
        <v>713</v>
      </c>
      <c r="C333" s="3" t="s">
        <v>714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2"/>
        <v>40896.25</v>
      </c>
      <c r="O333" s="9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3.75" x14ac:dyDescent="0.4">
      <c r="A334">
        <v>332</v>
      </c>
      <c r="B334" t="s">
        <v>715</v>
      </c>
      <c r="C334" s="3" t="s">
        <v>716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2"/>
        <v>41361.208333333336</v>
      </c>
      <c r="O334" s="9">
        <f t="shared" si="23"/>
        <v>41362.208333333336</v>
      </c>
      <c r="P334" t="b">
        <v>0</v>
      </c>
      <c r="Q334" t="b">
        <v>0</v>
      </c>
      <c r="R334" t="s">
        <v>64</v>
      </c>
      <c r="S334" t="str" cm="1">
        <f t="array" ref="S334:T334">_xlfn.TEXTSPLIT(R334,"/")</f>
        <v>technology</v>
      </c>
      <c r="T334" t="str">
        <v>wearables</v>
      </c>
    </row>
    <row r="335" spans="1:20" ht="19.5" x14ac:dyDescent="0.4">
      <c r="A335">
        <v>333</v>
      </c>
      <c r="B335" t="s">
        <v>717</v>
      </c>
      <c r="C335" s="3" t="s">
        <v>718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2"/>
        <v>43424.25</v>
      </c>
      <c r="O335" s="9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9.5" x14ac:dyDescent="0.4">
      <c r="A336">
        <v>334</v>
      </c>
      <c r="B336" t="s">
        <v>719</v>
      </c>
      <c r="C336" s="3" t="s">
        <v>720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2"/>
        <v>43110.25</v>
      </c>
      <c r="O336" s="9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9.5" x14ac:dyDescent="0.4">
      <c r="A337">
        <v>335</v>
      </c>
      <c r="B337" t="s">
        <v>721</v>
      </c>
      <c r="C337" s="3" t="s">
        <v>722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2"/>
        <v>43784.25</v>
      </c>
      <c r="O337" s="9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9.5" x14ac:dyDescent="0.4">
      <c r="A338">
        <v>336</v>
      </c>
      <c r="B338" t="s">
        <v>723</v>
      </c>
      <c r="C338" s="3" t="s">
        <v>724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2"/>
        <v>40527.25</v>
      </c>
      <c r="O338" s="9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9.5" x14ac:dyDescent="0.4">
      <c r="A339">
        <v>337</v>
      </c>
      <c r="B339" t="s">
        <v>725</v>
      </c>
      <c r="C339" s="3" t="s">
        <v>726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2"/>
        <v>43780.25</v>
      </c>
      <c r="O339" s="9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9.5" x14ac:dyDescent="0.4">
      <c r="A340">
        <v>338</v>
      </c>
      <c r="B340" t="s">
        <v>727</v>
      </c>
      <c r="C340" s="3" t="s">
        <v>728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2"/>
        <v>40821.208333333336</v>
      </c>
      <c r="O340" s="9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9.5" x14ac:dyDescent="0.4">
      <c r="A341">
        <v>339</v>
      </c>
      <c r="B341" t="s">
        <v>729</v>
      </c>
      <c r="C341" s="3" t="s">
        <v>730</v>
      </c>
      <c r="D341">
        <v>136300</v>
      </c>
      <c r="E341">
        <v>108974</v>
      </c>
      <c r="F341" s="4">
        <f t="shared" si="20"/>
        <v>79.951577402787962</v>
      </c>
      <c r="G341" t="s">
        <v>73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2"/>
        <v>42949.208333333328</v>
      </c>
      <c r="O341" s="9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9.5" x14ac:dyDescent="0.4">
      <c r="A342">
        <v>340</v>
      </c>
      <c r="B342" t="s">
        <v>731</v>
      </c>
      <c r="C342" s="3" t="s">
        <v>732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2"/>
        <v>40889.25</v>
      </c>
      <c r="O342" s="9">
        <f t="shared" si="23"/>
        <v>40890.25</v>
      </c>
      <c r="P342" t="b">
        <v>0</v>
      </c>
      <c r="Q342" t="b">
        <v>0</v>
      </c>
      <c r="R342" t="s">
        <v>121</v>
      </c>
      <c r="S342" t="str" cm="1">
        <f t="array" ref="S342:T342">_xlfn.TEXTSPLIT(R342,"/")</f>
        <v>photography</v>
      </c>
      <c r="T342" t="str">
        <v>photography books</v>
      </c>
    </row>
    <row r="343" spans="1:20" ht="19.5" x14ac:dyDescent="0.4">
      <c r="A343">
        <v>341</v>
      </c>
      <c r="B343" t="s">
        <v>733</v>
      </c>
      <c r="C343" s="3" t="s">
        <v>734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2"/>
        <v>42244.208333333328</v>
      </c>
      <c r="O343" s="9">
        <f t="shared" si="23"/>
        <v>42251.208333333328</v>
      </c>
      <c r="P343" t="b">
        <v>0</v>
      </c>
      <c r="Q343" t="b">
        <v>0</v>
      </c>
      <c r="R343" t="s">
        <v>59</v>
      </c>
      <c r="S343" t="str" cm="1">
        <f t="array" ref="S343:T343">_xlfn.TEXTSPLIT(R343,"/")</f>
        <v>music</v>
      </c>
      <c r="T343" t="str">
        <v>indie rock</v>
      </c>
    </row>
    <row r="344" spans="1:20" ht="19.5" x14ac:dyDescent="0.4">
      <c r="A344">
        <v>342</v>
      </c>
      <c r="B344" t="s">
        <v>735</v>
      </c>
      <c r="C344" s="3" t="s">
        <v>736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2"/>
        <v>41475.208333333336</v>
      </c>
      <c r="O344" s="9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9.5" x14ac:dyDescent="0.4">
      <c r="A345">
        <v>343</v>
      </c>
      <c r="B345" t="s">
        <v>737</v>
      </c>
      <c r="C345" s="3" t="s">
        <v>738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2"/>
        <v>41597.25</v>
      </c>
      <c r="O345" s="9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9.5" x14ac:dyDescent="0.4">
      <c r="A346">
        <v>344</v>
      </c>
      <c r="B346" t="s">
        <v>739</v>
      </c>
      <c r="C346" s="3" t="s">
        <v>740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2"/>
        <v>43122.25</v>
      </c>
      <c r="O346" s="9">
        <f t="shared" si="23"/>
        <v>43162.25</v>
      </c>
      <c r="P346" t="b">
        <v>0</v>
      </c>
      <c r="Q346" t="b">
        <v>0</v>
      </c>
      <c r="R346" t="s">
        <v>88</v>
      </c>
      <c r="S346" t="str" cm="1">
        <f t="array" ref="S346:T346">_xlfn.TEXTSPLIT(R346,"/")</f>
        <v>games</v>
      </c>
      <c r="T346" t="str">
        <v>video games</v>
      </c>
    </row>
    <row r="347" spans="1:20" ht="19.5" x14ac:dyDescent="0.4">
      <c r="A347">
        <v>345</v>
      </c>
      <c r="B347" t="s">
        <v>741</v>
      </c>
      <c r="C347" s="3" t="s">
        <v>742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 s="5">
        <f t="shared" si="21"/>
        <v>69.966767371601208</v>
      </c>
      <c r="J347" t="s">
        <v>39</v>
      </c>
      <c r="K347" t="s">
        <v>40</v>
      </c>
      <c r="L347">
        <v>1436418000</v>
      </c>
      <c r="M347">
        <v>1436504400</v>
      </c>
      <c r="N347" s="9">
        <f t="shared" si="22"/>
        <v>42194.208333333328</v>
      </c>
      <c r="O347" s="9">
        <f t="shared" si="23"/>
        <v>42195.208333333328</v>
      </c>
      <c r="P347" t="b">
        <v>0</v>
      </c>
      <c r="Q347" t="b">
        <v>0</v>
      </c>
      <c r="R347" t="s">
        <v>52</v>
      </c>
      <c r="S347" t="str" cm="1">
        <f t="array" ref="S347:T347">_xlfn.TEXTSPLIT(R347,"/")</f>
        <v>film &amp; video</v>
      </c>
      <c r="T347" t="str">
        <v>drama</v>
      </c>
    </row>
    <row r="348" spans="1:20" ht="19.5" x14ac:dyDescent="0.4">
      <c r="A348">
        <v>346</v>
      </c>
      <c r="B348" t="s">
        <v>743</v>
      </c>
      <c r="C348" s="3" t="s">
        <v>744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2"/>
        <v>42971.208333333328</v>
      </c>
      <c r="O348" s="9">
        <f t="shared" si="23"/>
        <v>43026.208333333328</v>
      </c>
      <c r="P348" t="b">
        <v>0</v>
      </c>
      <c r="Q348" t="b">
        <v>1</v>
      </c>
      <c r="R348" t="s">
        <v>59</v>
      </c>
      <c r="S348" t="str" cm="1">
        <f t="array" ref="S348:T348">_xlfn.TEXTSPLIT(R348,"/")</f>
        <v>music</v>
      </c>
      <c r="T348" t="str">
        <v>indie rock</v>
      </c>
    </row>
    <row r="349" spans="1:20" ht="19.5" x14ac:dyDescent="0.4">
      <c r="A349">
        <v>347</v>
      </c>
      <c r="B349" t="s">
        <v>745</v>
      </c>
      <c r="C349" s="3" t="s">
        <v>746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2"/>
        <v>42046.25</v>
      </c>
      <c r="O349" s="9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9.5" x14ac:dyDescent="0.4">
      <c r="A350">
        <v>348</v>
      </c>
      <c r="B350" t="s">
        <v>747</v>
      </c>
      <c r="C350" s="3" t="s">
        <v>748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2"/>
        <v>42782.25</v>
      </c>
      <c r="O350" s="9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9.5" x14ac:dyDescent="0.4">
      <c r="A351">
        <v>349</v>
      </c>
      <c r="B351" t="s">
        <v>749</v>
      </c>
      <c r="C351" s="3" t="s">
        <v>750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2"/>
        <v>42930.208333333328</v>
      </c>
      <c r="O351" s="9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9.5" x14ac:dyDescent="0.4">
      <c r="A352">
        <v>350</v>
      </c>
      <c r="B352" t="s">
        <v>751</v>
      </c>
      <c r="C352" s="3" t="s">
        <v>752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2"/>
        <v>42144.208333333328</v>
      </c>
      <c r="O352" s="9">
        <f t="shared" si="23"/>
        <v>42162.208333333328</v>
      </c>
      <c r="P352" t="b">
        <v>0</v>
      </c>
      <c r="Q352" t="b">
        <v>1</v>
      </c>
      <c r="R352" t="s">
        <v>158</v>
      </c>
      <c r="S352" t="str" cm="1">
        <f t="array" ref="S352:T352">_xlfn.TEXTSPLIT(R352,"/")</f>
        <v>music</v>
      </c>
      <c r="T352" t="str">
        <v>jazz</v>
      </c>
    </row>
    <row r="353" spans="1:20" ht="19.5" x14ac:dyDescent="0.4">
      <c r="A353">
        <v>351</v>
      </c>
      <c r="B353" t="s">
        <v>753</v>
      </c>
      <c r="C353" s="3" t="s">
        <v>754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2"/>
        <v>42240.208333333328</v>
      </c>
      <c r="O353" s="9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9.5" x14ac:dyDescent="0.4">
      <c r="A354">
        <v>352</v>
      </c>
      <c r="B354" t="s">
        <v>755</v>
      </c>
      <c r="C354" s="3" t="s">
        <v>756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2"/>
        <v>42315.25</v>
      </c>
      <c r="O354" s="9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9.5" x14ac:dyDescent="0.4">
      <c r="A355">
        <v>353</v>
      </c>
      <c r="B355" t="s">
        <v>757</v>
      </c>
      <c r="C355" s="3" t="s">
        <v>758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2"/>
        <v>43651.208333333328</v>
      </c>
      <c r="O355" s="9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9.5" x14ac:dyDescent="0.4">
      <c r="A356">
        <v>354</v>
      </c>
      <c r="B356" t="s">
        <v>759</v>
      </c>
      <c r="C356" s="3" t="s">
        <v>760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2"/>
        <v>41520.208333333336</v>
      </c>
      <c r="O356" s="9">
        <f t="shared" si="23"/>
        <v>41527.208333333336</v>
      </c>
      <c r="P356" t="b">
        <v>0</v>
      </c>
      <c r="Q356" t="b">
        <v>0</v>
      </c>
      <c r="R356" t="s">
        <v>41</v>
      </c>
      <c r="S356" t="str" cm="1">
        <f t="array" ref="S356:T356">_xlfn.TEXTSPLIT(R356,"/")</f>
        <v>film &amp; video</v>
      </c>
      <c r="T356" t="str">
        <v>documentary</v>
      </c>
    </row>
    <row r="357" spans="1:20" ht="19.5" x14ac:dyDescent="0.4">
      <c r="A357">
        <v>355</v>
      </c>
      <c r="B357" t="s">
        <v>761</v>
      </c>
      <c r="C357" s="3" t="s">
        <v>762</v>
      </c>
      <c r="D357">
        <v>3800</v>
      </c>
      <c r="E357">
        <v>2241</v>
      </c>
      <c r="F357" s="4">
        <f t="shared" si="20"/>
        <v>58.973684210526315</v>
      </c>
      <c r="G357" t="s">
        <v>46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2"/>
        <v>42757.25</v>
      </c>
      <c r="O357" s="9">
        <f t="shared" si="23"/>
        <v>42797.25</v>
      </c>
      <c r="P357" t="b">
        <v>0</v>
      </c>
      <c r="Q357" t="b">
        <v>0</v>
      </c>
      <c r="R357" t="s">
        <v>64</v>
      </c>
      <c r="S357" t="str" cm="1">
        <f t="array" ref="S357:T357">_xlfn.TEXTSPLIT(R357,"/")</f>
        <v>technology</v>
      </c>
      <c r="T357" t="str">
        <v>wearables</v>
      </c>
    </row>
    <row r="358" spans="1:20" ht="19.5" x14ac:dyDescent="0.4">
      <c r="A358">
        <v>356</v>
      </c>
      <c r="B358" t="s">
        <v>763</v>
      </c>
      <c r="C358" s="3" t="s">
        <v>764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 s="5">
        <f t="shared" si="21"/>
        <v>85.775000000000006</v>
      </c>
      <c r="J358" t="s">
        <v>106</v>
      </c>
      <c r="K358" t="s">
        <v>107</v>
      </c>
      <c r="L358">
        <v>1326520800</v>
      </c>
      <c r="M358">
        <v>1327298400</v>
      </c>
      <c r="N358" s="9">
        <f t="shared" si="22"/>
        <v>40922.25</v>
      </c>
      <c r="O358" s="9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9.5" x14ac:dyDescent="0.4">
      <c r="A359">
        <v>357</v>
      </c>
      <c r="B359" t="s">
        <v>765</v>
      </c>
      <c r="C359" s="3" t="s">
        <v>766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2"/>
        <v>42250.208333333328</v>
      </c>
      <c r="O359" s="9">
        <f t="shared" si="23"/>
        <v>42275.208333333328</v>
      </c>
      <c r="P359" t="b">
        <v>0</v>
      </c>
      <c r="Q359" t="b">
        <v>0</v>
      </c>
      <c r="R359" t="s">
        <v>88</v>
      </c>
      <c r="S359" t="str" cm="1">
        <f t="array" ref="S359:T359">_xlfn.TEXTSPLIT(R359,"/")</f>
        <v>games</v>
      </c>
      <c r="T359" t="str">
        <v>video games</v>
      </c>
    </row>
    <row r="360" spans="1:20" ht="19.5" x14ac:dyDescent="0.4">
      <c r="A360">
        <v>358</v>
      </c>
      <c r="B360" t="s">
        <v>767</v>
      </c>
      <c r="C360" s="3" t="s">
        <v>768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2"/>
        <v>43322.208333333328</v>
      </c>
      <c r="O360" s="9">
        <f t="shared" si="23"/>
        <v>43325.208333333328</v>
      </c>
      <c r="P360" t="b">
        <v>1</v>
      </c>
      <c r="Q360" t="b">
        <v>0</v>
      </c>
      <c r="R360" t="s">
        <v>121</v>
      </c>
      <c r="S360" t="str" cm="1">
        <f t="array" ref="S360:T360">_xlfn.TEXTSPLIT(R360,"/")</f>
        <v>photography</v>
      </c>
      <c r="T360" t="str">
        <v>photography books</v>
      </c>
    </row>
    <row r="361" spans="1:20" ht="19.5" x14ac:dyDescent="0.4">
      <c r="A361">
        <v>359</v>
      </c>
      <c r="B361" t="s">
        <v>769</v>
      </c>
      <c r="C361" s="3" t="s">
        <v>770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2"/>
        <v>40782.208333333336</v>
      </c>
      <c r="O361" s="9">
        <f t="shared" si="23"/>
        <v>40789.208333333336</v>
      </c>
      <c r="P361" t="b">
        <v>0</v>
      </c>
      <c r="Q361" t="b">
        <v>0</v>
      </c>
      <c r="R361" t="s">
        <v>70</v>
      </c>
      <c r="S361" t="str" cm="1">
        <f t="array" ref="S361:T361">_xlfn.TEXTSPLIT(R361,"/")</f>
        <v>film &amp; video</v>
      </c>
      <c r="T361" t="str">
        <v>animation</v>
      </c>
    </row>
    <row r="362" spans="1:20" ht="19.5" x14ac:dyDescent="0.4">
      <c r="A362">
        <v>360</v>
      </c>
      <c r="B362" t="s">
        <v>771</v>
      </c>
      <c r="C362" s="3" t="s">
        <v>772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 s="5">
        <f t="shared" si="21"/>
        <v>47.002434782608695</v>
      </c>
      <c r="J362" t="s">
        <v>39</v>
      </c>
      <c r="K362" t="s">
        <v>40</v>
      </c>
      <c r="L362">
        <v>1293861600</v>
      </c>
      <c r="M362">
        <v>1295071200</v>
      </c>
      <c r="N362" s="9">
        <f t="shared" si="22"/>
        <v>40544.25</v>
      </c>
      <c r="O362" s="9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9.5" x14ac:dyDescent="0.4">
      <c r="A363">
        <v>361</v>
      </c>
      <c r="B363" t="s">
        <v>773</v>
      </c>
      <c r="C363" s="3" t="s">
        <v>774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2"/>
        <v>43015.208333333328</v>
      </c>
      <c r="O363" s="9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9.5" x14ac:dyDescent="0.4">
      <c r="A364">
        <v>362</v>
      </c>
      <c r="B364" t="s">
        <v>775</v>
      </c>
      <c r="C364" s="3" t="s">
        <v>776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2"/>
        <v>40570.25</v>
      </c>
      <c r="O364" s="9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9.5" x14ac:dyDescent="0.4">
      <c r="A365">
        <v>363</v>
      </c>
      <c r="B365" t="s">
        <v>777</v>
      </c>
      <c r="C365" s="3" t="s">
        <v>778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2"/>
        <v>40904.25</v>
      </c>
      <c r="O365" s="9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9.5" x14ac:dyDescent="0.4">
      <c r="A366">
        <v>364</v>
      </c>
      <c r="B366" t="s">
        <v>779</v>
      </c>
      <c r="C366" s="3" t="s">
        <v>780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2"/>
        <v>43164.25</v>
      </c>
      <c r="O366" s="9">
        <f t="shared" si="23"/>
        <v>43194.208333333328</v>
      </c>
      <c r="P366" t="b">
        <v>0</v>
      </c>
      <c r="Q366" t="b">
        <v>0</v>
      </c>
      <c r="R366" t="s">
        <v>59</v>
      </c>
      <c r="S366" t="str" cm="1">
        <f t="array" ref="S366:T366">_xlfn.TEXTSPLIT(R366,"/")</f>
        <v>music</v>
      </c>
      <c r="T366" t="str">
        <v>indie rock</v>
      </c>
    </row>
    <row r="367" spans="1:20" ht="19.5" x14ac:dyDescent="0.4">
      <c r="A367">
        <v>365</v>
      </c>
      <c r="B367" t="s">
        <v>781</v>
      </c>
      <c r="C367" s="3" t="s">
        <v>782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2"/>
        <v>42733.25</v>
      </c>
      <c r="O367" s="9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9.5" x14ac:dyDescent="0.4">
      <c r="A368">
        <v>366</v>
      </c>
      <c r="B368" t="s">
        <v>783</v>
      </c>
      <c r="C368" s="3" t="s">
        <v>784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2"/>
        <v>40546.25</v>
      </c>
      <c r="O368" s="9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9.5" x14ac:dyDescent="0.4">
      <c r="A369">
        <v>367</v>
      </c>
      <c r="B369" t="s">
        <v>785</v>
      </c>
      <c r="C369" s="3" t="s">
        <v>786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2"/>
        <v>41930.208333333336</v>
      </c>
      <c r="O369" s="9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9.5" x14ac:dyDescent="0.4">
      <c r="A370">
        <v>368</v>
      </c>
      <c r="B370" t="s">
        <v>787</v>
      </c>
      <c r="C370" s="3" t="s">
        <v>788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 s="5">
        <f t="shared" si="21"/>
        <v>69.873786407766985</v>
      </c>
      <c r="J370" t="s">
        <v>39</v>
      </c>
      <c r="K370" t="s">
        <v>40</v>
      </c>
      <c r="L370">
        <v>1286946000</v>
      </c>
      <c r="M370">
        <v>1288933200</v>
      </c>
      <c r="N370" s="9">
        <f t="shared" si="22"/>
        <v>40464.208333333336</v>
      </c>
      <c r="O370" s="9">
        <f t="shared" si="23"/>
        <v>40487.208333333336</v>
      </c>
      <c r="P370" t="b">
        <v>0</v>
      </c>
      <c r="Q370" t="b">
        <v>1</v>
      </c>
      <c r="R370" t="s">
        <v>41</v>
      </c>
      <c r="S370" t="str" cm="1">
        <f t="array" ref="S370:T370">_xlfn.TEXTSPLIT(R370,"/")</f>
        <v>film &amp; video</v>
      </c>
      <c r="T370" t="str">
        <v>documentary</v>
      </c>
    </row>
    <row r="371" spans="1:20" ht="19.5" x14ac:dyDescent="0.4">
      <c r="A371">
        <v>369</v>
      </c>
      <c r="B371" t="s">
        <v>789</v>
      </c>
      <c r="C371" s="3" t="s">
        <v>790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2"/>
        <v>41308.25</v>
      </c>
      <c r="O371" s="9">
        <f t="shared" si="23"/>
        <v>41347.208333333336</v>
      </c>
      <c r="P371" t="b">
        <v>0</v>
      </c>
      <c r="Q371" t="b">
        <v>1</v>
      </c>
      <c r="R371" t="s">
        <v>268</v>
      </c>
      <c r="S371" t="str" cm="1">
        <f t="array" ref="S371:T371">_xlfn.TEXTSPLIT(R371,"/")</f>
        <v>film &amp; video</v>
      </c>
      <c r="T371" t="str">
        <v>television</v>
      </c>
    </row>
    <row r="372" spans="1:20" ht="19.5" x14ac:dyDescent="0.4">
      <c r="A372">
        <v>370</v>
      </c>
      <c r="B372" t="s">
        <v>791</v>
      </c>
      <c r="C372" s="3" t="s">
        <v>792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2"/>
        <v>43570.208333333328</v>
      </c>
      <c r="O372" s="9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9.5" x14ac:dyDescent="0.4">
      <c r="A373">
        <v>371</v>
      </c>
      <c r="B373" t="s">
        <v>793</v>
      </c>
      <c r="C373" s="3" t="s">
        <v>794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2"/>
        <v>42043.25</v>
      </c>
      <c r="O373" s="9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3.75" x14ac:dyDescent="0.4">
      <c r="A374">
        <v>372</v>
      </c>
      <c r="B374" t="s">
        <v>795</v>
      </c>
      <c r="C374" s="3" t="s">
        <v>796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2"/>
        <v>42012.25</v>
      </c>
      <c r="O374" s="9">
        <f t="shared" si="23"/>
        <v>42032.25</v>
      </c>
      <c r="P374" t="b">
        <v>0</v>
      </c>
      <c r="Q374" t="b">
        <v>1</v>
      </c>
      <c r="R374" t="s">
        <v>41</v>
      </c>
      <c r="S374" t="str" cm="1">
        <f t="array" ref="S374:T374">_xlfn.TEXTSPLIT(R374,"/")</f>
        <v>film &amp; video</v>
      </c>
      <c r="T374" t="str">
        <v>documentary</v>
      </c>
    </row>
    <row r="375" spans="1:20" ht="19.5" x14ac:dyDescent="0.4">
      <c r="A375">
        <v>373</v>
      </c>
      <c r="B375" t="s">
        <v>797</v>
      </c>
      <c r="C375" s="3" t="s">
        <v>798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2"/>
        <v>42964.208333333328</v>
      </c>
      <c r="O375" s="9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3.75" x14ac:dyDescent="0.4">
      <c r="A376">
        <v>374</v>
      </c>
      <c r="B376" t="s">
        <v>799</v>
      </c>
      <c r="C376" s="3" t="s">
        <v>800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2"/>
        <v>43476.25</v>
      </c>
      <c r="O376" s="9">
        <f t="shared" si="23"/>
        <v>43481.25</v>
      </c>
      <c r="P376" t="b">
        <v>0</v>
      </c>
      <c r="Q376" t="b">
        <v>1</v>
      </c>
      <c r="R376" t="s">
        <v>41</v>
      </c>
      <c r="S376" t="str" cm="1">
        <f t="array" ref="S376:T376">_xlfn.TEXTSPLIT(R376,"/")</f>
        <v>film &amp; video</v>
      </c>
      <c r="T376" t="str">
        <v>documentary</v>
      </c>
    </row>
    <row r="377" spans="1:20" ht="33.75" x14ac:dyDescent="0.4">
      <c r="A377">
        <v>375</v>
      </c>
      <c r="B377" t="s">
        <v>801</v>
      </c>
      <c r="C377" s="3" t="s">
        <v>802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2"/>
        <v>42293.208333333328</v>
      </c>
      <c r="O377" s="9">
        <f t="shared" si="23"/>
        <v>42350.25</v>
      </c>
      <c r="P377" t="b">
        <v>0</v>
      </c>
      <c r="Q377" t="b">
        <v>0</v>
      </c>
      <c r="R377" t="s">
        <v>59</v>
      </c>
      <c r="S377" t="str" cm="1">
        <f t="array" ref="S377:T377">_xlfn.TEXTSPLIT(R377,"/")</f>
        <v>music</v>
      </c>
      <c r="T377" t="str">
        <v>indie rock</v>
      </c>
    </row>
    <row r="378" spans="1:20" ht="19.5" x14ac:dyDescent="0.4">
      <c r="A378">
        <v>376</v>
      </c>
      <c r="B378" t="s">
        <v>803</v>
      </c>
      <c r="C378" s="3" t="s">
        <v>804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2"/>
        <v>41826.208333333336</v>
      </c>
      <c r="O378" s="9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9.5" x14ac:dyDescent="0.4">
      <c r="A379">
        <v>377</v>
      </c>
      <c r="B379" t="s">
        <v>805</v>
      </c>
      <c r="C379" s="3" t="s">
        <v>806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2"/>
        <v>43760.208333333328</v>
      </c>
      <c r="O379" s="9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9.5" x14ac:dyDescent="0.4">
      <c r="A380">
        <v>378</v>
      </c>
      <c r="B380" t="s">
        <v>807</v>
      </c>
      <c r="C380" s="3" t="s">
        <v>808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2"/>
        <v>43241.208333333328</v>
      </c>
      <c r="O380" s="9">
        <f t="shared" si="23"/>
        <v>43279.208333333328</v>
      </c>
      <c r="P380" t="b">
        <v>0</v>
      </c>
      <c r="Q380" t="b">
        <v>0</v>
      </c>
      <c r="R380" t="s">
        <v>41</v>
      </c>
      <c r="S380" t="str" cm="1">
        <f t="array" ref="S380:T380">_xlfn.TEXTSPLIT(R380,"/")</f>
        <v>film &amp; video</v>
      </c>
      <c r="T380" t="str">
        <v>documentary</v>
      </c>
    </row>
    <row r="381" spans="1:20" ht="19.5" x14ac:dyDescent="0.4">
      <c r="A381">
        <v>379</v>
      </c>
      <c r="B381" t="s">
        <v>809</v>
      </c>
      <c r="C381" s="3" t="s">
        <v>810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 s="5">
        <f t="shared" si="21"/>
        <v>66.181818181818187</v>
      </c>
      <c r="J381" t="s">
        <v>39</v>
      </c>
      <c r="K381" t="s">
        <v>40</v>
      </c>
      <c r="L381">
        <v>1319691600</v>
      </c>
      <c r="M381">
        <v>1320904800</v>
      </c>
      <c r="N381" s="9">
        <f t="shared" si="22"/>
        <v>40843.208333333336</v>
      </c>
      <c r="O381" s="9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3.75" x14ac:dyDescent="0.4">
      <c r="A382">
        <v>380</v>
      </c>
      <c r="B382" t="s">
        <v>811</v>
      </c>
      <c r="C382" s="3" t="s">
        <v>812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2"/>
        <v>41448.208333333336</v>
      </c>
      <c r="O382" s="9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9.5" x14ac:dyDescent="0.4">
      <c r="A383">
        <v>381</v>
      </c>
      <c r="B383" t="s">
        <v>813</v>
      </c>
      <c r="C383" s="3" t="s">
        <v>814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2"/>
        <v>42163.208333333328</v>
      </c>
      <c r="O383" s="9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3.75" x14ac:dyDescent="0.4">
      <c r="A384">
        <v>382</v>
      </c>
      <c r="B384" t="s">
        <v>815</v>
      </c>
      <c r="C384" s="3" t="s">
        <v>816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2"/>
        <v>43024.208333333328</v>
      </c>
      <c r="O384" s="9">
        <f t="shared" si="23"/>
        <v>43043.208333333328</v>
      </c>
      <c r="P384" t="b">
        <v>0</v>
      </c>
      <c r="Q384" t="b">
        <v>0</v>
      </c>
      <c r="R384" t="s">
        <v>121</v>
      </c>
      <c r="S384" t="str" cm="1">
        <f t="array" ref="S384:T384">_xlfn.TEXTSPLIT(R384,"/")</f>
        <v>photography</v>
      </c>
      <c r="T384" t="str">
        <v>photography books</v>
      </c>
    </row>
    <row r="385" spans="1:20" ht="19.5" x14ac:dyDescent="0.4">
      <c r="A385">
        <v>383</v>
      </c>
      <c r="B385" t="s">
        <v>817</v>
      </c>
      <c r="C385" s="3" t="s">
        <v>818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2"/>
        <v>43509.25</v>
      </c>
      <c r="O385" s="9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9.5" x14ac:dyDescent="0.4">
      <c r="A386">
        <v>384</v>
      </c>
      <c r="B386" t="s">
        <v>819</v>
      </c>
      <c r="C386" s="3" t="s">
        <v>820</v>
      </c>
      <c r="D386">
        <v>114400</v>
      </c>
      <c r="E386">
        <v>196779</v>
      </c>
      <c r="F386" s="4">
        <f t="shared" si="20"/>
        <v>172.00961538461539</v>
      </c>
      <c r="G386" t="s">
        <v>20</v>
      </c>
      <c r="H386">
        <v>4799</v>
      </c>
      <c r="I386" s="5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2"/>
        <v>42776.25</v>
      </c>
      <c r="O386" s="9">
        <f t="shared" si="23"/>
        <v>42803.25</v>
      </c>
      <c r="P386" t="b">
        <v>1</v>
      </c>
      <c r="Q386" t="b">
        <v>1</v>
      </c>
      <c r="R386" t="s">
        <v>41</v>
      </c>
      <c r="S386" t="str" cm="1">
        <f t="array" ref="S386:T386">_xlfn.TEXTSPLIT(R386,"/")</f>
        <v>film &amp; video</v>
      </c>
      <c r="T386" t="str">
        <v>documentary</v>
      </c>
    </row>
    <row r="387" spans="1:20" ht="33.75" x14ac:dyDescent="0.4">
      <c r="A387">
        <v>385</v>
      </c>
      <c r="B387" t="s">
        <v>821</v>
      </c>
      <c r="C387" s="3" t="s">
        <v>822</v>
      </c>
      <c r="D387">
        <v>38900</v>
      </c>
      <c r="E387">
        <v>56859</v>
      </c>
      <c r="F387" s="4">
        <f t="shared" ref="F387:F450" si="24">PRODUCT(100*(E387/D387))</f>
        <v>146.16709511568124</v>
      </c>
      <c r="G387" t="s">
        <v>20</v>
      </c>
      <c r="H387">
        <v>1137</v>
      </c>
      <c r="I387" s="5">
        <f t="shared" ref="I387:I450" si="25">IFERROR(AVERAGE(E387/H387),"0")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26">(((L387/60)/60)/24)+DATE(1970,1,1)</f>
        <v>43553.208333333328</v>
      </c>
      <c r="O387" s="9">
        <f t="shared" ref="O387:O450" si="27">(((M387/60)/60)/24)+DATE(1970,1,1)</f>
        <v>43585.208333333328</v>
      </c>
      <c r="P387" t="b">
        <v>0</v>
      </c>
      <c r="Q387" t="b">
        <v>0</v>
      </c>
      <c r="R387" t="s">
        <v>67</v>
      </c>
      <c r="S387" t="str" cm="1">
        <f t="array" ref="S387:T387">_xlfn.TEXTSPLIT(R387,"/")</f>
        <v>publishing</v>
      </c>
      <c r="T387" t="str">
        <v>nonfiction</v>
      </c>
    </row>
    <row r="388" spans="1:20" ht="33.75" x14ac:dyDescent="0.4">
      <c r="A388">
        <v>386</v>
      </c>
      <c r="B388" t="s">
        <v>823</v>
      </c>
      <c r="C388" s="3" t="s">
        <v>824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 s="5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6"/>
        <v>40355.208333333336</v>
      </c>
      <c r="O388" s="9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9.5" x14ac:dyDescent="0.4">
      <c r="A389">
        <v>387</v>
      </c>
      <c r="B389" t="s">
        <v>825</v>
      </c>
      <c r="C389" s="3" t="s">
        <v>826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6"/>
        <v>41072.208333333336</v>
      </c>
      <c r="O389" s="9">
        <f t="shared" si="27"/>
        <v>41077.208333333336</v>
      </c>
      <c r="P389" t="b">
        <v>0</v>
      </c>
      <c r="Q389" t="b">
        <v>0</v>
      </c>
      <c r="R389" t="s">
        <v>64</v>
      </c>
      <c r="S389" t="str" cm="1">
        <f t="array" ref="S389:T389">_xlfn.TEXTSPLIT(R389,"/")</f>
        <v>technology</v>
      </c>
      <c r="T389" t="str">
        <v>wearables</v>
      </c>
    </row>
    <row r="390" spans="1:20" ht="19.5" x14ac:dyDescent="0.4">
      <c r="A390">
        <v>388</v>
      </c>
      <c r="B390" t="s">
        <v>827</v>
      </c>
      <c r="C390" s="3" t="s">
        <v>828</v>
      </c>
      <c r="D390">
        <v>114800</v>
      </c>
      <c r="E390">
        <v>12938</v>
      </c>
      <c r="F390" s="4">
        <f t="shared" si="24"/>
        <v>11.270034843205574</v>
      </c>
      <c r="G390" t="s">
        <v>73</v>
      </c>
      <c r="H390">
        <v>145</v>
      </c>
      <c r="I390" s="5">
        <f t="shared" si="25"/>
        <v>89.227586206896547</v>
      </c>
      <c r="J390" t="s">
        <v>97</v>
      </c>
      <c r="K390" t="s">
        <v>98</v>
      </c>
      <c r="L390">
        <v>1325656800</v>
      </c>
      <c r="M390">
        <v>1325829600</v>
      </c>
      <c r="N390" s="9">
        <f t="shared" si="26"/>
        <v>40912.25</v>
      </c>
      <c r="O390" s="9">
        <f t="shared" si="27"/>
        <v>40914.25</v>
      </c>
      <c r="P390" t="b">
        <v>0</v>
      </c>
      <c r="Q390" t="b">
        <v>0</v>
      </c>
      <c r="R390" t="s">
        <v>59</v>
      </c>
      <c r="S390" t="str" cm="1">
        <f t="array" ref="S390:T390">_xlfn.TEXTSPLIT(R390,"/")</f>
        <v>music</v>
      </c>
      <c r="T390" t="str">
        <v>indie rock</v>
      </c>
    </row>
    <row r="391" spans="1:20" ht="19.5" x14ac:dyDescent="0.4">
      <c r="A391">
        <v>389</v>
      </c>
      <c r="B391" t="s">
        <v>829</v>
      </c>
      <c r="C391" s="3" t="s">
        <v>830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6"/>
        <v>40479.208333333336</v>
      </c>
      <c r="O391" s="9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9.5" x14ac:dyDescent="0.4">
      <c r="A392">
        <v>390</v>
      </c>
      <c r="B392" t="s">
        <v>831</v>
      </c>
      <c r="C392" s="3" t="s">
        <v>832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6"/>
        <v>41530.208333333336</v>
      </c>
      <c r="O392" s="9">
        <f t="shared" si="27"/>
        <v>41545.208333333336</v>
      </c>
      <c r="P392" t="b">
        <v>0</v>
      </c>
      <c r="Q392" t="b">
        <v>0</v>
      </c>
      <c r="R392" t="s">
        <v>121</v>
      </c>
      <c r="S392" t="str" cm="1">
        <f t="array" ref="S392:T392">_xlfn.TEXTSPLIT(R392,"/")</f>
        <v>photography</v>
      </c>
      <c r="T392" t="str">
        <v>photography books</v>
      </c>
    </row>
    <row r="393" spans="1:20" ht="19.5" x14ac:dyDescent="0.4">
      <c r="A393">
        <v>391</v>
      </c>
      <c r="B393" t="s">
        <v>833</v>
      </c>
      <c r="C393" s="3" t="s">
        <v>834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6"/>
        <v>41653.25</v>
      </c>
      <c r="O393" s="9">
        <f t="shared" si="27"/>
        <v>41655.25</v>
      </c>
      <c r="P393" t="b">
        <v>0</v>
      </c>
      <c r="Q393" t="b">
        <v>0</v>
      </c>
      <c r="R393" t="s">
        <v>67</v>
      </c>
      <c r="S393" t="str" cm="1">
        <f t="array" ref="S393:T393">_xlfn.TEXTSPLIT(R393,"/")</f>
        <v>publishing</v>
      </c>
      <c r="T393" t="str">
        <v>nonfiction</v>
      </c>
    </row>
    <row r="394" spans="1:20" ht="33.75" x14ac:dyDescent="0.4">
      <c r="A394">
        <v>392</v>
      </c>
      <c r="B394" t="s">
        <v>835</v>
      </c>
      <c r="C394" s="3" t="s">
        <v>836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6"/>
        <v>40549.25</v>
      </c>
      <c r="O394" s="9">
        <f t="shared" si="27"/>
        <v>40551.25</v>
      </c>
      <c r="P394" t="b">
        <v>0</v>
      </c>
      <c r="Q394" t="b">
        <v>0</v>
      </c>
      <c r="R394" t="s">
        <v>64</v>
      </c>
      <c r="S394" t="str" cm="1">
        <f t="array" ref="S394:T394">_xlfn.TEXTSPLIT(R394,"/")</f>
        <v>technology</v>
      </c>
      <c r="T394" t="str">
        <v>wearables</v>
      </c>
    </row>
    <row r="395" spans="1:20" ht="19.5" x14ac:dyDescent="0.4">
      <c r="A395">
        <v>393</v>
      </c>
      <c r="B395" t="s">
        <v>837</v>
      </c>
      <c r="C395" s="3" t="s">
        <v>838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6"/>
        <v>42933.208333333328</v>
      </c>
      <c r="O395" s="9">
        <f t="shared" si="27"/>
        <v>42934.208333333328</v>
      </c>
      <c r="P395" t="b">
        <v>0</v>
      </c>
      <c r="Q395" t="b">
        <v>0</v>
      </c>
      <c r="R395" t="s">
        <v>158</v>
      </c>
      <c r="S395" t="str" cm="1">
        <f t="array" ref="S395:T395">_xlfn.TEXTSPLIT(R395,"/")</f>
        <v>music</v>
      </c>
      <c r="T395" t="str">
        <v>jazz</v>
      </c>
    </row>
    <row r="396" spans="1:20" ht="19.5" x14ac:dyDescent="0.4">
      <c r="A396">
        <v>394</v>
      </c>
      <c r="B396" t="s">
        <v>839</v>
      </c>
      <c r="C396" s="3" t="s">
        <v>840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6"/>
        <v>41484.208333333336</v>
      </c>
      <c r="O396" s="9">
        <f t="shared" si="27"/>
        <v>41494.208333333336</v>
      </c>
      <c r="P396" t="b">
        <v>0</v>
      </c>
      <c r="Q396" t="b">
        <v>1</v>
      </c>
      <c r="R396" t="s">
        <v>41</v>
      </c>
      <c r="S396" t="str" cm="1">
        <f t="array" ref="S396:T396">_xlfn.TEXTSPLIT(R396,"/")</f>
        <v>film &amp; video</v>
      </c>
      <c r="T396" t="str">
        <v>documentary</v>
      </c>
    </row>
    <row r="397" spans="1:20" ht="33.75" x14ac:dyDescent="0.4">
      <c r="A397">
        <v>395</v>
      </c>
      <c r="B397" t="s">
        <v>294</v>
      </c>
      <c r="C397" s="3" t="s">
        <v>841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6"/>
        <v>40885.25</v>
      </c>
      <c r="O397" s="9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9.5" x14ac:dyDescent="0.4">
      <c r="A398">
        <v>396</v>
      </c>
      <c r="B398" t="s">
        <v>842</v>
      </c>
      <c r="C398" s="3" t="s">
        <v>843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6"/>
        <v>43378.208333333328</v>
      </c>
      <c r="O398" s="9">
        <f t="shared" si="27"/>
        <v>43386.208333333328</v>
      </c>
      <c r="P398" t="b">
        <v>0</v>
      </c>
      <c r="Q398" t="b">
        <v>0</v>
      </c>
      <c r="R398" t="s">
        <v>52</v>
      </c>
      <c r="S398" t="str" cm="1">
        <f t="array" ref="S398:T398">_xlfn.TEXTSPLIT(R398,"/")</f>
        <v>film &amp; video</v>
      </c>
      <c r="T398" t="str">
        <v>drama</v>
      </c>
    </row>
    <row r="399" spans="1:20" ht="19.5" x14ac:dyDescent="0.4">
      <c r="A399">
        <v>397</v>
      </c>
      <c r="B399" t="s">
        <v>844</v>
      </c>
      <c r="C399" s="3" t="s">
        <v>845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6"/>
        <v>41417.208333333336</v>
      </c>
      <c r="O399" s="9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19.5" x14ac:dyDescent="0.4">
      <c r="A400">
        <v>398</v>
      </c>
      <c r="B400" t="s">
        <v>846</v>
      </c>
      <c r="C400" s="3" t="s">
        <v>847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 s="5">
        <f t="shared" si="25"/>
        <v>99.203252032520325</v>
      </c>
      <c r="J400" t="s">
        <v>106</v>
      </c>
      <c r="K400" t="s">
        <v>107</v>
      </c>
      <c r="L400">
        <v>1525755600</v>
      </c>
      <c r="M400">
        <v>1525928400</v>
      </c>
      <c r="N400" s="9">
        <f t="shared" si="26"/>
        <v>43228.208333333328</v>
      </c>
      <c r="O400" s="9">
        <f t="shared" si="27"/>
        <v>43230.208333333328</v>
      </c>
      <c r="P400" t="b">
        <v>0</v>
      </c>
      <c r="Q400" t="b">
        <v>1</v>
      </c>
      <c r="R400" t="s">
        <v>70</v>
      </c>
      <c r="S400" t="str" cm="1">
        <f t="array" ref="S400:T400">_xlfn.TEXTSPLIT(R400,"/")</f>
        <v>film &amp; video</v>
      </c>
      <c r="T400" t="str">
        <v>animation</v>
      </c>
    </row>
    <row r="401" spans="1:20" ht="19.5" x14ac:dyDescent="0.4">
      <c r="A401">
        <v>399</v>
      </c>
      <c r="B401" t="s">
        <v>848</v>
      </c>
      <c r="C401" s="3" t="s">
        <v>849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6"/>
        <v>40576.25</v>
      </c>
      <c r="O401" s="9">
        <f t="shared" si="27"/>
        <v>40583.25</v>
      </c>
      <c r="P401" t="b">
        <v>0</v>
      </c>
      <c r="Q401" t="b">
        <v>0</v>
      </c>
      <c r="R401" t="s">
        <v>59</v>
      </c>
      <c r="S401" t="str" cm="1">
        <f t="array" ref="S401:T401">_xlfn.TEXTSPLIT(R401,"/")</f>
        <v>music</v>
      </c>
      <c r="T401" t="str">
        <v>indie rock</v>
      </c>
    </row>
    <row r="402" spans="1:20" ht="33.75" x14ac:dyDescent="0.4">
      <c r="A402">
        <v>400</v>
      </c>
      <c r="B402" t="s">
        <v>850</v>
      </c>
      <c r="C402" s="3" t="s">
        <v>851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6"/>
        <v>41502.208333333336</v>
      </c>
      <c r="O402" s="9">
        <f t="shared" si="27"/>
        <v>41524.208333333336</v>
      </c>
      <c r="P402" t="b">
        <v>0</v>
      </c>
      <c r="Q402" t="b">
        <v>1</v>
      </c>
      <c r="R402" t="s">
        <v>121</v>
      </c>
      <c r="S402" t="str" cm="1">
        <f t="array" ref="S402:T402">_xlfn.TEXTSPLIT(R402,"/")</f>
        <v>photography</v>
      </c>
      <c r="T402" t="str">
        <v>photography books</v>
      </c>
    </row>
    <row r="403" spans="1:20" ht="19.5" x14ac:dyDescent="0.4">
      <c r="A403">
        <v>401</v>
      </c>
      <c r="B403" t="s">
        <v>852</v>
      </c>
      <c r="C403" s="3" t="s">
        <v>853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6"/>
        <v>43765.208333333328</v>
      </c>
      <c r="O403" s="9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9.5" x14ac:dyDescent="0.4">
      <c r="A404">
        <v>402</v>
      </c>
      <c r="B404" t="s">
        <v>854</v>
      </c>
      <c r="C404" s="3" t="s">
        <v>855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6"/>
        <v>40914.25</v>
      </c>
      <c r="O404" s="9">
        <f t="shared" si="27"/>
        <v>40961.25</v>
      </c>
      <c r="P404" t="b">
        <v>0</v>
      </c>
      <c r="Q404" t="b">
        <v>1</v>
      </c>
      <c r="R404" t="s">
        <v>99</v>
      </c>
      <c r="S404" t="str" cm="1">
        <f t="array" ref="S404:T404">_xlfn.TEXTSPLIT(R404,"/")</f>
        <v>film &amp; video</v>
      </c>
      <c r="T404" t="str">
        <v>shorts</v>
      </c>
    </row>
    <row r="405" spans="1:20" ht="19.5" x14ac:dyDescent="0.4">
      <c r="A405">
        <v>403</v>
      </c>
      <c r="B405" t="s">
        <v>856</v>
      </c>
      <c r="C405" s="3" t="s">
        <v>857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6"/>
        <v>40310.208333333336</v>
      </c>
      <c r="O405" s="9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9.5" x14ac:dyDescent="0.4">
      <c r="A406">
        <v>404</v>
      </c>
      <c r="B406" t="s">
        <v>858</v>
      </c>
      <c r="C406" s="3" t="s">
        <v>859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6"/>
        <v>43053.25</v>
      </c>
      <c r="O406" s="9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9.5" x14ac:dyDescent="0.4">
      <c r="A407">
        <v>405</v>
      </c>
      <c r="B407" t="s">
        <v>860</v>
      </c>
      <c r="C407" s="3" t="s">
        <v>861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6"/>
        <v>43255.208333333328</v>
      </c>
      <c r="O407" s="9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9.5" x14ac:dyDescent="0.4">
      <c r="A408">
        <v>406</v>
      </c>
      <c r="B408" t="s">
        <v>862</v>
      </c>
      <c r="C408" s="3" t="s">
        <v>863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6"/>
        <v>41304.25</v>
      </c>
      <c r="O408" s="9">
        <f t="shared" si="27"/>
        <v>41316.25</v>
      </c>
      <c r="P408" t="b">
        <v>1</v>
      </c>
      <c r="Q408" t="b">
        <v>0</v>
      </c>
      <c r="R408" t="s">
        <v>41</v>
      </c>
      <c r="S408" t="str" cm="1">
        <f t="array" ref="S408:T408">_xlfn.TEXTSPLIT(R408,"/")</f>
        <v>film &amp; video</v>
      </c>
      <c r="T408" t="str">
        <v>documentary</v>
      </c>
    </row>
    <row r="409" spans="1:20" ht="19.5" x14ac:dyDescent="0.4">
      <c r="A409">
        <v>407</v>
      </c>
      <c r="B409" t="s">
        <v>864</v>
      </c>
      <c r="C409" s="3" t="s">
        <v>865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6"/>
        <v>43751.208333333328</v>
      </c>
      <c r="O409" s="9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9.5" x14ac:dyDescent="0.4">
      <c r="A410">
        <v>408</v>
      </c>
      <c r="B410" t="s">
        <v>866</v>
      </c>
      <c r="C410" s="3" t="s">
        <v>867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6"/>
        <v>42541.208333333328</v>
      </c>
      <c r="O410" s="9">
        <f t="shared" si="27"/>
        <v>42561.208333333328</v>
      </c>
      <c r="P410" t="b">
        <v>0</v>
      </c>
      <c r="Q410" t="b">
        <v>0</v>
      </c>
      <c r="R410" t="s">
        <v>41</v>
      </c>
      <c r="S410" t="str" cm="1">
        <f t="array" ref="S410:T410">_xlfn.TEXTSPLIT(R410,"/")</f>
        <v>film &amp; video</v>
      </c>
      <c r="T410" t="str">
        <v>documentary</v>
      </c>
    </row>
    <row r="411" spans="1:20" ht="19.5" x14ac:dyDescent="0.4">
      <c r="A411">
        <v>409</v>
      </c>
      <c r="B411" t="s">
        <v>242</v>
      </c>
      <c r="C411" s="3" t="s">
        <v>868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6"/>
        <v>42843.208333333328</v>
      </c>
      <c r="O411" s="9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9.5" x14ac:dyDescent="0.4">
      <c r="A412">
        <v>410</v>
      </c>
      <c r="B412" t="s">
        <v>869</v>
      </c>
      <c r="C412" s="3" t="s">
        <v>870</v>
      </c>
      <c r="D412">
        <v>153700</v>
      </c>
      <c r="E412">
        <v>55536</v>
      </c>
      <c r="F412" s="4">
        <f t="shared" si="24"/>
        <v>36.132726089785294</v>
      </c>
      <c r="G412" t="s">
        <v>46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6"/>
        <v>42122.208333333328</v>
      </c>
      <c r="O412" s="9">
        <f t="shared" si="27"/>
        <v>42122.208333333328</v>
      </c>
      <c r="P412" t="b">
        <v>0</v>
      </c>
      <c r="Q412" t="b">
        <v>0</v>
      </c>
      <c r="R412" t="s">
        <v>291</v>
      </c>
      <c r="S412" t="str" cm="1">
        <f t="array" ref="S412:T412">_xlfn.TEXTSPLIT(R412,"/")</f>
        <v>games</v>
      </c>
      <c r="T412" t="str">
        <v>mobile games</v>
      </c>
    </row>
    <row r="413" spans="1:20" ht="19.5" x14ac:dyDescent="0.4">
      <c r="A413">
        <v>411</v>
      </c>
      <c r="B413" t="s">
        <v>871</v>
      </c>
      <c r="C413" s="3" t="s">
        <v>872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6"/>
        <v>42884.208333333328</v>
      </c>
      <c r="O413" s="9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9.5" x14ac:dyDescent="0.4">
      <c r="A414">
        <v>412</v>
      </c>
      <c r="B414" t="s">
        <v>873</v>
      </c>
      <c r="C414" s="3" t="s">
        <v>874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6"/>
        <v>41642.25</v>
      </c>
      <c r="O414" s="9">
        <f t="shared" si="27"/>
        <v>41652.25</v>
      </c>
      <c r="P414" t="b">
        <v>0</v>
      </c>
      <c r="Q414" t="b">
        <v>0</v>
      </c>
      <c r="R414" t="s">
        <v>118</v>
      </c>
      <c r="S414" t="str" cm="1">
        <f t="array" ref="S414:T414">_xlfn.TEXTSPLIT(R414,"/")</f>
        <v>publishing</v>
      </c>
      <c r="T414" t="str">
        <v>fiction</v>
      </c>
    </row>
    <row r="415" spans="1:20" ht="19.5" x14ac:dyDescent="0.4">
      <c r="A415">
        <v>413</v>
      </c>
      <c r="B415" t="s">
        <v>875</v>
      </c>
      <c r="C415" s="3" t="s">
        <v>876</v>
      </c>
      <c r="D415">
        <v>189500</v>
      </c>
      <c r="E415">
        <v>117628</v>
      </c>
      <c r="F415" s="4">
        <f t="shared" si="24"/>
        <v>62.072823218997364</v>
      </c>
      <c r="G415" t="s">
        <v>46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6"/>
        <v>43431.25</v>
      </c>
      <c r="O415" s="9">
        <f t="shared" si="27"/>
        <v>43458.25</v>
      </c>
      <c r="P415" t="b">
        <v>0</v>
      </c>
      <c r="Q415" t="b">
        <v>0</v>
      </c>
      <c r="R415" t="s">
        <v>70</v>
      </c>
      <c r="S415" t="str" cm="1">
        <f t="array" ref="S415:T415">_xlfn.TEXTSPLIT(R415,"/")</f>
        <v>film &amp; video</v>
      </c>
      <c r="T415" t="str">
        <v>animation</v>
      </c>
    </row>
    <row r="416" spans="1:20" ht="19.5" x14ac:dyDescent="0.4">
      <c r="A416">
        <v>414</v>
      </c>
      <c r="B416" t="s">
        <v>877</v>
      </c>
      <c r="C416" s="3" t="s">
        <v>878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6"/>
        <v>40288.208333333336</v>
      </c>
      <c r="O416" s="9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9.5" x14ac:dyDescent="0.4">
      <c r="A417">
        <v>415</v>
      </c>
      <c r="B417" t="s">
        <v>879</v>
      </c>
      <c r="C417" s="3" t="s">
        <v>880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6"/>
        <v>40921.25</v>
      </c>
      <c r="O417" s="9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3.75" x14ac:dyDescent="0.4">
      <c r="A418">
        <v>416</v>
      </c>
      <c r="B418" t="s">
        <v>881</v>
      </c>
      <c r="C418" s="3" t="s">
        <v>882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6"/>
        <v>40560.25</v>
      </c>
      <c r="O418" s="9">
        <f t="shared" si="27"/>
        <v>40569.25</v>
      </c>
      <c r="P418" t="b">
        <v>0</v>
      </c>
      <c r="Q418" t="b">
        <v>1</v>
      </c>
      <c r="R418" t="s">
        <v>41</v>
      </c>
      <c r="S418" t="str" cm="1">
        <f t="array" ref="S418:T418">_xlfn.TEXTSPLIT(R418,"/")</f>
        <v>film &amp; video</v>
      </c>
      <c r="T418" t="str">
        <v>documentary</v>
      </c>
    </row>
    <row r="419" spans="1:20" ht="19.5" x14ac:dyDescent="0.4">
      <c r="A419">
        <v>417</v>
      </c>
      <c r="B419" t="s">
        <v>883</v>
      </c>
      <c r="C419" s="3" t="s">
        <v>884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6"/>
        <v>43407.208333333328</v>
      </c>
      <c r="O419" s="9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9.5" x14ac:dyDescent="0.4">
      <c r="A420">
        <v>418</v>
      </c>
      <c r="B420" t="s">
        <v>104</v>
      </c>
      <c r="C420" s="3" t="s">
        <v>885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6"/>
        <v>41035.208333333336</v>
      </c>
      <c r="O420" s="9">
        <f t="shared" si="27"/>
        <v>41036.208333333336</v>
      </c>
      <c r="P420" t="b">
        <v>0</v>
      </c>
      <c r="Q420" t="b">
        <v>0</v>
      </c>
      <c r="R420" t="s">
        <v>41</v>
      </c>
      <c r="S420" t="str" cm="1">
        <f t="array" ref="S420:T420">_xlfn.TEXTSPLIT(R420,"/")</f>
        <v>film &amp; video</v>
      </c>
      <c r="T420" t="str">
        <v>documentary</v>
      </c>
    </row>
    <row r="421" spans="1:20" ht="19.5" x14ac:dyDescent="0.4">
      <c r="A421">
        <v>419</v>
      </c>
      <c r="B421" t="s">
        <v>886</v>
      </c>
      <c r="C421" s="3" t="s">
        <v>887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6"/>
        <v>40899.25</v>
      </c>
      <c r="O421" s="9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9.5" x14ac:dyDescent="0.4">
      <c r="A422">
        <v>420</v>
      </c>
      <c r="B422" t="s">
        <v>888</v>
      </c>
      <c r="C422" s="3" t="s">
        <v>889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6"/>
        <v>42911.208333333328</v>
      </c>
      <c r="O422" s="9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9.5" x14ac:dyDescent="0.4">
      <c r="A423">
        <v>421</v>
      </c>
      <c r="B423" t="s">
        <v>890</v>
      </c>
      <c r="C423" s="3" t="s">
        <v>891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6"/>
        <v>42915.208333333328</v>
      </c>
      <c r="O423" s="9">
        <f t="shared" si="27"/>
        <v>42945.208333333328</v>
      </c>
      <c r="P423" t="b">
        <v>0</v>
      </c>
      <c r="Q423" t="b">
        <v>1</v>
      </c>
      <c r="R423" t="s">
        <v>64</v>
      </c>
      <c r="S423" t="str" cm="1">
        <f t="array" ref="S423:T423">_xlfn.TEXTSPLIT(R423,"/")</f>
        <v>technology</v>
      </c>
      <c r="T423" t="str">
        <v>wearables</v>
      </c>
    </row>
    <row r="424" spans="1:20" ht="33.75" x14ac:dyDescent="0.4">
      <c r="A424">
        <v>422</v>
      </c>
      <c r="B424" t="s">
        <v>892</v>
      </c>
      <c r="C424" s="3" t="s">
        <v>893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6"/>
        <v>40285.208333333336</v>
      </c>
      <c r="O424" s="9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9.5" x14ac:dyDescent="0.4">
      <c r="A425">
        <v>423</v>
      </c>
      <c r="B425" t="s">
        <v>894</v>
      </c>
      <c r="C425" s="3" t="s">
        <v>895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6"/>
        <v>40808.208333333336</v>
      </c>
      <c r="O425" s="9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9.5" x14ac:dyDescent="0.4">
      <c r="A426">
        <v>424</v>
      </c>
      <c r="B426" t="s">
        <v>896</v>
      </c>
      <c r="C426" s="3" t="s">
        <v>897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6"/>
        <v>43208.208333333328</v>
      </c>
      <c r="O426" s="9">
        <f t="shared" si="27"/>
        <v>43214.208333333328</v>
      </c>
      <c r="P426" t="b">
        <v>0</v>
      </c>
      <c r="Q426" t="b">
        <v>0</v>
      </c>
      <c r="R426" t="s">
        <v>59</v>
      </c>
      <c r="S426" t="str" cm="1">
        <f t="array" ref="S426:T426">_xlfn.TEXTSPLIT(R426,"/")</f>
        <v>music</v>
      </c>
      <c r="T426" t="str">
        <v>indie rock</v>
      </c>
    </row>
    <row r="427" spans="1:20" ht="19.5" x14ac:dyDescent="0.4">
      <c r="A427">
        <v>425</v>
      </c>
      <c r="B427" t="s">
        <v>898</v>
      </c>
      <c r="C427" s="3" t="s">
        <v>899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6"/>
        <v>42213.208333333328</v>
      </c>
      <c r="O427" s="9">
        <f t="shared" si="27"/>
        <v>42219.208333333328</v>
      </c>
      <c r="P427" t="b">
        <v>0</v>
      </c>
      <c r="Q427" t="b">
        <v>0</v>
      </c>
      <c r="R427" t="s">
        <v>121</v>
      </c>
      <c r="S427" t="str" cm="1">
        <f t="array" ref="S427:T427">_xlfn.TEXTSPLIT(R427,"/")</f>
        <v>photography</v>
      </c>
      <c r="T427" t="str">
        <v>photography books</v>
      </c>
    </row>
    <row r="428" spans="1:20" ht="19.5" x14ac:dyDescent="0.4">
      <c r="A428">
        <v>426</v>
      </c>
      <c r="B428" t="s">
        <v>900</v>
      </c>
      <c r="C428" s="3" t="s">
        <v>901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6"/>
        <v>41332.25</v>
      </c>
      <c r="O428" s="9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9.5" x14ac:dyDescent="0.4">
      <c r="A429">
        <v>427</v>
      </c>
      <c r="B429" t="s">
        <v>902</v>
      </c>
      <c r="C429" s="3" t="s">
        <v>903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6"/>
        <v>41895.208333333336</v>
      </c>
      <c r="O429" s="9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9.5" x14ac:dyDescent="0.4">
      <c r="A430">
        <v>428</v>
      </c>
      <c r="B430" t="s">
        <v>904</v>
      </c>
      <c r="C430" s="3" t="s">
        <v>905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6"/>
        <v>40585.25</v>
      </c>
      <c r="O430" s="9">
        <f t="shared" si="27"/>
        <v>40592.25</v>
      </c>
      <c r="P430" t="b">
        <v>0</v>
      </c>
      <c r="Q430" t="b">
        <v>0</v>
      </c>
      <c r="R430" t="s">
        <v>70</v>
      </c>
      <c r="S430" t="str" cm="1">
        <f t="array" ref="S430:T430">_xlfn.TEXTSPLIT(R430,"/")</f>
        <v>film &amp; video</v>
      </c>
      <c r="T430" t="str">
        <v>animation</v>
      </c>
    </row>
    <row r="431" spans="1:20" ht="19.5" x14ac:dyDescent="0.4">
      <c r="A431">
        <v>429</v>
      </c>
      <c r="B431" t="s">
        <v>906</v>
      </c>
      <c r="C431" s="3" t="s">
        <v>907</v>
      </c>
      <c r="D431">
        <v>191000</v>
      </c>
      <c r="E431">
        <v>173191</v>
      </c>
      <c r="F431" s="4">
        <f t="shared" si="24"/>
        <v>90.675916230366497</v>
      </c>
      <c r="G431" t="s">
        <v>73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6"/>
        <v>41680.25</v>
      </c>
      <c r="O431" s="9">
        <f t="shared" si="27"/>
        <v>41708.208333333336</v>
      </c>
      <c r="P431" t="b">
        <v>0</v>
      </c>
      <c r="Q431" t="b">
        <v>1</v>
      </c>
      <c r="R431" t="s">
        <v>121</v>
      </c>
      <c r="S431" t="str" cm="1">
        <f t="array" ref="S431:T431">_xlfn.TEXTSPLIT(R431,"/")</f>
        <v>photography</v>
      </c>
      <c r="T431" t="str">
        <v>photography books</v>
      </c>
    </row>
    <row r="432" spans="1:20" ht="19.5" x14ac:dyDescent="0.4">
      <c r="A432">
        <v>430</v>
      </c>
      <c r="B432" t="s">
        <v>908</v>
      </c>
      <c r="C432" s="3" t="s">
        <v>909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6"/>
        <v>43737.208333333328</v>
      </c>
      <c r="O432" s="9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9.5" x14ac:dyDescent="0.4">
      <c r="A433">
        <v>431</v>
      </c>
      <c r="B433" t="s">
        <v>910</v>
      </c>
      <c r="C433" s="3" t="s">
        <v>911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6"/>
        <v>43273.208333333328</v>
      </c>
      <c r="O433" s="9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9.5" x14ac:dyDescent="0.4">
      <c r="A434">
        <v>432</v>
      </c>
      <c r="B434" t="s">
        <v>912</v>
      </c>
      <c r="C434" s="3" t="s">
        <v>913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6"/>
        <v>41761.208333333336</v>
      </c>
      <c r="O434" s="9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9.5" x14ac:dyDescent="0.4">
      <c r="A435">
        <v>433</v>
      </c>
      <c r="B435" t="s">
        <v>914</v>
      </c>
      <c r="C435" s="3" t="s">
        <v>915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6"/>
        <v>41603.25</v>
      </c>
      <c r="O435" s="9">
        <f t="shared" si="27"/>
        <v>41619.25</v>
      </c>
      <c r="P435" t="b">
        <v>0</v>
      </c>
      <c r="Q435" t="b">
        <v>1</v>
      </c>
      <c r="R435" t="s">
        <v>41</v>
      </c>
      <c r="S435" t="str" cm="1">
        <f t="array" ref="S435:T435">_xlfn.TEXTSPLIT(R435,"/")</f>
        <v>film &amp; video</v>
      </c>
      <c r="T435" t="str">
        <v>documentary</v>
      </c>
    </row>
    <row r="436" spans="1:20" ht="19.5" x14ac:dyDescent="0.4">
      <c r="A436">
        <v>434</v>
      </c>
      <c r="B436" t="s">
        <v>916</v>
      </c>
      <c r="C436" s="3" t="s">
        <v>917</v>
      </c>
      <c r="D436">
        <v>5400</v>
      </c>
      <c r="E436">
        <v>903</v>
      </c>
      <c r="F436" s="4">
        <f t="shared" si="24"/>
        <v>16.722222222222221</v>
      </c>
      <c r="G436" t="s">
        <v>73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6"/>
        <v>42705.25</v>
      </c>
      <c r="O436" s="9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9.5" x14ac:dyDescent="0.4">
      <c r="A437">
        <v>435</v>
      </c>
      <c r="B437" t="s">
        <v>918</v>
      </c>
      <c r="C437" s="3" t="s">
        <v>919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 s="5">
        <f t="shared" si="25"/>
        <v>103.98131932282546</v>
      </c>
      <c r="J437" t="s">
        <v>106</v>
      </c>
      <c r="K437" t="s">
        <v>107</v>
      </c>
      <c r="L437">
        <v>1418623200</v>
      </c>
      <c r="M437">
        <v>1419660000</v>
      </c>
      <c r="N437" s="9">
        <f t="shared" si="26"/>
        <v>41988.25</v>
      </c>
      <c r="O437" s="9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9.5" x14ac:dyDescent="0.4">
      <c r="A438">
        <v>436</v>
      </c>
      <c r="B438" t="s">
        <v>920</v>
      </c>
      <c r="C438" s="3" t="s">
        <v>921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6"/>
        <v>43575.208333333328</v>
      </c>
      <c r="O438" s="9">
        <f t="shared" si="27"/>
        <v>43576.208333333328</v>
      </c>
      <c r="P438" t="b">
        <v>0</v>
      </c>
      <c r="Q438" t="b">
        <v>0</v>
      </c>
      <c r="R438" t="s">
        <v>158</v>
      </c>
      <c r="S438" t="str" cm="1">
        <f t="array" ref="S438:T438">_xlfn.TEXTSPLIT(R438,"/")</f>
        <v>music</v>
      </c>
      <c r="T438" t="str">
        <v>jazz</v>
      </c>
    </row>
    <row r="439" spans="1:20" ht="19.5" x14ac:dyDescent="0.4">
      <c r="A439">
        <v>437</v>
      </c>
      <c r="B439" t="s">
        <v>922</v>
      </c>
      <c r="C439" s="3" t="s">
        <v>923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6"/>
        <v>42260.208333333328</v>
      </c>
      <c r="O439" s="9">
        <f t="shared" si="27"/>
        <v>42263.208333333328</v>
      </c>
      <c r="P439" t="b">
        <v>0</v>
      </c>
      <c r="Q439" t="b">
        <v>1</v>
      </c>
      <c r="R439" t="s">
        <v>70</v>
      </c>
      <c r="S439" t="str" cm="1">
        <f t="array" ref="S439:T439">_xlfn.TEXTSPLIT(R439,"/")</f>
        <v>film &amp; video</v>
      </c>
      <c r="T439" t="str">
        <v>animation</v>
      </c>
    </row>
    <row r="440" spans="1:20" ht="33.75" x14ac:dyDescent="0.4">
      <c r="A440">
        <v>438</v>
      </c>
      <c r="B440" t="s">
        <v>924</v>
      </c>
      <c r="C440" s="3" t="s">
        <v>925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6"/>
        <v>41337.25</v>
      </c>
      <c r="O440" s="9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9.5" x14ac:dyDescent="0.4">
      <c r="A441">
        <v>439</v>
      </c>
      <c r="B441" t="s">
        <v>926</v>
      </c>
      <c r="C441" s="3" t="s">
        <v>927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6"/>
        <v>42680.208333333328</v>
      </c>
      <c r="O441" s="9">
        <f t="shared" si="27"/>
        <v>42687.25</v>
      </c>
      <c r="P441" t="b">
        <v>0</v>
      </c>
      <c r="Q441" t="b">
        <v>0</v>
      </c>
      <c r="R441" t="s">
        <v>473</v>
      </c>
      <c r="S441" t="str" cm="1">
        <f t="array" ref="S441:T441">_xlfn.TEXTSPLIT(R441,"/")</f>
        <v>film &amp; video</v>
      </c>
      <c r="T441" t="str">
        <v>science fiction</v>
      </c>
    </row>
    <row r="442" spans="1:20" ht="19.5" x14ac:dyDescent="0.4">
      <c r="A442">
        <v>440</v>
      </c>
      <c r="B442" t="s">
        <v>928</v>
      </c>
      <c r="C442" s="3" t="s">
        <v>929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6"/>
        <v>42916.208333333328</v>
      </c>
      <c r="O442" s="9">
        <f t="shared" si="27"/>
        <v>42926.208333333328</v>
      </c>
      <c r="P442" t="b">
        <v>0</v>
      </c>
      <c r="Q442" t="b">
        <v>0</v>
      </c>
      <c r="R442" t="s">
        <v>268</v>
      </c>
      <c r="S442" t="str" cm="1">
        <f t="array" ref="S442:T442">_xlfn.TEXTSPLIT(R442,"/")</f>
        <v>film &amp; video</v>
      </c>
      <c r="T442" t="str">
        <v>television</v>
      </c>
    </row>
    <row r="443" spans="1:20" ht="19.5" x14ac:dyDescent="0.4">
      <c r="A443">
        <v>441</v>
      </c>
      <c r="B443" t="s">
        <v>930</v>
      </c>
      <c r="C443" s="3" t="s">
        <v>931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6"/>
        <v>41025.208333333336</v>
      </c>
      <c r="O443" s="9">
        <f t="shared" si="27"/>
        <v>41053.208333333336</v>
      </c>
      <c r="P443" t="b">
        <v>0</v>
      </c>
      <c r="Q443" t="b">
        <v>0</v>
      </c>
      <c r="R443" t="s">
        <v>64</v>
      </c>
      <c r="S443" t="str" cm="1">
        <f t="array" ref="S443:T443">_xlfn.TEXTSPLIT(R443,"/")</f>
        <v>technology</v>
      </c>
      <c r="T443" t="str">
        <v>wearables</v>
      </c>
    </row>
    <row r="444" spans="1:20" ht="19.5" x14ac:dyDescent="0.4">
      <c r="A444">
        <v>442</v>
      </c>
      <c r="B444" t="s">
        <v>932</v>
      </c>
      <c r="C444" s="3" t="s">
        <v>933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 s="5">
        <f t="shared" si="25"/>
        <v>75.04195804195804</v>
      </c>
      <c r="J444" t="s">
        <v>106</v>
      </c>
      <c r="K444" t="s">
        <v>107</v>
      </c>
      <c r="L444">
        <v>1504328400</v>
      </c>
      <c r="M444">
        <v>1505710800</v>
      </c>
      <c r="N444" s="9">
        <f t="shared" si="26"/>
        <v>42980.208333333328</v>
      </c>
      <c r="O444" s="9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9.5" x14ac:dyDescent="0.4">
      <c r="A445">
        <v>443</v>
      </c>
      <c r="B445" t="s">
        <v>934</v>
      </c>
      <c r="C445" s="3" t="s">
        <v>935</v>
      </c>
      <c r="D445">
        <v>9300</v>
      </c>
      <c r="E445">
        <v>3232</v>
      </c>
      <c r="F445" s="4">
        <f t="shared" si="24"/>
        <v>34.752688172043008</v>
      </c>
      <c r="G445" t="s">
        <v>73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6"/>
        <v>40451.208333333336</v>
      </c>
      <c r="O445" s="9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9.5" x14ac:dyDescent="0.4">
      <c r="A446">
        <v>444</v>
      </c>
      <c r="B446" t="s">
        <v>747</v>
      </c>
      <c r="C446" s="3" t="s">
        <v>936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6"/>
        <v>40748.208333333336</v>
      </c>
      <c r="O446" s="9">
        <f t="shared" si="27"/>
        <v>40750.208333333336</v>
      </c>
      <c r="P446" t="b">
        <v>0</v>
      </c>
      <c r="Q446" t="b">
        <v>1</v>
      </c>
      <c r="R446" t="s">
        <v>59</v>
      </c>
      <c r="S446" t="str" cm="1">
        <f t="array" ref="S446:T446">_xlfn.TEXTSPLIT(R446,"/")</f>
        <v>music</v>
      </c>
      <c r="T446" t="str">
        <v>indie rock</v>
      </c>
    </row>
    <row r="447" spans="1:20" ht="33.75" x14ac:dyDescent="0.4">
      <c r="A447">
        <v>445</v>
      </c>
      <c r="B447" t="s">
        <v>937</v>
      </c>
      <c r="C447" s="3" t="s">
        <v>938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6"/>
        <v>40515.25</v>
      </c>
      <c r="O447" s="9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9.5" x14ac:dyDescent="0.4">
      <c r="A448">
        <v>446</v>
      </c>
      <c r="B448" t="s">
        <v>939</v>
      </c>
      <c r="C448" s="3" t="s">
        <v>940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6"/>
        <v>41261.25</v>
      </c>
      <c r="O448" s="9">
        <f t="shared" si="27"/>
        <v>41263.25</v>
      </c>
      <c r="P448" t="b">
        <v>0</v>
      </c>
      <c r="Q448" t="b">
        <v>0</v>
      </c>
      <c r="R448" t="s">
        <v>64</v>
      </c>
      <c r="S448" t="str" cm="1">
        <f t="array" ref="S448:T448">_xlfn.TEXTSPLIT(R448,"/")</f>
        <v>technology</v>
      </c>
      <c r="T448" t="str">
        <v>wearables</v>
      </c>
    </row>
    <row r="449" spans="1:20" ht="33.75" x14ac:dyDescent="0.4">
      <c r="A449">
        <v>447</v>
      </c>
      <c r="B449" t="s">
        <v>941</v>
      </c>
      <c r="C449" s="3" t="s">
        <v>942</v>
      </c>
      <c r="D449">
        <v>155200</v>
      </c>
      <c r="E449">
        <v>37754</v>
      </c>
      <c r="F449" s="4">
        <f t="shared" si="24"/>
        <v>24.326030927835053</v>
      </c>
      <c r="G449" t="s">
        <v>73</v>
      </c>
      <c r="H449">
        <v>439</v>
      </c>
      <c r="I449" s="5">
        <f t="shared" si="25"/>
        <v>86</v>
      </c>
      <c r="J449" t="s">
        <v>39</v>
      </c>
      <c r="K449" t="s">
        <v>40</v>
      </c>
      <c r="L449">
        <v>1513663200</v>
      </c>
      <c r="M449">
        <v>1515045600</v>
      </c>
      <c r="N449" s="9">
        <f t="shared" si="26"/>
        <v>43088.25</v>
      </c>
      <c r="O449" s="9">
        <f t="shared" si="27"/>
        <v>43104.25</v>
      </c>
      <c r="P449" t="b">
        <v>0</v>
      </c>
      <c r="Q449" t="b">
        <v>0</v>
      </c>
      <c r="R449" t="s">
        <v>268</v>
      </c>
      <c r="S449" t="str" cm="1">
        <f t="array" ref="S449:T449">_xlfn.TEXTSPLIT(R449,"/")</f>
        <v>film &amp; video</v>
      </c>
      <c r="T449" t="str">
        <v>television</v>
      </c>
    </row>
    <row r="450" spans="1:20" ht="19.5" x14ac:dyDescent="0.4">
      <c r="A450">
        <v>448</v>
      </c>
      <c r="B450" t="s">
        <v>943</v>
      </c>
      <c r="C450" s="3" t="s">
        <v>944</v>
      </c>
      <c r="D450">
        <v>89900</v>
      </c>
      <c r="E450">
        <v>45384</v>
      </c>
      <c r="F450" s="4">
        <f t="shared" si="24"/>
        <v>50.482758620689658</v>
      </c>
      <c r="G450" t="s">
        <v>14</v>
      </c>
      <c r="H450">
        <v>605</v>
      </c>
      <c r="I450" s="5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6"/>
        <v>41378.208333333336</v>
      </c>
      <c r="O450" s="9">
        <f t="shared" si="27"/>
        <v>41380.208333333336</v>
      </c>
      <c r="P450" t="b">
        <v>0</v>
      </c>
      <c r="Q450" t="b">
        <v>1</v>
      </c>
      <c r="R450" t="s">
        <v>88</v>
      </c>
      <c r="S450" t="str" cm="1">
        <f t="array" ref="S450:T450">_xlfn.TEXTSPLIT(R450,"/")</f>
        <v>games</v>
      </c>
      <c r="T450" t="str">
        <v>video games</v>
      </c>
    </row>
    <row r="451" spans="1:20" ht="19.5" x14ac:dyDescent="0.4">
      <c r="A451">
        <v>449</v>
      </c>
      <c r="B451" t="s">
        <v>945</v>
      </c>
      <c r="C451" s="3" t="s">
        <v>946</v>
      </c>
      <c r="D451">
        <v>900</v>
      </c>
      <c r="E451">
        <v>8703</v>
      </c>
      <c r="F451" s="4">
        <f t="shared" ref="F451:F514" si="28">PRODUCT(100*(E451/D451))</f>
        <v>967</v>
      </c>
      <c r="G451" t="s">
        <v>20</v>
      </c>
      <c r="H451">
        <v>86</v>
      </c>
      <c r="I451" s="5">
        <f t="shared" ref="I451:I514" si="29">IFERROR(AVERAGE(E451/H451),"0")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30">(((L451/60)/60)/24)+DATE(1970,1,1)</f>
        <v>43530.25</v>
      </c>
      <c r="O451" s="9">
        <f t="shared" ref="O451:O514" si="31">(((M451/60)/60)/24)+DATE(1970,1,1)</f>
        <v>43547.208333333328</v>
      </c>
      <c r="P451" t="b">
        <v>0</v>
      </c>
      <c r="Q451" t="b">
        <v>0</v>
      </c>
      <c r="R451" t="s">
        <v>88</v>
      </c>
      <c r="S451" t="str" cm="1">
        <f t="array" ref="S451:T451">_xlfn.TEXTSPLIT(R451,"/")</f>
        <v>games</v>
      </c>
      <c r="T451" t="str">
        <v>video games</v>
      </c>
    </row>
    <row r="452" spans="1:20" ht="19.5" x14ac:dyDescent="0.4">
      <c r="A452">
        <v>450</v>
      </c>
      <c r="B452" t="s">
        <v>947</v>
      </c>
      <c r="C452" s="3" t="s">
        <v>948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 s="5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30"/>
        <v>43394.208333333328</v>
      </c>
      <c r="O452" s="9">
        <f t="shared" si="31"/>
        <v>43417.25</v>
      </c>
      <c r="P452" t="b">
        <v>0</v>
      </c>
      <c r="Q452" t="b">
        <v>0</v>
      </c>
      <c r="R452" t="s">
        <v>70</v>
      </c>
      <c r="S452" t="str" cm="1">
        <f t="array" ref="S452:T452">_xlfn.TEXTSPLIT(R452,"/")</f>
        <v>film &amp; video</v>
      </c>
      <c r="T452" t="str">
        <v>animation</v>
      </c>
    </row>
    <row r="453" spans="1:20" ht="19.5" x14ac:dyDescent="0.4">
      <c r="A453">
        <v>451</v>
      </c>
      <c r="B453" t="s">
        <v>949</v>
      </c>
      <c r="C453" s="3" t="s">
        <v>950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30"/>
        <v>42935.208333333328</v>
      </c>
      <c r="O453" s="9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3.75" x14ac:dyDescent="0.4">
      <c r="A454">
        <v>452</v>
      </c>
      <c r="B454" t="s">
        <v>951</v>
      </c>
      <c r="C454" s="3" t="s">
        <v>952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30"/>
        <v>40365.208333333336</v>
      </c>
      <c r="O454" s="9">
        <f t="shared" si="31"/>
        <v>40366.208333333336</v>
      </c>
      <c r="P454" t="b">
        <v>0</v>
      </c>
      <c r="Q454" t="b">
        <v>0</v>
      </c>
      <c r="R454" t="s">
        <v>52</v>
      </c>
      <c r="S454" t="str" cm="1">
        <f t="array" ref="S454:T454">_xlfn.TEXTSPLIT(R454,"/")</f>
        <v>film &amp; video</v>
      </c>
      <c r="T454" t="str">
        <v>drama</v>
      </c>
    </row>
    <row r="455" spans="1:20" ht="33.75" x14ac:dyDescent="0.4">
      <c r="A455">
        <v>453</v>
      </c>
      <c r="B455" t="s">
        <v>953</v>
      </c>
      <c r="C455" s="3" t="s">
        <v>954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30"/>
        <v>42705.25</v>
      </c>
      <c r="O455" s="9">
        <f t="shared" si="31"/>
        <v>42746.25</v>
      </c>
      <c r="P455" t="b">
        <v>0</v>
      </c>
      <c r="Q455" t="b">
        <v>0</v>
      </c>
      <c r="R455" t="s">
        <v>473</v>
      </c>
      <c r="S455" t="str" cm="1">
        <f t="array" ref="S455:T455">_xlfn.TEXTSPLIT(R455,"/")</f>
        <v>film &amp; video</v>
      </c>
      <c r="T455" t="str">
        <v>science fiction</v>
      </c>
    </row>
    <row r="456" spans="1:20" ht="19.5" x14ac:dyDescent="0.4">
      <c r="A456">
        <v>454</v>
      </c>
      <c r="B456" t="s">
        <v>955</v>
      </c>
      <c r="C456" s="3" t="s">
        <v>956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30"/>
        <v>41568.208333333336</v>
      </c>
      <c r="O456" s="9">
        <f t="shared" si="31"/>
        <v>41604.25</v>
      </c>
      <c r="P456" t="b">
        <v>0</v>
      </c>
      <c r="Q456" t="b">
        <v>1</v>
      </c>
      <c r="R456" t="s">
        <v>52</v>
      </c>
      <c r="S456" t="str" cm="1">
        <f t="array" ref="S456:T456">_xlfn.TEXTSPLIT(R456,"/")</f>
        <v>film &amp; video</v>
      </c>
      <c r="T456" t="str">
        <v>drama</v>
      </c>
    </row>
    <row r="457" spans="1:20" ht="19.5" x14ac:dyDescent="0.4">
      <c r="A457">
        <v>455</v>
      </c>
      <c r="B457" t="s">
        <v>957</v>
      </c>
      <c r="C457" s="3" t="s">
        <v>958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30"/>
        <v>40809.208333333336</v>
      </c>
      <c r="O457" s="9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3.75" x14ac:dyDescent="0.4">
      <c r="A458">
        <v>456</v>
      </c>
      <c r="B458" t="s">
        <v>959</v>
      </c>
      <c r="C458" s="3" t="s">
        <v>960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30"/>
        <v>43141.25</v>
      </c>
      <c r="O458" s="9">
        <f t="shared" si="31"/>
        <v>43141.25</v>
      </c>
      <c r="P458" t="b">
        <v>0</v>
      </c>
      <c r="Q458" t="b">
        <v>1</v>
      </c>
      <c r="R458" t="s">
        <v>59</v>
      </c>
      <c r="S458" t="str" cm="1">
        <f t="array" ref="S458:T458">_xlfn.TEXTSPLIT(R458,"/")</f>
        <v>music</v>
      </c>
      <c r="T458" t="str">
        <v>indie rock</v>
      </c>
    </row>
    <row r="459" spans="1:20" ht="19.5" x14ac:dyDescent="0.4">
      <c r="A459">
        <v>457</v>
      </c>
      <c r="B459" t="s">
        <v>961</v>
      </c>
      <c r="C459" s="3" t="s">
        <v>962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30"/>
        <v>42657.208333333328</v>
      </c>
      <c r="O459" s="9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9.5" x14ac:dyDescent="0.4">
      <c r="A460">
        <v>458</v>
      </c>
      <c r="B460" t="s">
        <v>963</v>
      </c>
      <c r="C460" s="3" t="s">
        <v>964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30"/>
        <v>40265.208333333336</v>
      </c>
      <c r="O460" s="9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9.5" x14ac:dyDescent="0.4">
      <c r="A461">
        <v>459</v>
      </c>
      <c r="B461" t="s">
        <v>965</v>
      </c>
      <c r="C461" s="3" t="s">
        <v>966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30"/>
        <v>42001.25</v>
      </c>
      <c r="O461" s="9">
        <f t="shared" si="31"/>
        <v>42026.25</v>
      </c>
      <c r="P461" t="b">
        <v>0</v>
      </c>
      <c r="Q461" t="b">
        <v>0</v>
      </c>
      <c r="R461" t="s">
        <v>41</v>
      </c>
      <c r="S461" t="str" cm="1">
        <f t="array" ref="S461:T461">_xlfn.TEXTSPLIT(R461,"/")</f>
        <v>film &amp; video</v>
      </c>
      <c r="T461" t="str">
        <v>documentary</v>
      </c>
    </row>
    <row r="462" spans="1:20" ht="19.5" x14ac:dyDescent="0.4">
      <c r="A462">
        <v>460</v>
      </c>
      <c r="B462" t="s">
        <v>967</v>
      </c>
      <c r="C462" s="3" t="s">
        <v>968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30"/>
        <v>40399.208333333336</v>
      </c>
      <c r="O462" s="9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9.5" x14ac:dyDescent="0.4">
      <c r="A463">
        <v>461</v>
      </c>
      <c r="B463" t="s">
        <v>969</v>
      </c>
      <c r="C463" s="3" t="s">
        <v>970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30"/>
        <v>41757.208333333336</v>
      </c>
      <c r="O463" s="9">
        <f t="shared" si="31"/>
        <v>41777.208333333336</v>
      </c>
      <c r="P463" t="b">
        <v>0</v>
      </c>
      <c r="Q463" t="b">
        <v>0</v>
      </c>
      <c r="R463" t="s">
        <v>52</v>
      </c>
      <c r="S463" t="str" cm="1">
        <f t="array" ref="S463:T463">_xlfn.TEXTSPLIT(R463,"/")</f>
        <v>film &amp; video</v>
      </c>
      <c r="T463" t="str">
        <v>drama</v>
      </c>
    </row>
    <row r="464" spans="1:20" ht="19.5" x14ac:dyDescent="0.4">
      <c r="A464">
        <v>462</v>
      </c>
      <c r="B464" t="s">
        <v>971</v>
      </c>
      <c r="C464" s="3" t="s">
        <v>972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30"/>
        <v>41304.25</v>
      </c>
      <c r="O464" s="9">
        <f t="shared" si="31"/>
        <v>41342.25</v>
      </c>
      <c r="P464" t="b">
        <v>0</v>
      </c>
      <c r="Q464" t="b">
        <v>0</v>
      </c>
      <c r="R464" t="s">
        <v>291</v>
      </c>
      <c r="S464" t="str" cm="1">
        <f t="array" ref="S464:T464">_xlfn.TEXTSPLIT(R464,"/")</f>
        <v>games</v>
      </c>
      <c r="T464" t="str">
        <v>mobile games</v>
      </c>
    </row>
    <row r="465" spans="1:20" ht="33.75" x14ac:dyDescent="0.4">
      <c r="A465">
        <v>463</v>
      </c>
      <c r="B465" t="s">
        <v>973</v>
      </c>
      <c r="C465" s="3" t="s">
        <v>974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30"/>
        <v>41639.25</v>
      </c>
      <c r="O465" s="9">
        <f t="shared" si="31"/>
        <v>41643.25</v>
      </c>
      <c r="P465" t="b">
        <v>0</v>
      </c>
      <c r="Q465" t="b">
        <v>0</v>
      </c>
      <c r="R465" t="s">
        <v>70</v>
      </c>
      <c r="S465" t="str" cm="1">
        <f t="array" ref="S465:T465">_xlfn.TEXTSPLIT(R465,"/")</f>
        <v>film &amp; video</v>
      </c>
      <c r="T465" t="str">
        <v>animation</v>
      </c>
    </row>
    <row r="466" spans="1:20" ht="19.5" x14ac:dyDescent="0.4">
      <c r="A466">
        <v>464</v>
      </c>
      <c r="B466" t="s">
        <v>975</v>
      </c>
      <c r="C466" s="3" t="s">
        <v>976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30"/>
        <v>43142.25</v>
      </c>
      <c r="O466" s="9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9.5" x14ac:dyDescent="0.4">
      <c r="A467">
        <v>465</v>
      </c>
      <c r="B467" t="s">
        <v>977</v>
      </c>
      <c r="C467" s="3" t="s">
        <v>978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30"/>
        <v>43127.25</v>
      </c>
      <c r="O467" s="9">
        <f t="shared" si="31"/>
        <v>43136.25</v>
      </c>
      <c r="P467" t="b">
        <v>0</v>
      </c>
      <c r="Q467" t="b">
        <v>0</v>
      </c>
      <c r="R467" t="s">
        <v>205</v>
      </c>
      <c r="S467" t="str" cm="1">
        <f t="array" ref="S467:T467">_xlfn.TEXTSPLIT(R467,"/")</f>
        <v>publishing</v>
      </c>
      <c r="T467" t="str">
        <v>translations</v>
      </c>
    </row>
    <row r="468" spans="1:20" ht="19.5" x14ac:dyDescent="0.4">
      <c r="A468">
        <v>466</v>
      </c>
      <c r="B468" t="s">
        <v>979</v>
      </c>
      <c r="C468" s="3" t="s">
        <v>980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30"/>
        <v>41409.208333333336</v>
      </c>
      <c r="O468" s="9">
        <f t="shared" si="31"/>
        <v>41432.208333333336</v>
      </c>
      <c r="P468" t="b">
        <v>0</v>
      </c>
      <c r="Q468" t="b">
        <v>1</v>
      </c>
      <c r="R468" t="s">
        <v>64</v>
      </c>
      <c r="S468" t="str" cm="1">
        <f t="array" ref="S468:T468">_xlfn.TEXTSPLIT(R468,"/")</f>
        <v>technology</v>
      </c>
      <c r="T468" t="str">
        <v>wearables</v>
      </c>
    </row>
    <row r="469" spans="1:20" ht="33.75" x14ac:dyDescent="0.4">
      <c r="A469">
        <v>467</v>
      </c>
      <c r="B469" t="s">
        <v>981</v>
      </c>
      <c r="C469" s="3" t="s">
        <v>982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30"/>
        <v>42331.25</v>
      </c>
      <c r="O469" s="9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9.5" x14ac:dyDescent="0.4">
      <c r="A470">
        <v>468</v>
      </c>
      <c r="B470" t="s">
        <v>983</v>
      </c>
      <c r="C470" s="3" t="s">
        <v>984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30"/>
        <v>43569.208333333328</v>
      </c>
      <c r="O470" s="9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9.5" x14ac:dyDescent="0.4">
      <c r="A471">
        <v>469</v>
      </c>
      <c r="B471" t="s">
        <v>985</v>
      </c>
      <c r="C471" s="3" t="s">
        <v>986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30"/>
        <v>42142.208333333328</v>
      </c>
      <c r="O471" s="9">
        <f t="shared" si="31"/>
        <v>42144.208333333328</v>
      </c>
      <c r="P471" t="b">
        <v>0</v>
      </c>
      <c r="Q471" t="b">
        <v>0</v>
      </c>
      <c r="R471" t="s">
        <v>52</v>
      </c>
      <c r="S471" t="str" cm="1">
        <f t="array" ref="S471:T471">_xlfn.TEXTSPLIT(R471,"/")</f>
        <v>film &amp; video</v>
      </c>
      <c r="T471" t="str">
        <v>drama</v>
      </c>
    </row>
    <row r="472" spans="1:20" ht="19.5" x14ac:dyDescent="0.4">
      <c r="A472">
        <v>470</v>
      </c>
      <c r="B472" t="s">
        <v>987</v>
      </c>
      <c r="C472" s="3" t="s">
        <v>988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30"/>
        <v>42716.25</v>
      </c>
      <c r="O472" s="9">
        <f t="shared" si="31"/>
        <v>42723.25</v>
      </c>
      <c r="P472" t="b">
        <v>0</v>
      </c>
      <c r="Q472" t="b">
        <v>0</v>
      </c>
      <c r="R472" t="s">
        <v>64</v>
      </c>
      <c r="S472" t="str" cm="1">
        <f t="array" ref="S472:T472">_xlfn.TEXTSPLIT(R472,"/")</f>
        <v>technology</v>
      </c>
      <c r="T472" t="str">
        <v>wearables</v>
      </c>
    </row>
    <row r="473" spans="1:20" ht="19.5" x14ac:dyDescent="0.4">
      <c r="A473">
        <v>471</v>
      </c>
      <c r="B473" t="s">
        <v>445</v>
      </c>
      <c r="C473" s="3" t="s">
        <v>989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 s="5">
        <f t="shared" si="29"/>
        <v>50.97422680412371</v>
      </c>
      <c r="J473" t="s">
        <v>39</v>
      </c>
      <c r="K473" t="s">
        <v>40</v>
      </c>
      <c r="L473">
        <v>1335934800</v>
      </c>
      <c r="M473">
        <v>1335934800</v>
      </c>
      <c r="N473" s="9">
        <f t="shared" si="30"/>
        <v>41031.208333333336</v>
      </c>
      <c r="O473" s="9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19.5" x14ac:dyDescent="0.4">
      <c r="A474">
        <v>472</v>
      </c>
      <c r="B474" t="s">
        <v>990</v>
      </c>
      <c r="C474" s="3" t="s">
        <v>991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30"/>
        <v>43535.208333333328</v>
      </c>
      <c r="O474" s="9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9.5" x14ac:dyDescent="0.4">
      <c r="A475">
        <v>473</v>
      </c>
      <c r="B475" t="s">
        <v>992</v>
      </c>
      <c r="C475" s="3" t="s">
        <v>993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30"/>
        <v>43277.208333333328</v>
      </c>
      <c r="O475" s="9">
        <f t="shared" si="31"/>
        <v>43278.208333333328</v>
      </c>
      <c r="P475" t="b">
        <v>0</v>
      </c>
      <c r="Q475" t="b">
        <v>0</v>
      </c>
      <c r="R475" t="s">
        <v>49</v>
      </c>
      <c r="S475" t="str" cm="1">
        <f t="array" ref="S475:T475">_xlfn.TEXTSPLIT(R475,"/")</f>
        <v>music</v>
      </c>
      <c r="T475" t="str">
        <v>electric music</v>
      </c>
    </row>
    <row r="476" spans="1:20" ht="19.5" x14ac:dyDescent="0.4">
      <c r="A476">
        <v>474</v>
      </c>
      <c r="B476" t="s">
        <v>994</v>
      </c>
      <c r="C476" s="3" t="s">
        <v>995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30"/>
        <v>41989.25</v>
      </c>
      <c r="O476" s="9">
        <f t="shared" si="31"/>
        <v>41990.25</v>
      </c>
      <c r="P476" t="b">
        <v>0</v>
      </c>
      <c r="Q476" t="b">
        <v>0</v>
      </c>
      <c r="R476" t="s">
        <v>268</v>
      </c>
      <c r="S476" t="str" cm="1">
        <f t="array" ref="S476:T476">_xlfn.TEXTSPLIT(R476,"/")</f>
        <v>film &amp; video</v>
      </c>
      <c r="T476" t="str">
        <v>television</v>
      </c>
    </row>
    <row r="477" spans="1:20" ht="33.75" x14ac:dyDescent="0.4">
      <c r="A477">
        <v>475</v>
      </c>
      <c r="B477" t="s">
        <v>996</v>
      </c>
      <c r="C477" s="3" t="s">
        <v>997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30"/>
        <v>41450.208333333336</v>
      </c>
      <c r="O477" s="9">
        <f t="shared" si="31"/>
        <v>41454.208333333336</v>
      </c>
      <c r="P477" t="b">
        <v>0</v>
      </c>
      <c r="Q477" t="b">
        <v>1</v>
      </c>
      <c r="R477" t="s">
        <v>205</v>
      </c>
      <c r="S477" t="str" cm="1">
        <f t="array" ref="S477:T477">_xlfn.TEXTSPLIT(R477,"/")</f>
        <v>publishing</v>
      </c>
      <c r="T477" t="str">
        <v>translations</v>
      </c>
    </row>
    <row r="478" spans="1:20" ht="33.75" x14ac:dyDescent="0.4">
      <c r="A478">
        <v>476</v>
      </c>
      <c r="B478" t="s">
        <v>998</v>
      </c>
      <c r="C478" s="3" t="s">
        <v>999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30"/>
        <v>43322.208333333328</v>
      </c>
      <c r="O478" s="9">
        <f t="shared" si="31"/>
        <v>43328.208333333328</v>
      </c>
      <c r="P478" t="b">
        <v>0</v>
      </c>
      <c r="Q478" t="b">
        <v>0</v>
      </c>
      <c r="R478" t="s">
        <v>118</v>
      </c>
      <c r="S478" t="str" cm="1">
        <f t="array" ref="S478:T478">_xlfn.TEXTSPLIT(R478,"/")</f>
        <v>publishing</v>
      </c>
      <c r="T478" t="str">
        <v>fiction</v>
      </c>
    </row>
    <row r="479" spans="1:20" ht="19.5" x14ac:dyDescent="0.4">
      <c r="A479">
        <v>477</v>
      </c>
      <c r="B479" t="s">
        <v>1000</v>
      </c>
      <c r="C479" s="3" t="s">
        <v>1001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30"/>
        <v>40720.208333333336</v>
      </c>
      <c r="O479" s="9">
        <f t="shared" si="31"/>
        <v>40747.208333333336</v>
      </c>
      <c r="P479" t="b">
        <v>0</v>
      </c>
      <c r="Q479" t="b">
        <v>0</v>
      </c>
      <c r="R479" t="s">
        <v>473</v>
      </c>
      <c r="S479" t="str" cm="1">
        <f t="array" ref="S479:T479">_xlfn.TEXTSPLIT(R479,"/")</f>
        <v>film &amp; video</v>
      </c>
      <c r="T479" t="str">
        <v>science fiction</v>
      </c>
    </row>
    <row r="480" spans="1:20" ht="19.5" x14ac:dyDescent="0.4">
      <c r="A480">
        <v>478</v>
      </c>
      <c r="B480" t="s">
        <v>1002</v>
      </c>
      <c r="C480" s="3" t="s">
        <v>1003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30"/>
        <v>42072.208333333328</v>
      </c>
      <c r="O480" s="9">
        <f t="shared" si="31"/>
        <v>42084.208333333328</v>
      </c>
      <c r="P480" t="b">
        <v>0</v>
      </c>
      <c r="Q480" t="b">
        <v>0</v>
      </c>
      <c r="R480" t="s">
        <v>64</v>
      </c>
      <c r="S480" t="str" cm="1">
        <f t="array" ref="S480:T480">_xlfn.TEXTSPLIT(R480,"/")</f>
        <v>technology</v>
      </c>
      <c r="T480" t="str">
        <v>wearables</v>
      </c>
    </row>
    <row r="481" spans="1:20" ht="19.5" x14ac:dyDescent="0.4">
      <c r="A481">
        <v>479</v>
      </c>
      <c r="B481" t="s">
        <v>1004</v>
      </c>
      <c r="C481" s="3" t="s">
        <v>1005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 s="5">
        <f t="shared" si="29"/>
        <v>71.156069364161851</v>
      </c>
      <c r="J481" t="s">
        <v>39</v>
      </c>
      <c r="K481" t="s">
        <v>40</v>
      </c>
      <c r="L481">
        <v>1501304400</v>
      </c>
      <c r="M481">
        <v>1501477200</v>
      </c>
      <c r="N481" s="9">
        <f t="shared" si="30"/>
        <v>42945.208333333328</v>
      </c>
      <c r="O481" s="9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9.5" x14ac:dyDescent="0.4">
      <c r="A482">
        <v>480</v>
      </c>
      <c r="B482" t="s">
        <v>1006</v>
      </c>
      <c r="C482" s="3" t="s">
        <v>1007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30"/>
        <v>40248.25</v>
      </c>
      <c r="O482" s="9">
        <f t="shared" si="31"/>
        <v>40257.208333333336</v>
      </c>
      <c r="P482" t="b">
        <v>0</v>
      </c>
      <c r="Q482" t="b">
        <v>1</v>
      </c>
      <c r="R482" t="s">
        <v>121</v>
      </c>
      <c r="S482" t="str" cm="1">
        <f t="array" ref="S482:T482">_xlfn.TEXTSPLIT(R482,"/")</f>
        <v>photography</v>
      </c>
      <c r="T482" t="str">
        <v>photography books</v>
      </c>
    </row>
    <row r="483" spans="1:20" ht="33.75" x14ac:dyDescent="0.4">
      <c r="A483">
        <v>481</v>
      </c>
      <c r="B483" t="s">
        <v>1008</v>
      </c>
      <c r="C483" s="3" t="s">
        <v>1009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30"/>
        <v>41913.208333333336</v>
      </c>
      <c r="O483" s="9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3.75" x14ac:dyDescent="0.4">
      <c r="A484">
        <v>482</v>
      </c>
      <c r="B484" t="s">
        <v>1010</v>
      </c>
      <c r="C484" s="3" t="s">
        <v>1011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30"/>
        <v>40963.25</v>
      </c>
      <c r="O484" s="9">
        <f t="shared" si="31"/>
        <v>40974.25</v>
      </c>
      <c r="P484" t="b">
        <v>0</v>
      </c>
      <c r="Q484" t="b">
        <v>1</v>
      </c>
      <c r="R484" t="s">
        <v>118</v>
      </c>
      <c r="S484" t="str" cm="1">
        <f t="array" ref="S484:T484">_xlfn.TEXTSPLIT(R484,"/")</f>
        <v>publishing</v>
      </c>
      <c r="T484" t="str">
        <v>fiction</v>
      </c>
    </row>
    <row r="485" spans="1:20" ht="19.5" x14ac:dyDescent="0.4">
      <c r="A485">
        <v>483</v>
      </c>
      <c r="B485" t="s">
        <v>1012</v>
      </c>
      <c r="C485" s="3" t="s">
        <v>1013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30"/>
        <v>43811.25</v>
      </c>
      <c r="O485" s="9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9.5" x14ac:dyDescent="0.4">
      <c r="A486">
        <v>484</v>
      </c>
      <c r="B486" t="s">
        <v>1014</v>
      </c>
      <c r="C486" s="3" t="s">
        <v>1015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 s="5">
        <f t="shared" si="29"/>
        <v>48.99554707379135</v>
      </c>
      <c r="J486" t="s">
        <v>39</v>
      </c>
      <c r="K486" t="s">
        <v>40</v>
      </c>
      <c r="L486">
        <v>1407128400</v>
      </c>
      <c r="M486">
        <v>1411362000</v>
      </c>
      <c r="N486" s="9">
        <f t="shared" si="30"/>
        <v>41855.208333333336</v>
      </c>
      <c r="O486" s="9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3.75" x14ac:dyDescent="0.4">
      <c r="A487">
        <v>485</v>
      </c>
      <c r="B487" t="s">
        <v>1016</v>
      </c>
      <c r="C487" s="3" t="s">
        <v>1017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 s="5">
        <f t="shared" si="29"/>
        <v>42.969135802469133</v>
      </c>
      <c r="J487" t="s">
        <v>39</v>
      </c>
      <c r="K487" t="s">
        <v>40</v>
      </c>
      <c r="L487">
        <v>1560142800</v>
      </c>
      <c r="M487">
        <v>1563685200</v>
      </c>
      <c r="N487" s="9">
        <f t="shared" si="30"/>
        <v>43626.208333333328</v>
      </c>
      <c r="O487" s="9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3.75" x14ac:dyDescent="0.4">
      <c r="A488">
        <v>486</v>
      </c>
      <c r="B488" t="s">
        <v>1018</v>
      </c>
      <c r="C488" s="3" t="s">
        <v>1019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 s="5">
        <f t="shared" si="29"/>
        <v>33.428571428571431</v>
      </c>
      <c r="J488" t="s">
        <v>39</v>
      </c>
      <c r="K488" t="s">
        <v>40</v>
      </c>
      <c r="L488">
        <v>1520575200</v>
      </c>
      <c r="M488">
        <v>1521867600</v>
      </c>
      <c r="N488" s="9">
        <f t="shared" si="30"/>
        <v>43168.25</v>
      </c>
      <c r="O488" s="9">
        <f t="shared" si="31"/>
        <v>43183.208333333328</v>
      </c>
      <c r="P488" t="b">
        <v>0</v>
      </c>
      <c r="Q488" t="b">
        <v>1</v>
      </c>
      <c r="R488" t="s">
        <v>205</v>
      </c>
      <c r="S488" t="str" cm="1">
        <f t="array" ref="S488:T488">_xlfn.TEXTSPLIT(R488,"/")</f>
        <v>publishing</v>
      </c>
      <c r="T488" t="str">
        <v>translations</v>
      </c>
    </row>
    <row r="489" spans="1:20" ht="19.5" x14ac:dyDescent="0.4">
      <c r="A489">
        <v>487</v>
      </c>
      <c r="B489" t="s">
        <v>1020</v>
      </c>
      <c r="C489" s="3" t="s">
        <v>1021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30"/>
        <v>42845.208333333328</v>
      </c>
      <c r="O489" s="9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9.5" x14ac:dyDescent="0.4">
      <c r="A490">
        <v>488</v>
      </c>
      <c r="B490" t="s">
        <v>1022</v>
      </c>
      <c r="C490" s="3" t="s">
        <v>1023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30"/>
        <v>42403.25</v>
      </c>
      <c r="O490" s="9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9.5" x14ac:dyDescent="0.4">
      <c r="A491">
        <v>489</v>
      </c>
      <c r="B491" t="s">
        <v>1024</v>
      </c>
      <c r="C491" s="3" t="s">
        <v>1025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 s="5">
        <f t="shared" si="29"/>
        <v>109.87058823529412</v>
      </c>
      <c r="J491" t="s">
        <v>106</v>
      </c>
      <c r="K491" t="s">
        <v>107</v>
      </c>
      <c r="L491">
        <v>1281934800</v>
      </c>
      <c r="M491">
        <v>1282366800</v>
      </c>
      <c r="N491" s="9">
        <f t="shared" si="30"/>
        <v>40406.208333333336</v>
      </c>
      <c r="O491" s="9">
        <f t="shared" si="31"/>
        <v>40411.208333333336</v>
      </c>
      <c r="P491" t="b">
        <v>0</v>
      </c>
      <c r="Q491" t="b">
        <v>0</v>
      </c>
      <c r="R491" t="s">
        <v>64</v>
      </c>
      <c r="S491" t="str" cm="1">
        <f t="array" ref="S491:T491">_xlfn.TEXTSPLIT(R491,"/")</f>
        <v>technology</v>
      </c>
      <c r="T491" t="str">
        <v>wearables</v>
      </c>
    </row>
    <row r="492" spans="1:20" ht="19.5" x14ac:dyDescent="0.4">
      <c r="A492">
        <v>490</v>
      </c>
      <c r="B492" t="s">
        <v>1026</v>
      </c>
      <c r="C492" s="3" t="s">
        <v>1027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30"/>
        <v>43786.25</v>
      </c>
      <c r="O492" s="9">
        <f t="shared" si="31"/>
        <v>43793.25</v>
      </c>
      <c r="P492" t="b">
        <v>0</v>
      </c>
      <c r="Q492" t="b">
        <v>0</v>
      </c>
      <c r="R492" t="s">
        <v>1028</v>
      </c>
      <c r="S492" t="str" cm="1">
        <f t="array" ref="S492:T492">_xlfn.TEXTSPLIT(R492,"/")</f>
        <v>journalism</v>
      </c>
      <c r="T492" t="str">
        <v>audio</v>
      </c>
    </row>
    <row r="493" spans="1:20" ht="33.75" x14ac:dyDescent="0.4">
      <c r="A493">
        <v>491</v>
      </c>
      <c r="B493" t="s">
        <v>1029</v>
      </c>
      <c r="C493" s="3" t="s">
        <v>1030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30"/>
        <v>41456.208333333336</v>
      </c>
      <c r="O493" s="9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9.5" x14ac:dyDescent="0.4">
      <c r="A494">
        <v>492</v>
      </c>
      <c r="B494" t="s">
        <v>1031</v>
      </c>
      <c r="C494" s="3" t="s">
        <v>1032</v>
      </c>
      <c r="D494">
        <v>191000</v>
      </c>
      <c r="E494">
        <v>45831</v>
      </c>
      <c r="F494" s="4">
        <f t="shared" si="28"/>
        <v>23.995287958115181</v>
      </c>
      <c r="G494" t="s">
        <v>73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30"/>
        <v>40336.208333333336</v>
      </c>
      <c r="O494" s="9">
        <f t="shared" si="31"/>
        <v>40371.208333333336</v>
      </c>
      <c r="P494" t="b">
        <v>1</v>
      </c>
      <c r="Q494" t="b">
        <v>1</v>
      </c>
      <c r="R494" t="s">
        <v>99</v>
      </c>
      <c r="S494" t="str" cm="1">
        <f t="array" ref="S494:T494">_xlfn.TEXTSPLIT(R494,"/")</f>
        <v>film &amp; video</v>
      </c>
      <c r="T494" t="str">
        <v>shorts</v>
      </c>
    </row>
    <row r="495" spans="1:20" ht="19.5" x14ac:dyDescent="0.4">
      <c r="A495">
        <v>493</v>
      </c>
      <c r="B495" t="s">
        <v>1033</v>
      </c>
      <c r="C495" s="3" t="s">
        <v>1034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30"/>
        <v>43645.208333333328</v>
      </c>
      <c r="O495" s="9">
        <f t="shared" si="31"/>
        <v>43658.208333333328</v>
      </c>
      <c r="P495" t="b">
        <v>0</v>
      </c>
      <c r="Q495" t="b">
        <v>0</v>
      </c>
      <c r="R495" t="s">
        <v>121</v>
      </c>
      <c r="S495" t="str" cm="1">
        <f t="array" ref="S495:T495">_xlfn.TEXTSPLIT(R495,"/")</f>
        <v>photography</v>
      </c>
      <c r="T495" t="str">
        <v>photography books</v>
      </c>
    </row>
    <row r="496" spans="1:20" ht="19.5" x14ac:dyDescent="0.4">
      <c r="A496">
        <v>494</v>
      </c>
      <c r="B496" t="s">
        <v>1035</v>
      </c>
      <c r="C496" s="3" t="s">
        <v>1036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30"/>
        <v>40990.208333333336</v>
      </c>
      <c r="O496" s="9">
        <f t="shared" si="31"/>
        <v>40991.208333333336</v>
      </c>
      <c r="P496" t="b">
        <v>0</v>
      </c>
      <c r="Q496" t="b">
        <v>0</v>
      </c>
      <c r="R496" t="s">
        <v>64</v>
      </c>
      <c r="S496" t="str" cm="1">
        <f t="array" ref="S496:T496">_xlfn.TEXTSPLIT(R496,"/")</f>
        <v>technology</v>
      </c>
      <c r="T496" t="str">
        <v>wearables</v>
      </c>
    </row>
    <row r="497" spans="1:20" ht="19.5" x14ac:dyDescent="0.4">
      <c r="A497">
        <v>495</v>
      </c>
      <c r="B497" t="s">
        <v>1037</v>
      </c>
      <c r="C497" s="3" t="s">
        <v>1038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30"/>
        <v>41800.208333333336</v>
      </c>
      <c r="O497" s="9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9.5" x14ac:dyDescent="0.4">
      <c r="A498">
        <v>496</v>
      </c>
      <c r="B498" t="s">
        <v>1039</v>
      </c>
      <c r="C498" s="3" t="s">
        <v>1040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30"/>
        <v>42876.208333333328</v>
      </c>
      <c r="O498" s="9">
        <f t="shared" si="31"/>
        <v>42893.208333333328</v>
      </c>
      <c r="P498" t="b">
        <v>0</v>
      </c>
      <c r="Q498" t="b">
        <v>0</v>
      </c>
      <c r="R498" t="s">
        <v>70</v>
      </c>
      <c r="S498" t="str" cm="1">
        <f t="array" ref="S498:T498">_xlfn.TEXTSPLIT(R498,"/")</f>
        <v>film &amp; video</v>
      </c>
      <c r="T498" t="str">
        <v>animation</v>
      </c>
    </row>
    <row r="499" spans="1:20" ht="19.5" x14ac:dyDescent="0.4">
      <c r="A499">
        <v>497</v>
      </c>
      <c r="B499" t="s">
        <v>1041</v>
      </c>
      <c r="C499" s="3" t="s">
        <v>1042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30"/>
        <v>42724.25</v>
      </c>
      <c r="O499" s="9">
        <f t="shared" si="31"/>
        <v>42724.25</v>
      </c>
      <c r="P499" t="b">
        <v>0</v>
      </c>
      <c r="Q499" t="b">
        <v>1</v>
      </c>
      <c r="R499" t="s">
        <v>64</v>
      </c>
      <c r="S499" t="str" cm="1">
        <f t="array" ref="S499:T499">_xlfn.TEXTSPLIT(R499,"/")</f>
        <v>technology</v>
      </c>
      <c r="T499" t="str">
        <v>wearables</v>
      </c>
    </row>
    <row r="500" spans="1:20" ht="19.5" x14ac:dyDescent="0.4">
      <c r="A500">
        <v>498</v>
      </c>
      <c r="B500" t="s">
        <v>1043</v>
      </c>
      <c r="C500" s="3" t="s">
        <v>1044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30"/>
        <v>42005.25</v>
      </c>
      <c r="O500" s="9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3.75" x14ac:dyDescent="0.4">
      <c r="A501">
        <v>499</v>
      </c>
      <c r="B501" t="s">
        <v>1045</v>
      </c>
      <c r="C501" s="3" t="s">
        <v>1046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30"/>
        <v>42444.208333333328</v>
      </c>
      <c r="O501" s="9">
        <f t="shared" si="31"/>
        <v>42449.208333333328</v>
      </c>
      <c r="P501" t="b">
        <v>0</v>
      </c>
      <c r="Q501" t="b">
        <v>1</v>
      </c>
      <c r="R501" t="s">
        <v>41</v>
      </c>
      <c r="S501" t="str" cm="1">
        <f t="array" ref="S501:T501">_xlfn.TEXTSPLIT(R501,"/")</f>
        <v>film &amp; video</v>
      </c>
      <c r="T501" t="str">
        <v>documentary</v>
      </c>
    </row>
    <row r="502" spans="1:20" ht="19.5" x14ac:dyDescent="0.4">
      <c r="A502">
        <v>500</v>
      </c>
      <c r="B502" t="s">
        <v>1047</v>
      </c>
      <c r="C502" s="3" t="s">
        <v>1048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5" t="str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30"/>
        <v>41395.208333333336</v>
      </c>
      <c r="O502" s="9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9.5" x14ac:dyDescent="0.4">
      <c r="A503">
        <v>501</v>
      </c>
      <c r="B503" t="s">
        <v>1049</v>
      </c>
      <c r="C503" s="3" t="s">
        <v>1050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30"/>
        <v>41345.208333333336</v>
      </c>
      <c r="O503" s="9">
        <f t="shared" si="31"/>
        <v>41347.208333333336</v>
      </c>
      <c r="P503" t="b">
        <v>0</v>
      </c>
      <c r="Q503" t="b">
        <v>0</v>
      </c>
      <c r="R503" t="s">
        <v>41</v>
      </c>
      <c r="S503" t="str" cm="1">
        <f t="array" ref="S503:T503">_xlfn.TEXTSPLIT(R503,"/")</f>
        <v>film &amp; video</v>
      </c>
      <c r="T503" t="str">
        <v>documentary</v>
      </c>
    </row>
    <row r="504" spans="1:20" ht="19.5" x14ac:dyDescent="0.4">
      <c r="A504">
        <v>502</v>
      </c>
      <c r="B504" t="s">
        <v>476</v>
      </c>
      <c r="C504" s="3" t="s">
        <v>1051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30"/>
        <v>41117.208333333336</v>
      </c>
      <c r="O504" s="9">
        <f t="shared" si="31"/>
        <v>41146.208333333336</v>
      </c>
      <c r="P504" t="b">
        <v>0</v>
      </c>
      <c r="Q504" t="b">
        <v>1</v>
      </c>
      <c r="R504" t="s">
        <v>88</v>
      </c>
      <c r="S504" t="str" cm="1">
        <f t="array" ref="S504:T504">_xlfn.TEXTSPLIT(R504,"/")</f>
        <v>games</v>
      </c>
      <c r="T504" t="str">
        <v>video games</v>
      </c>
    </row>
    <row r="505" spans="1:20" ht="33.75" x14ac:dyDescent="0.4">
      <c r="A505">
        <v>503</v>
      </c>
      <c r="B505" t="s">
        <v>1052</v>
      </c>
      <c r="C505" s="3" t="s">
        <v>1053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30"/>
        <v>42186.208333333328</v>
      </c>
      <c r="O505" s="9">
        <f t="shared" si="31"/>
        <v>42206.208333333328</v>
      </c>
      <c r="P505" t="b">
        <v>0</v>
      </c>
      <c r="Q505" t="b">
        <v>0</v>
      </c>
      <c r="R505" t="s">
        <v>52</v>
      </c>
      <c r="S505" t="str" cm="1">
        <f t="array" ref="S505:T505">_xlfn.TEXTSPLIT(R505,"/")</f>
        <v>film &amp; video</v>
      </c>
      <c r="T505" t="str">
        <v>drama</v>
      </c>
    </row>
    <row r="506" spans="1:20" ht="19.5" x14ac:dyDescent="0.4">
      <c r="A506">
        <v>504</v>
      </c>
      <c r="B506" t="s">
        <v>1054</v>
      </c>
      <c r="C506" s="3" t="s">
        <v>1055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 s="5">
        <f t="shared" si="29"/>
        <v>111.6774193548387</v>
      </c>
      <c r="J506" t="s">
        <v>106</v>
      </c>
      <c r="K506" t="s">
        <v>107</v>
      </c>
      <c r="L506">
        <v>1431925200</v>
      </c>
      <c r="M506">
        <v>1432011600</v>
      </c>
      <c r="N506" s="9">
        <f t="shared" si="30"/>
        <v>42142.208333333328</v>
      </c>
      <c r="O506" s="9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9.5" x14ac:dyDescent="0.4">
      <c r="A507">
        <v>505</v>
      </c>
      <c r="B507" t="s">
        <v>1056</v>
      </c>
      <c r="C507" s="3" t="s">
        <v>1057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30"/>
        <v>41341.25</v>
      </c>
      <c r="O507" s="9">
        <f t="shared" si="31"/>
        <v>41383.208333333336</v>
      </c>
      <c r="P507" t="b">
        <v>0</v>
      </c>
      <c r="Q507" t="b">
        <v>1</v>
      </c>
      <c r="R507" t="s">
        <v>132</v>
      </c>
      <c r="S507" t="str" cm="1">
        <f t="array" ref="S507:T507">_xlfn.TEXTSPLIT(R507,"/")</f>
        <v>publishing</v>
      </c>
      <c r="T507" t="str">
        <v>radio &amp; podcasts</v>
      </c>
    </row>
    <row r="508" spans="1:20" ht="19.5" x14ac:dyDescent="0.4">
      <c r="A508">
        <v>506</v>
      </c>
      <c r="B508" t="s">
        <v>1058</v>
      </c>
      <c r="C508" s="3" t="s">
        <v>1059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30"/>
        <v>43062.25</v>
      </c>
      <c r="O508" s="9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3.75" x14ac:dyDescent="0.4">
      <c r="A509">
        <v>507</v>
      </c>
      <c r="B509" t="s">
        <v>1060</v>
      </c>
      <c r="C509" s="3" t="s">
        <v>1061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30"/>
        <v>41373.208333333336</v>
      </c>
      <c r="O509" s="9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9.5" x14ac:dyDescent="0.4">
      <c r="A510">
        <v>508</v>
      </c>
      <c r="B510" t="s">
        <v>1062</v>
      </c>
      <c r="C510" s="3" t="s">
        <v>1063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30"/>
        <v>43310.208333333328</v>
      </c>
      <c r="O510" s="9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9.5" x14ac:dyDescent="0.4">
      <c r="A511">
        <v>509</v>
      </c>
      <c r="B511" t="s">
        <v>397</v>
      </c>
      <c r="C511" s="3" t="s">
        <v>1064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30"/>
        <v>41034.208333333336</v>
      </c>
      <c r="O511" s="9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9.5" x14ac:dyDescent="0.4">
      <c r="A512">
        <v>510</v>
      </c>
      <c r="B512" t="s">
        <v>1065</v>
      </c>
      <c r="C512" s="3" t="s">
        <v>1066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30"/>
        <v>43251.208333333328</v>
      </c>
      <c r="O512" s="9">
        <f t="shared" si="31"/>
        <v>43275.208333333328</v>
      </c>
      <c r="P512" t="b">
        <v>0</v>
      </c>
      <c r="Q512" t="b">
        <v>0</v>
      </c>
      <c r="R512" t="s">
        <v>52</v>
      </c>
      <c r="S512" t="str" cm="1">
        <f t="array" ref="S512:T512">_xlfn.TEXTSPLIT(R512,"/")</f>
        <v>film &amp; video</v>
      </c>
      <c r="T512" t="str">
        <v>drama</v>
      </c>
    </row>
    <row r="513" spans="1:20" ht="19.5" x14ac:dyDescent="0.4">
      <c r="A513">
        <v>511</v>
      </c>
      <c r="B513" t="s">
        <v>1067</v>
      </c>
      <c r="C513" s="3" t="s">
        <v>1068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30"/>
        <v>43671.208333333328</v>
      </c>
      <c r="O513" s="9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9.5" x14ac:dyDescent="0.4">
      <c r="A514">
        <v>512</v>
      </c>
      <c r="B514" t="s">
        <v>1069</v>
      </c>
      <c r="C514" s="3" t="s">
        <v>1070</v>
      </c>
      <c r="D514">
        <v>9100</v>
      </c>
      <c r="E514">
        <v>12678</v>
      </c>
      <c r="F514" s="4">
        <f t="shared" si="28"/>
        <v>139.31868131868131</v>
      </c>
      <c r="G514" t="s">
        <v>20</v>
      </c>
      <c r="H514">
        <v>239</v>
      </c>
      <c r="I514" s="5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30"/>
        <v>41825.208333333336</v>
      </c>
      <c r="O514" s="9">
        <f t="shared" si="31"/>
        <v>41826.208333333336</v>
      </c>
      <c r="P514" t="b">
        <v>0</v>
      </c>
      <c r="Q514" t="b">
        <v>1</v>
      </c>
      <c r="R514" t="s">
        <v>88</v>
      </c>
      <c r="S514" t="str" cm="1">
        <f t="array" ref="S514:T514">_xlfn.TEXTSPLIT(R514,"/")</f>
        <v>games</v>
      </c>
      <c r="T514" t="str">
        <v>video games</v>
      </c>
    </row>
    <row r="515" spans="1:20" ht="19.5" x14ac:dyDescent="0.4">
      <c r="A515">
        <v>513</v>
      </c>
      <c r="B515" t="s">
        <v>1071</v>
      </c>
      <c r="C515" s="3" t="s">
        <v>1072</v>
      </c>
      <c r="D515">
        <v>8300</v>
      </c>
      <c r="E515">
        <v>3260</v>
      </c>
      <c r="F515" s="4">
        <f t="shared" ref="F515:F578" si="32">PRODUCT(100*(E515/D515))</f>
        <v>39.277108433734945</v>
      </c>
      <c r="G515" t="s">
        <v>73</v>
      </c>
      <c r="H515">
        <v>35</v>
      </c>
      <c r="I515" s="5">
        <f t="shared" ref="I515:I578" si="33">IFERROR(AVERAGE(E515/H515),"0")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34">(((L515/60)/60)/24)+DATE(1970,1,1)</f>
        <v>40430.208333333336</v>
      </c>
      <c r="O515" s="9">
        <f t="shared" ref="O515:O578" si="35">(((M515/60)/60)/24)+DATE(1970,1,1)</f>
        <v>40432.208333333336</v>
      </c>
      <c r="P515" t="b">
        <v>0</v>
      </c>
      <c r="Q515" t="b">
        <v>0</v>
      </c>
      <c r="R515" t="s">
        <v>268</v>
      </c>
      <c r="S515" t="str" cm="1">
        <f t="array" ref="S515:T515">_xlfn.TEXTSPLIT(R515,"/")</f>
        <v>film &amp; video</v>
      </c>
      <c r="T515" t="str">
        <v>television</v>
      </c>
    </row>
    <row r="516" spans="1:20" ht="19.5" x14ac:dyDescent="0.4">
      <c r="A516">
        <v>514</v>
      </c>
      <c r="B516" t="s">
        <v>1073</v>
      </c>
      <c r="C516" s="3" t="s">
        <v>1074</v>
      </c>
      <c r="D516">
        <v>138700</v>
      </c>
      <c r="E516">
        <v>31123</v>
      </c>
      <c r="F516" s="4">
        <f t="shared" si="32"/>
        <v>22.439077144917089</v>
      </c>
      <c r="G516" t="s">
        <v>73</v>
      </c>
      <c r="H516">
        <v>528</v>
      </c>
      <c r="I516" s="5">
        <f t="shared" si="33"/>
        <v>58.945075757575758</v>
      </c>
      <c r="J516" t="s">
        <v>97</v>
      </c>
      <c r="K516" t="s">
        <v>98</v>
      </c>
      <c r="L516">
        <v>1386309600</v>
      </c>
      <c r="M516">
        <v>1386741600</v>
      </c>
      <c r="N516" s="9">
        <f t="shared" si="34"/>
        <v>41614.25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9.5" x14ac:dyDescent="0.4">
      <c r="A517">
        <v>515</v>
      </c>
      <c r="B517" t="s">
        <v>1075</v>
      </c>
      <c r="C517" s="3" t="s">
        <v>1076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4"/>
        <v>40900.25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9.5" x14ac:dyDescent="0.4">
      <c r="A518">
        <v>516</v>
      </c>
      <c r="B518" t="s">
        <v>1077</v>
      </c>
      <c r="C518" s="3" t="s">
        <v>1078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4"/>
        <v>40396.208333333336</v>
      </c>
      <c r="O518" s="9">
        <f t="shared" si="35"/>
        <v>40434.208333333336</v>
      </c>
      <c r="P518" t="b">
        <v>0</v>
      </c>
      <c r="Q518" t="b">
        <v>0</v>
      </c>
      <c r="R518" t="s">
        <v>67</v>
      </c>
      <c r="S518" t="str" cm="1">
        <f t="array" ref="S518:T518">_xlfn.TEXTSPLIT(R518,"/")</f>
        <v>publishing</v>
      </c>
      <c r="T518" t="str">
        <v>nonfiction</v>
      </c>
    </row>
    <row r="519" spans="1:20" ht="19.5" x14ac:dyDescent="0.4">
      <c r="A519">
        <v>517</v>
      </c>
      <c r="B519" t="s">
        <v>1079</v>
      </c>
      <c r="C519" s="3" t="s">
        <v>1080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4"/>
        <v>42860.208333333328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3.75" x14ac:dyDescent="0.4">
      <c r="A520">
        <v>518</v>
      </c>
      <c r="B520" t="s">
        <v>1081</v>
      </c>
      <c r="C520" s="3" t="s">
        <v>1082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4"/>
        <v>43154.25</v>
      </c>
      <c r="O520" s="9">
        <f t="shared" si="35"/>
        <v>43156.25</v>
      </c>
      <c r="P520" t="b">
        <v>0</v>
      </c>
      <c r="Q520" t="b">
        <v>1</v>
      </c>
      <c r="R520" t="s">
        <v>70</v>
      </c>
      <c r="S520" t="str" cm="1">
        <f t="array" ref="S520:T520">_xlfn.TEXTSPLIT(R520,"/")</f>
        <v>film &amp; video</v>
      </c>
      <c r="T520" t="str">
        <v>animation</v>
      </c>
    </row>
    <row r="521" spans="1:20" ht="19.5" x14ac:dyDescent="0.4">
      <c r="A521">
        <v>519</v>
      </c>
      <c r="B521" t="s">
        <v>1083</v>
      </c>
      <c r="C521" s="3" t="s">
        <v>1084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4"/>
        <v>42012.25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9.5" x14ac:dyDescent="0.4">
      <c r="A522">
        <v>520</v>
      </c>
      <c r="B522" t="s">
        <v>1085</v>
      </c>
      <c r="C522" s="3" t="s">
        <v>1086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4"/>
        <v>43574.208333333328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9.5" x14ac:dyDescent="0.4">
      <c r="A523">
        <v>521</v>
      </c>
      <c r="B523" t="s">
        <v>1087</v>
      </c>
      <c r="C523" s="3" t="s">
        <v>140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4"/>
        <v>42605.208333333328</v>
      </c>
      <c r="O523" s="9">
        <f t="shared" si="35"/>
        <v>42611.208333333328</v>
      </c>
      <c r="P523" t="b">
        <v>0</v>
      </c>
      <c r="Q523" t="b">
        <v>1</v>
      </c>
      <c r="R523" t="s">
        <v>52</v>
      </c>
      <c r="S523" t="str" cm="1">
        <f t="array" ref="S523:T523">_xlfn.TEXTSPLIT(R523,"/")</f>
        <v>film &amp; video</v>
      </c>
      <c r="T523" t="str">
        <v>drama</v>
      </c>
    </row>
    <row r="524" spans="1:20" ht="33.75" x14ac:dyDescent="0.4">
      <c r="A524">
        <v>522</v>
      </c>
      <c r="B524" t="s">
        <v>1088</v>
      </c>
      <c r="C524" s="3" t="s">
        <v>1089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4"/>
        <v>41093.208333333336</v>
      </c>
      <c r="O524" s="9">
        <f t="shared" si="35"/>
        <v>41105.208333333336</v>
      </c>
      <c r="P524" t="b">
        <v>0</v>
      </c>
      <c r="Q524" t="b">
        <v>0</v>
      </c>
      <c r="R524" t="s">
        <v>99</v>
      </c>
      <c r="S524" t="str" cm="1">
        <f t="array" ref="S524:T524">_xlfn.TEXTSPLIT(R524,"/")</f>
        <v>film &amp; video</v>
      </c>
      <c r="T524" t="str">
        <v>shorts</v>
      </c>
    </row>
    <row r="525" spans="1:20" ht="19.5" x14ac:dyDescent="0.4">
      <c r="A525">
        <v>523</v>
      </c>
      <c r="B525" t="s">
        <v>1090</v>
      </c>
      <c r="C525" s="3" t="s">
        <v>1091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4"/>
        <v>40241.25</v>
      </c>
      <c r="O525" s="9">
        <f t="shared" si="35"/>
        <v>40246.25</v>
      </c>
      <c r="P525" t="b">
        <v>0</v>
      </c>
      <c r="Q525" t="b">
        <v>0</v>
      </c>
      <c r="R525" t="s">
        <v>99</v>
      </c>
      <c r="S525" t="str" cm="1">
        <f t="array" ref="S525:T525">_xlfn.TEXTSPLIT(R525,"/")</f>
        <v>film &amp; video</v>
      </c>
      <c r="T525" t="str">
        <v>shorts</v>
      </c>
    </row>
    <row r="526" spans="1:20" ht="19.5" x14ac:dyDescent="0.4">
      <c r="A526">
        <v>524</v>
      </c>
      <c r="B526" t="s">
        <v>1092</v>
      </c>
      <c r="C526" s="3" t="s">
        <v>1093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4"/>
        <v>40294.208333333336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19.5" x14ac:dyDescent="0.4">
      <c r="A527">
        <v>525</v>
      </c>
      <c r="B527" t="s">
        <v>1094</v>
      </c>
      <c r="C527" s="3" t="s">
        <v>1095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4"/>
        <v>40505.25</v>
      </c>
      <c r="O527" s="9">
        <f t="shared" si="35"/>
        <v>40509.25</v>
      </c>
      <c r="P527" t="b">
        <v>0</v>
      </c>
      <c r="Q527" t="b">
        <v>0</v>
      </c>
      <c r="R527" t="s">
        <v>64</v>
      </c>
      <c r="S527" t="str" cm="1">
        <f t="array" ref="S527:T527">_xlfn.TEXTSPLIT(R527,"/")</f>
        <v>technology</v>
      </c>
      <c r="T527" t="str">
        <v>wearables</v>
      </c>
    </row>
    <row r="528" spans="1:20" ht="33.75" x14ac:dyDescent="0.4">
      <c r="A528">
        <v>526</v>
      </c>
      <c r="B528" t="s">
        <v>1096</v>
      </c>
      <c r="C528" s="3" t="s">
        <v>1097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4"/>
        <v>42364.25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9.5" x14ac:dyDescent="0.4">
      <c r="A529">
        <v>527</v>
      </c>
      <c r="B529" t="s">
        <v>1098</v>
      </c>
      <c r="C529" s="3" t="s">
        <v>1099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4"/>
        <v>42405.25</v>
      </c>
      <c r="O529" s="9">
        <f t="shared" si="35"/>
        <v>42441.25</v>
      </c>
      <c r="P529" t="b">
        <v>0</v>
      </c>
      <c r="Q529" t="b">
        <v>0</v>
      </c>
      <c r="R529" t="s">
        <v>70</v>
      </c>
      <c r="S529" t="str" cm="1">
        <f t="array" ref="S529:T529">_xlfn.TEXTSPLIT(R529,"/")</f>
        <v>film &amp; video</v>
      </c>
      <c r="T529" t="str">
        <v>animation</v>
      </c>
    </row>
    <row r="530" spans="1:20" ht="19.5" x14ac:dyDescent="0.4">
      <c r="A530">
        <v>528</v>
      </c>
      <c r="B530" t="s">
        <v>1100</v>
      </c>
      <c r="C530" s="3" t="s">
        <v>1101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 s="5">
        <f t="shared" si="33"/>
        <v>90.337500000000006</v>
      </c>
      <c r="J530" t="s">
        <v>39</v>
      </c>
      <c r="K530" t="s">
        <v>40</v>
      </c>
      <c r="L530">
        <v>1385186400</v>
      </c>
      <c r="M530">
        <v>1389074400</v>
      </c>
      <c r="N530" s="9">
        <f t="shared" si="34"/>
        <v>41601.25</v>
      </c>
      <c r="O530" s="9">
        <f t="shared" si="35"/>
        <v>41646.25</v>
      </c>
      <c r="P530" t="b">
        <v>0</v>
      </c>
      <c r="Q530" t="b">
        <v>0</v>
      </c>
      <c r="R530" t="s">
        <v>59</v>
      </c>
      <c r="S530" t="str" cm="1">
        <f t="array" ref="S530:T530">_xlfn.TEXTSPLIT(R530,"/")</f>
        <v>music</v>
      </c>
      <c r="T530" t="str">
        <v>indie rock</v>
      </c>
    </row>
    <row r="531" spans="1:20" ht="19.5" x14ac:dyDescent="0.4">
      <c r="A531">
        <v>529</v>
      </c>
      <c r="B531" t="s">
        <v>1102</v>
      </c>
      <c r="C531" s="3" t="s">
        <v>1103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4"/>
        <v>41769.208333333336</v>
      </c>
      <c r="O531" s="9">
        <f t="shared" si="35"/>
        <v>41797.208333333336</v>
      </c>
      <c r="P531" t="b">
        <v>0</v>
      </c>
      <c r="Q531" t="b">
        <v>0</v>
      </c>
      <c r="R531" t="s">
        <v>88</v>
      </c>
      <c r="S531" t="str" cm="1">
        <f t="array" ref="S531:T531">_xlfn.TEXTSPLIT(R531,"/")</f>
        <v>games</v>
      </c>
      <c r="T531" t="str">
        <v>video games</v>
      </c>
    </row>
    <row r="532" spans="1:20" ht="19.5" x14ac:dyDescent="0.4">
      <c r="A532">
        <v>530</v>
      </c>
      <c r="B532" t="s">
        <v>1104</v>
      </c>
      <c r="C532" s="3" t="s">
        <v>1105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4"/>
        <v>40421.208333333336</v>
      </c>
      <c r="O532" s="9">
        <f t="shared" si="35"/>
        <v>40435.208333333336</v>
      </c>
      <c r="P532" t="b">
        <v>0</v>
      </c>
      <c r="Q532" t="b">
        <v>1</v>
      </c>
      <c r="R532" t="s">
        <v>118</v>
      </c>
      <c r="S532" t="str" cm="1">
        <f t="array" ref="S532:T532">_xlfn.TEXTSPLIT(R532,"/")</f>
        <v>publishing</v>
      </c>
      <c r="T532" t="str">
        <v>fiction</v>
      </c>
    </row>
    <row r="533" spans="1:20" ht="33.75" x14ac:dyDescent="0.4">
      <c r="A533">
        <v>531</v>
      </c>
      <c r="B533" t="s">
        <v>1106</v>
      </c>
      <c r="C533" s="3" t="s">
        <v>1107</v>
      </c>
      <c r="D533">
        <v>186700</v>
      </c>
      <c r="E533">
        <v>178338</v>
      </c>
      <c r="F533" s="4">
        <f t="shared" si="32"/>
        <v>95.521156936261391</v>
      </c>
      <c r="G533" t="s">
        <v>46</v>
      </c>
      <c r="H533">
        <v>3640</v>
      </c>
      <c r="I533" s="5">
        <f t="shared" si="33"/>
        <v>48.993956043956047</v>
      </c>
      <c r="J533" t="s">
        <v>97</v>
      </c>
      <c r="K533" t="s">
        <v>98</v>
      </c>
      <c r="L533">
        <v>1384149600</v>
      </c>
      <c r="M533">
        <v>1388988000</v>
      </c>
      <c r="N533" s="9">
        <f t="shared" si="34"/>
        <v>41589.25</v>
      </c>
      <c r="O533" s="9">
        <f t="shared" si="35"/>
        <v>41645.25</v>
      </c>
      <c r="P533" t="b">
        <v>0</v>
      </c>
      <c r="Q533" t="b">
        <v>0</v>
      </c>
      <c r="R533" t="s">
        <v>88</v>
      </c>
      <c r="S533" t="str" cm="1">
        <f t="array" ref="S533:T533">_xlfn.TEXTSPLIT(R533,"/")</f>
        <v>games</v>
      </c>
      <c r="T533" t="str">
        <v>video games</v>
      </c>
    </row>
    <row r="534" spans="1:20" ht="19.5" x14ac:dyDescent="0.4">
      <c r="A534">
        <v>532</v>
      </c>
      <c r="B534" t="s">
        <v>1108</v>
      </c>
      <c r="C534" s="3" t="s">
        <v>1109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4"/>
        <v>43125.25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9.5" x14ac:dyDescent="0.4">
      <c r="A535">
        <v>533</v>
      </c>
      <c r="B535" t="s">
        <v>1110</v>
      </c>
      <c r="C535" s="3" t="s">
        <v>1111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 s="5">
        <f t="shared" si="33"/>
        <v>82.996393146979258</v>
      </c>
      <c r="J535" t="s">
        <v>39</v>
      </c>
      <c r="K535" t="s">
        <v>40</v>
      </c>
      <c r="L535">
        <v>1374642000</v>
      </c>
      <c r="M535">
        <v>1377752400</v>
      </c>
      <c r="N535" s="9">
        <f t="shared" si="34"/>
        <v>41479.208333333336</v>
      </c>
      <c r="O535" s="9">
        <f t="shared" si="35"/>
        <v>41515.208333333336</v>
      </c>
      <c r="P535" t="b">
        <v>0</v>
      </c>
      <c r="Q535" t="b">
        <v>0</v>
      </c>
      <c r="R535" t="s">
        <v>59</v>
      </c>
      <c r="S535" t="str" cm="1">
        <f t="array" ref="S535:T535">_xlfn.TEXTSPLIT(R535,"/")</f>
        <v>music</v>
      </c>
      <c r="T535" t="str">
        <v>indie rock</v>
      </c>
    </row>
    <row r="536" spans="1:20" ht="19.5" x14ac:dyDescent="0.4">
      <c r="A536">
        <v>534</v>
      </c>
      <c r="B536" t="s">
        <v>1112</v>
      </c>
      <c r="C536" s="3" t="s">
        <v>1113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4"/>
        <v>43329.208333333328</v>
      </c>
      <c r="O536" s="9">
        <f t="shared" si="35"/>
        <v>43330.208333333328</v>
      </c>
      <c r="P536" t="b">
        <v>0</v>
      </c>
      <c r="Q536" t="b">
        <v>1</v>
      </c>
      <c r="R536" t="s">
        <v>52</v>
      </c>
      <c r="S536" t="str" cm="1">
        <f t="array" ref="S536:T536">_xlfn.TEXTSPLIT(R536,"/")</f>
        <v>film &amp; video</v>
      </c>
      <c r="T536" t="str">
        <v>drama</v>
      </c>
    </row>
    <row r="537" spans="1:20" ht="19.5" x14ac:dyDescent="0.4">
      <c r="A537">
        <v>535</v>
      </c>
      <c r="B537" t="s">
        <v>1114</v>
      </c>
      <c r="C537" s="3" t="s">
        <v>1115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 s="5">
        <f t="shared" si="33"/>
        <v>62.044554455445542</v>
      </c>
      <c r="J537" t="s">
        <v>106</v>
      </c>
      <c r="K537" t="s">
        <v>107</v>
      </c>
      <c r="L537">
        <v>1528434000</v>
      </c>
      <c r="M537">
        <v>1528606800</v>
      </c>
      <c r="N537" s="9">
        <f t="shared" si="34"/>
        <v>43259.208333333328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9.5" x14ac:dyDescent="0.4">
      <c r="A538">
        <v>536</v>
      </c>
      <c r="B538" t="s">
        <v>1116</v>
      </c>
      <c r="C538" s="3" t="s">
        <v>1117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 s="5">
        <f t="shared" si="33"/>
        <v>104.97857142857143</v>
      </c>
      <c r="J538" t="s">
        <v>106</v>
      </c>
      <c r="K538" t="s">
        <v>107</v>
      </c>
      <c r="L538">
        <v>1282626000</v>
      </c>
      <c r="M538">
        <v>1284872400</v>
      </c>
      <c r="N538" s="9">
        <f t="shared" si="34"/>
        <v>40414.208333333336</v>
      </c>
      <c r="O538" s="9">
        <f t="shared" si="35"/>
        <v>40440.208333333336</v>
      </c>
      <c r="P538" t="b">
        <v>0</v>
      </c>
      <c r="Q538" t="b">
        <v>0</v>
      </c>
      <c r="R538" t="s">
        <v>118</v>
      </c>
      <c r="S538" t="str" cm="1">
        <f t="array" ref="S538:T538">_xlfn.TEXTSPLIT(R538,"/")</f>
        <v>publishing</v>
      </c>
      <c r="T538" t="str">
        <v>fiction</v>
      </c>
    </row>
    <row r="539" spans="1:20" ht="19.5" x14ac:dyDescent="0.4">
      <c r="A539">
        <v>537</v>
      </c>
      <c r="B539" t="s">
        <v>1118</v>
      </c>
      <c r="C539" s="3" t="s">
        <v>1119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4"/>
        <v>43342.208333333328</v>
      </c>
      <c r="O539" s="9">
        <f t="shared" si="35"/>
        <v>43365.208333333328</v>
      </c>
      <c r="P539" t="b">
        <v>1</v>
      </c>
      <c r="Q539" t="b">
        <v>1</v>
      </c>
      <c r="R539" t="s">
        <v>41</v>
      </c>
      <c r="S539" t="str" cm="1">
        <f t="array" ref="S539:T539">_xlfn.TEXTSPLIT(R539,"/")</f>
        <v>film &amp; video</v>
      </c>
      <c r="T539" t="str">
        <v>documentary</v>
      </c>
    </row>
    <row r="540" spans="1:20" ht="19.5" x14ac:dyDescent="0.4">
      <c r="A540">
        <v>538</v>
      </c>
      <c r="B540" t="s">
        <v>1120</v>
      </c>
      <c r="C540" s="3" t="s">
        <v>1121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4"/>
        <v>41539.208333333336</v>
      </c>
      <c r="O540" s="9">
        <f t="shared" si="35"/>
        <v>41555.208333333336</v>
      </c>
      <c r="P540" t="b">
        <v>0</v>
      </c>
      <c r="Q540" t="b">
        <v>0</v>
      </c>
      <c r="R540" t="s">
        <v>291</v>
      </c>
      <c r="S540" t="str" cm="1">
        <f t="array" ref="S540:T540">_xlfn.TEXTSPLIT(R540,"/")</f>
        <v>games</v>
      </c>
      <c r="T540" t="str">
        <v>mobile games</v>
      </c>
    </row>
    <row r="541" spans="1:20" ht="19.5" x14ac:dyDescent="0.4">
      <c r="A541">
        <v>539</v>
      </c>
      <c r="B541" t="s">
        <v>1122</v>
      </c>
      <c r="C541" s="3" t="s">
        <v>1123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4"/>
        <v>43647.208333333328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9.5" x14ac:dyDescent="0.4">
      <c r="A542">
        <v>540</v>
      </c>
      <c r="B542" t="s">
        <v>1124</v>
      </c>
      <c r="C542" s="3" t="s">
        <v>1125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4"/>
        <v>43225.208333333328</v>
      </c>
      <c r="O542" s="9">
        <f t="shared" si="35"/>
        <v>43247.208333333328</v>
      </c>
      <c r="P542" t="b">
        <v>0</v>
      </c>
      <c r="Q542" t="b">
        <v>0</v>
      </c>
      <c r="R542" t="s">
        <v>121</v>
      </c>
      <c r="S542" t="str" cm="1">
        <f t="array" ref="S542:T542">_xlfn.TEXTSPLIT(R542,"/")</f>
        <v>photography</v>
      </c>
      <c r="T542" t="str">
        <v>photography books</v>
      </c>
    </row>
    <row r="543" spans="1:20" ht="19.5" x14ac:dyDescent="0.4">
      <c r="A543">
        <v>541</v>
      </c>
      <c r="B543" t="s">
        <v>1126</v>
      </c>
      <c r="C543" s="3" t="s">
        <v>1127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 s="5">
        <f t="shared" si="33"/>
        <v>109.07848101265823</v>
      </c>
      <c r="J543" t="s">
        <v>106</v>
      </c>
      <c r="K543" t="s">
        <v>107</v>
      </c>
      <c r="L543">
        <v>1433912400</v>
      </c>
      <c r="M543">
        <v>1436158800</v>
      </c>
      <c r="N543" s="9">
        <f t="shared" si="34"/>
        <v>42165.208333333328</v>
      </c>
      <c r="O543" s="9">
        <f t="shared" si="35"/>
        <v>42191.208333333328</v>
      </c>
      <c r="P543" t="b">
        <v>0</v>
      </c>
      <c r="Q543" t="b">
        <v>0</v>
      </c>
      <c r="R543" t="s">
        <v>291</v>
      </c>
      <c r="S543" t="str" cm="1">
        <f t="array" ref="S543:T543">_xlfn.TEXTSPLIT(R543,"/")</f>
        <v>games</v>
      </c>
      <c r="T543" t="str">
        <v>mobile games</v>
      </c>
    </row>
    <row r="544" spans="1:20" ht="19.5" x14ac:dyDescent="0.4">
      <c r="A544">
        <v>542</v>
      </c>
      <c r="B544" t="s">
        <v>1128</v>
      </c>
      <c r="C544" s="3" t="s">
        <v>1129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 s="5">
        <f t="shared" si="33"/>
        <v>39.387755102040813</v>
      </c>
      <c r="J544" t="s">
        <v>39</v>
      </c>
      <c r="K544" t="s">
        <v>40</v>
      </c>
      <c r="L544">
        <v>1453442400</v>
      </c>
      <c r="M544">
        <v>1456034400</v>
      </c>
      <c r="N544" s="9">
        <f t="shared" si="34"/>
        <v>42391.25</v>
      </c>
      <c r="O544" s="9">
        <f t="shared" si="35"/>
        <v>42421.25</v>
      </c>
      <c r="P544" t="b">
        <v>0</v>
      </c>
      <c r="Q544" t="b">
        <v>0</v>
      </c>
      <c r="R544" t="s">
        <v>59</v>
      </c>
      <c r="S544" t="str" cm="1">
        <f t="array" ref="S544:T544">_xlfn.TEXTSPLIT(R544,"/")</f>
        <v>music</v>
      </c>
      <c r="T544" t="str">
        <v>indie rock</v>
      </c>
    </row>
    <row r="545" spans="1:20" ht="19.5" x14ac:dyDescent="0.4">
      <c r="A545">
        <v>543</v>
      </c>
      <c r="B545" t="s">
        <v>1130</v>
      </c>
      <c r="C545" s="3" t="s">
        <v>1131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4"/>
        <v>41528.208333333336</v>
      </c>
      <c r="O545" s="9">
        <f t="shared" si="35"/>
        <v>41543.208333333336</v>
      </c>
      <c r="P545" t="b">
        <v>0</v>
      </c>
      <c r="Q545" t="b">
        <v>0</v>
      </c>
      <c r="R545" t="s">
        <v>88</v>
      </c>
      <c r="S545" t="str" cm="1">
        <f t="array" ref="S545:T545">_xlfn.TEXTSPLIT(R545,"/")</f>
        <v>games</v>
      </c>
      <c r="T545" t="str">
        <v>video games</v>
      </c>
    </row>
    <row r="546" spans="1:20" ht="33.75" x14ac:dyDescent="0.4">
      <c r="A546">
        <v>544</v>
      </c>
      <c r="B546" t="s">
        <v>1132</v>
      </c>
      <c r="C546" s="3" t="s">
        <v>1133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4"/>
        <v>42377.25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9.5" x14ac:dyDescent="0.4">
      <c r="A547">
        <v>545</v>
      </c>
      <c r="B547" t="s">
        <v>1134</v>
      </c>
      <c r="C547" s="3" t="s">
        <v>1135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4"/>
        <v>43824.25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9.5" x14ac:dyDescent="0.4">
      <c r="A548">
        <v>546</v>
      </c>
      <c r="B548" t="s">
        <v>1136</v>
      </c>
      <c r="C548" s="3" t="s">
        <v>1137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4"/>
        <v>43360.208333333328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9.5" x14ac:dyDescent="0.4">
      <c r="A549">
        <v>547</v>
      </c>
      <c r="B549" t="s">
        <v>1138</v>
      </c>
      <c r="C549" s="3" t="s">
        <v>1139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4"/>
        <v>42029.25</v>
      </c>
      <c r="O549" s="9">
        <f t="shared" si="35"/>
        <v>42041.25</v>
      </c>
      <c r="P549" t="b">
        <v>0</v>
      </c>
      <c r="Q549" t="b">
        <v>0</v>
      </c>
      <c r="R549" t="s">
        <v>52</v>
      </c>
      <c r="S549" t="str" cm="1">
        <f t="array" ref="S549:T549">_xlfn.TEXTSPLIT(R549,"/")</f>
        <v>film &amp; video</v>
      </c>
      <c r="T549" t="str">
        <v>drama</v>
      </c>
    </row>
    <row r="550" spans="1:20" ht="19.5" x14ac:dyDescent="0.4">
      <c r="A550">
        <v>548</v>
      </c>
      <c r="B550" t="s">
        <v>1140</v>
      </c>
      <c r="C550" s="3" t="s">
        <v>1141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4"/>
        <v>42461.208333333328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3.75" x14ac:dyDescent="0.4">
      <c r="A551">
        <v>549</v>
      </c>
      <c r="B551" t="s">
        <v>1142</v>
      </c>
      <c r="C551" s="3" t="s">
        <v>1143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4"/>
        <v>41422.208333333336</v>
      </c>
      <c r="O551" s="9">
        <f t="shared" si="35"/>
        <v>41431.208333333336</v>
      </c>
      <c r="P551" t="b">
        <v>0</v>
      </c>
      <c r="Q551" t="b">
        <v>0</v>
      </c>
      <c r="R551" t="s">
        <v>64</v>
      </c>
      <c r="S551" t="str" cm="1">
        <f t="array" ref="S551:T551">_xlfn.TEXTSPLIT(R551,"/")</f>
        <v>technology</v>
      </c>
      <c r="T551" t="str">
        <v>wearables</v>
      </c>
    </row>
    <row r="552" spans="1:20" ht="33.75" x14ac:dyDescent="0.4">
      <c r="A552">
        <v>550</v>
      </c>
      <c r="B552" t="s">
        <v>1144</v>
      </c>
      <c r="C552" s="3" t="s">
        <v>1145</v>
      </c>
      <c r="D552">
        <v>100</v>
      </c>
      <c r="E552">
        <v>4</v>
      </c>
      <c r="F552" s="4">
        <f t="shared" si="32"/>
        <v>4</v>
      </c>
      <c r="G552" t="s">
        <v>73</v>
      </c>
      <c r="H552">
        <v>1</v>
      </c>
      <c r="I552" s="5">
        <f t="shared" si="33"/>
        <v>4</v>
      </c>
      <c r="J552" t="s">
        <v>97</v>
      </c>
      <c r="K552" t="s">
        <v>98</v>
      </c>
      <c r="L552">
        <v>1330495200</v>
      </c>
      <c r="M552">
        <v>1332306000</v>
      </c>
      <c r="N552" s="9">
        <f t="shared" si="34"/>
        <v>40968.25</v>
      </c>
      <c r="O552" s="9">
        <f t="shared" si="35"/>
        <v>40989.208333333336</v>
      </c>
      <c r="P552" t="b">
        <v>0</v>
      </c>
      <c r="Q552" t="b">
        <v>0</v>
      </c>
      <c r="R552" t="s">
        <v>59</v>
      </c>
      <c r="S552" t="str" cm="1">
        <f t="array" ref="S552:T552">_xlfn.TEXTSPLIT(R552,"/")</f>
        <v>music</v>
      </c>
      <c r="T552" t="str">
        <v>indie rock</v>
      </c>
    </row>
    <row r="553" spans="1:20" ht="19.5" x14ac:dyDescent="0.4">
      <c r="A553">
        <v>551</v>
      </c>
      <c r="B553" t="s">
        <v>1146</v>
      </c>
      <c r="C553" s="3" t="s">
        <v>1147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4"/>
        <v>41993.25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9.5" x14ac:dyDescent="0.4">
      <c r="A554">
        <v>552</v>
      </c>
      <c r="B554" t="s">
        <v>1148</v>
      </c>
      <c r="C554" s="3" t="s">
        <v>1149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4"/>
        <v>42700.25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3.75" x14ac:dyDescent="0.4">
      <c r="A555">
        <v>553</v>
      </c>
      <c r="B555" t="s">
        <v>1150</v>
      </c>
      <c r="C555" s="3" t="s">
        <v>1151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4"/>
        <v>40545.25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3.75" x14ac:dyDescent="0.4">
      <c r="A556">
        <v>554</v>
      </c>
      <c r="B556" t="s">
        <v>1152</v>
      </c>
      <c r="C556" s="3" t="s">
        <v>1153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4"/>
        <v>42723.25</v>
      </c>
      <c r="O556" s="9">
        <f t="shared" si="35"/>
        <v>42729.25</v>
      </c>
      <c r="P556" t="b">
        <v>0</v>
      </c>
      <c r="Q556" t="b">
        <v>0</v>
      </c>
      <c r="R556" t="s">
        <v>59</v>
      </c>
      <c r="S556" t="str" cm="1">
        <f t="array" ref="S556:T556">_xlfn.TEXTSPLIT(R556,"/")</f>
        <v>music</v>
      </c>
      <c r="T556" t="str">
        <v>indie rock</v>
      </c>
    </row>
    <row r="557" spans="1:20" ht="19.5" x14ac:dyDescent="0.4">
      <c r="A557">
        <v>555</v>
      </c>
      <c r="B557" t="s">
        <v>1154</v>
      </c>
      <c r="C557" s="3" t="s">
        <v>1155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4"/>
        <v>41731.208333333336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9.5" x14ac:dyDescent="0.4">
      <c r="A558">
        <v>556</v>
      </c>
      <c r="B558" t="s">
        <v>441</v>
      </c>
      <c r="C558" s="3" t="s">
        <v>1156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4"/>
        <v>40792.208333333336</v>
      </c>
      <c r="O558" s="9">
        <f t="shared" si="35"/>
        <v>40799.208333333336</v>
      </c>
      <c r="P558" t="b">
        <v>0</v>
      </c>
      <c r="Q558" t="b">
        <v>1</v>
      </c>
      <c r="R558" t="s">
        <v>205</v>
      </c>
      <c r="S558" t="str" cm="1">
        <f t="array" ref="S558:T558">_xlfn.TEXTSPLIT(R558,"/")</f>
        <v>publishing</v>
      </c>
      <c r="T558" t="str">
        <v>translations</v>
      </c>
    </row>
    <row r="559" spans="1:20" ht="19.5" x14ac:dyDescent="0.4">
      <c r="A559">
        <v>557</v>
      </c>
      <c r="B559" t="s">
        <v>1157</v>
      </c>
      <c r="C559" s="3" t="s">
        <v>1158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4"/>
        <v>42279.208333333328</v>
      </c>
      <c r="O559" s="9">
        <f t="shared" si="35"/>
        <v>42282.208333333328</v>
      </c>
      <c r="P559" t="b">
        <v>0</v>
      </c>
      <c r="Q559" t="b">
        <v>1</v>
      </c>
      <c r="R559" t="s">
        <v>473</v>
      </c>
      <c r="S559" t="str" cm="1">
        <f t="array" ref="S559:T559">_xlfn.TEXTSPLIT(R559,"/")</f>
        <v>film &amp; video</v>
      </c>
      <c r="T559" t="str">
        <v>science fiction</v>
      </c>
    </row>
    <row r="560" spans="1:20" ht="19.5" x14ac:dyDescent="0.4">
      <c r="A560">
        <v>558</v>
      </c>
      <c r="B560" t="s">
        <v>1159</v>
      </c>
      <c r="C560" s="3" t="s">
        <v>1160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4"/>
        <v>42424.25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9.5" x14ac:dyDescent="0.4">
      <c r="A561">
        <v>559</v>
      </c>
      <c r="B561" t="s">
        <v>1161</v>
      </c>
      <c r="C561" s="3" t="s">
        <v>1162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4"/>
        <v>42584.208333333328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9.5" x14ac:dyDescent="0.4">
      <c r="A562">
        <v>560</v>
      </c>
      <c r="B562" t="s">
        <v>1163</v>
      </c>
      <c r="C562" s="3" t="s">
        <v>1164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4"/>
        <v>40865.25</v>
      </c>
      <c r="O562" s="9">
        <f t="shared" si="35"/>
        <v>40905.25</v>
      </c>
      <c r="P562" t="b">
        <v>0</v>
      </c>
      <c r="Q562" t="b">
        <v>0</v>
      </c>
      <c r="R562" t="s">
        <v>70</v>
      </c>
      <c r="S562" t="str" cm="1">
        <f t="array" ref="S562:T562">_xlfn.TEXTSPLIT(R562,"/")</f>
        <v>film &amp; video</v>
      </c>
      <c r="T562" t="str">
        <v>animation</v>
      </c>
    </row>
    <row r="563" spans="1:20" ht="19.5" x14ac:dyDescent="0.4">
      <c r="A563">
        <v>561</v>
      </c>
      <c r="B563" t="s">
        <v>1165</v>
      </c>
      <c r="C563" s="3" t="s">
        <v>1166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 s="5">
        <f t="shared" si="33"/>
        <v>56.015151515151516</v>
      </c>
      <c r="J563" t="s">
        <v>97</v>
      </c>
      <c r="K563" t="s">
        <v>98</v>
      </c>
      <c r="L563">
        <v>1318827600</v>
      </c>
      <c r="M563">
        <v>1319000400</v>
      </c>
      <c r="N563" s="9">
        <f t="shared" si="34"/>
        <v>40833.208333333336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3.75" x14ac:dyDescent="0.4">
      <c r="A564">
        <v>562</v>
      </c>
      <c r="B564" t="s">
        <v>1167</v>
      </c>
      <c r="C564" s="3" t="s">
        <v>1168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 s="5">
        <f t="shared" si="33"/>
        <v>48.807692307692307</v>
      </c>
      <c r="J564" t="s">
        <v>97</v>
      </c>
      <c r="K564" t="s">
        <v>98</v>
      </c>
      <c r="L564">
        <v>1552366800</v>
      </c>
      <c r="M564">
        <v>1552539600</v>
      </c>
      <c r="N564" s="9">
        <f t="shared" si="34"/>
        <v>43536.208333333328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9.5" x14ac:dyDescent="0.4">
      <c r="A565">
        <v>563</v>
      </c>
      <c r="B565" t="s">
        <v>1169</v>
      </c>
      <c r="C565" s="3" t="s">
        <v>1170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4"/>
        <v>43417.25</v>
      </c>
      <c r="O565" s="9">
        <f t="shared" si="35"/>
        <v>43437.25</v>
      </c>
      <c r="P565" t="b">
        <v>0</v>
      </c>
      <c r="Q565" t="b">
        <v>0</v>
      </c>
      <c r="R565" t="s">
        <v>41</v>
      </c>
      <c r="S565" t="str" cm="1">
        <f t="array" ref="S565:T565">_xlfn.TEXTSPLIT(R565,"/")</f>
        <v>film &amp; video</v>
      </c>
      <c r="T565" t="str">
        <v>documentary</v>
      </c>
    </row>
    <row r="566" spans="1:20" ht="19.5" x14ac:dyDescent="0.4">
      <c r="A566">
        <v>564</v>
      </c>
      <c r="B566" t="s">
        <v>1171</v>
      </c>
      <c r="C566" s="3" t="s">
        <v>1172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4"/>
        <v>42078.208333333328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9.5" x14ac:dyDescent="0.4">
      <c r="A567">
        <v>565</v>
      </c>
      <c r="B567" t="s">
        <v>1173</v>
      </c>
      <c r="C567" s="3" t="s">
        <v>1174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4"/>
        <v>40862.25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9.5" x14ac:dyDescent="0.4">
      <c r="A568">
        <v>566</v>
      </c>
      <c r="B568" t="s">
        <v>1175</v>
      </c>
      <c r="C568" s="3" t="s">
        <v>1176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4"/>
        <v>42424.25</v>
      </c>
      <c r="O568" s="9">
        <f t="shared" si="35"/>
        <v>42447.208333333328</v>
      </c>
      <c r="P568" t="b">
        <v>0</v>
      </c>
      <c r="Q568" t="b">
        <v>1</v>
      </c>
      <c r="R568" t="s">
        <v>49</v>
      </c>
      <c r="S568" t="str" cm="1">
        <f t="array" ref="S568:T568">_xlfn.TEXTSPLIT(R568,"/")</f>
        <v>music</v>
      </c>
      <c r="T568" t="str">
        <v>electric music</v>
      </c>
    </row>
    <row r="569" spans="1:20" ht="33.75" x14ac:dyDescent="0.4">
      <c r="A569">
        <v>567</v>
      </c>
      <c r="B569" t="s">
        <v>1177</v>
      </c>
      <c r="C569" s="3" t="s">
        <v>1178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4"/>
        <v>41830.208333333336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9.5" x14ac:dyDescent="0.4">
      <c r="A570">
        <v>568</v>
      </c>
      <c r="B570" t="s">
        <v>1179</v>
      </c>
      <c r="C570" s="3" t="s">
        <v>1180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4"/>
        <v>40374.208333333336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9.5" x14ac:dyDescent="0.4">
      <c r="A571">
        <v>569</v>
      </c>
      <c r="B571" t="s">
        <v>1181</v>
      </c>
      <c r="C571" s="3" t="s">
        <v>1182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 s="5">
        <f t="shared" si="33"/>
        <v>80.993208828522924</v>
      </c>
      <c r="J571" t="s">
        <v>106</v>
      </c>
      <c r="K571" t="s">
        <v>107</v>
      </c>
      <c r="L571">
        <v>1294725600</v>
      </c>
      <c r="M571">
        <v>1295762400</v>
      </c>
      <c r="N571" s="9">
        <f t="shared" si="34"/>
        <v>40554.25</v>
      </c>
      <c r="O571" s="9">
        <f t="shared" si="35"/>
        <v>40566.25</v>
      </c>
      <c r="P571" t="b">
        <v>0</v>
      </c>
      <c r="Q571" t="b">
        <v>0</v>
      </c>
      <c r="R571" t="s">
        <v>70</v>
      </c>
      <c r="S571" t="str" cm="1">
        <f t="array" ref="S571:T571">_xlfn.TEXTSPLIT(R571,"/")</f>
        <v>film &amp; video</v>
      </c>
      <c r="T571" t="str">
        <v>animation</v>
      </c>
    </row>
    <row r="572" spans="1:20" ht="19.5" x14ac:dyDescent="0.4">
      <c r="A572">
        <v>570</v>
      </c>
      <c r="B572" t="s">
        <v>1183</v>
      </c>
      <c r="C572" s="3" t="s">
        <v>1184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4"/>
        <v>41993.25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9.5" x14ac:dyDescent="0.4">
      <c r="A573">
        <v>571</v>
      </c>
      <c r="B573" t="s">
        <v>1185</v>
      </c>
      <c r="C573" s="3" t="s">
        <v>1186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 s="5">
        <f t="shared" si="33"/>
        <v>94.142857142857139</v>
      </c>
      <c r="J573" t="s">
        <v>106</v>
      </c>
      <c r="K573" t="s">
        <v>107</v>
      </c>
      <c r="L573">
        <v>1434690000</v>
      </c>
      <c r="M573">
        <v>1438750800</v>
      </c>
      <c r="N573" s="9">
        <f t="shared" si="34"/>
        <v>42174.208333333328</v>
      </c>
      <c r="O573" s="9">
        <f t="shared" si="35"/>
        <v>42221.208333333328</v>
      </c>
      <c r="P573" t="b">
        <v>0</v>
      </c>
      <c r="Q573" t="b">
        <v>0</v>
      </c>
      <c r="R573" t="s">
        <v>99</v>
      </c>
      <c r="S573" t="str" cm="1">
        <f t="array" ref="S573:T573">_xlfn.TEXTSPLIT(R573,"/")</f>
        <v>film &amp; video</v>
      </c>
      <c r="T573" t="str">
        <v>shorts</v>
      </c>
    </row>
    <row r="574" spans="1:20" ht="19.5" x14ac:dyDescent="0.4">
      <c r="A574">
        <v>572</v>
      </c>
      <c r="B574" t="s">
        <v>1187</v>
      </c>
      <c r="C574" s="3" t="s">
        <v>1188</v>
      </c>
      <c r="D574">
        <v>9000</v>
      </c>
      <c r="E574">
        <v>4896</v>
      </c>
      <c r="F574" s="4">
        <f t="shared" si="32"/>
        <v>54.400000000000006</v>
      </c>
      <c r="G574" t="s">
        <v>73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4"/>
        <v>42275.208333333328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9.5" x14ac:dyDescent="0.4">
      <c r="A575">
        <v>573</v>
      </c>
      <c r="B575" t="s">
        <v>1189</v>
      </c>
      <c r="C575" s="3" t="s">
        <v>1190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4"/>
        <v>41761.208333333336</v>
      </c>
      <c r="O575" s="9">
        <f t="shared" si="35"/>
        <v>41763.208333333336</v>
      </c>
      <c r="P575" t="b">
        <v>0</v>
      </c>
      <c r="Q575" t="b">
        <v>0</v>
      </c>
      <c r="R575" t="s">
        <v>1028</v>
      </c>
      <c r="S575" t="str" cm="1">
        <f t="array" ref="S575:T575">_xlfn.TEXTSPLIT(R575,"/")</f>
        <v>journalism</v>
      </c>
      <c r="T575" t="str">
        <v>audio</v>
      </c>
    </row>
    <row r="576" spans="1:20" ht="19.5" x14ac:dyDescent="0.4">
      <c r="A576">
        <v>574</v>
      </c>
      <c r="B576" t="s">
        <v>1191</v>
      </c>
      <c r="C576" s="3" t="s">
        <v>1192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4"/>
        <v>43806.25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9.5" x14ac:dyDescent="0.4">
      <c r="A577">
        <v>575</v>
      </c>
      <c r="B577" t="s">
        <v>1193</v>
      </c>
      <c r="C577" s="3" t="s">
        <v>1194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4"/>
        <v>41779.208333333336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3.75" x14ac:dyDescent="0.4">
      <c r="A578">
        <v>576</v>
      </c>
      <c r="B578" t="s">
        <v>1195</v>
      </c>
      <c r="C578" s="3" t="s">
        <v>1196</v>
      </c>
      <c r="D578">
        <v>9700</v>
      </c>
      <c r="E578">
        <v>6298</v>
      </c>
      <c r="F578" s="4">
        <f t="shared" si="32"/>
        <v>64.927835051546396</v>
      </c>
      <c r="G578" t="s">
        <v>14</v>
      </c>
      <c r="H578">
        <v>64</v>
      </c>
      <c r="I578" s="5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4"/>
        <v>43040.208333333328</v>
      </c>
      <c r="O578" s="9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9.5" x14ac:dyDescent="0.4">
      <c r="A579">
        <v>577</v>
      </c>
      <c r="B579" t="s">
        <v>1197</v>
      </c>
      <c r="C579" s="3" t="s">
        <v>1198</v>
      </c>
      <c r="D579">
        <v>8200</v>
      </c>
      <c r="E579">
        <v>1546</v>
      </c>
      <c r="F579" s="4">
        <f t="shared" ref="F579:F642" si="36">PRODUCT(100*(E579/D579))</f>
        <v>18.853658536585368</v>
      </c>
      <c r="G579" t="s">
        <v>73</v>
      </c>
      <c r="H579">
        <v>37</v>
      </c>
      <c r="I579" s="5">
        <f t="shared" ref="I579:I642" si="37">IFERROR(AVERAGE(E579/H579),"0")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38">(((L579/60)/60)/24)+DATE(1970,1,1)</f>
        <v>40613.25</v>
      </c>
      <c r="O579" s="9">
        <f t="shared" ref="O579:O642" si="39">(((M579/60)/60)/24)+DATE(1970,1,1)</f>
        <v>40639.208333333336</v>
      </c>
      <c r="P579" t="b">
        <v>0</v>
      </c>
      <c r="Q579" t="b">
        <v>0</v>
      </c>
      <c r="R579" t="s">
        <v>158</v>
      </c>
      <c r="S579" t="str" cm="1">
        <f t="array" ref="S579:T579">_xlfn.TEXTSPLIT(R579,"/")</f>
        <v>music</v>
      </c>
      <c r="T579" t="str">
        <v>jazz</v>
      </c>
    </row>
    <row r="580" spans="1:20" ht="19.5" x14ac:dyDescent="0.4">
      <c r="A580">
        <v>578</v>
      </c>
      <c r="B580" t="s">
        <v>1199</v>
      </c>
      <c r="C580" s="3" t="s">
        <v>1200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 s="5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8"/>
        <v>40878.25</v>
      </c>
      <c r="O580" s="9">
        <f t="shared" si="39"/>
        <v>40881.25</v>
      </c>
      <c r="P580" t="b">
        <v>0</v>
      </c>
      <c r="Q580" t="b">
        <v>0</v>
      </c>
      <c r="R580" t="s">
        <v>473</v>
      </c>
      <c r="S580" t="str" cm="1">
        <f t="array" ref="S580:T580">_xlfn.TEXTSPLIT(R580,"/")</f>
        <v>film &amp; video</v>
      </c>
      <c r="T580" t="str">
        <v>science fiction</v>
      </c>
    </row>
    <row r="581" spans="1:20" ht="19.5" x14ac:dyDescent="0.4">
      <c r="A581">
        <v>579</v>
      </c>
      <c r="B581" t="s">
        <v>1201</v>
      </c>
      <c r="C581" s="3" t="s">
        <v>1202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8"/>
        <v>40762.208333333336</v>
      </c>
      <c r="O581" s="9">
        <f t="shared" si="39"/>
        <v>40774.208333333336</v>
      </c>
      <c r="P581" t="b">
        <v>0</v>
      </c>
      <c r="Q581" t="b">
        <v>0</v>
      </c>
      <c r="R581" t="s">
        <v>158</v>
      </c>
      <c r="S581" t="str" cm="1">
        <f t="array" ref="S581:T581">_xlfn.TEXTSPLIT(R581,"/")</f>
        <v>music</v>
      </c>
      <c r="T581" t="str">
        <v>jazz</v>
      </c>
    </row>
    <row r="582" spans="1:20" ht="19.5" x14ac:dyDescent="0.4">
      <c r="A582">
        <v>580</v>
      </c>
      <c r="B582" t="s">
        <v>555</v>
      </c>
      <c r="C582" s="3" t="s">
        <v>1203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8"/>
        <v>41696.25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9.5" x14ac:dyDescent="0.4">
      <c r="A583">
        <v>581</v>
      </c>
      <c r="B583" t="s">
        <v>1204</v>
      </c>
      <c r="C583" s="3" t="s">
        <v>1205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8"/>
        <v>40662.208333333336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9.5" x14ac:dyDescent="0.4">
      <c r="A584">
        <v>582</v>
      </c>
      <c r="B584" t="s">
        <v>1206</v>
      </c>
      <c r="C584" s="3" t="s">
        <v>1207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8"/>
        <v>42165.208333333328</v>
      </c>
      <c r="O584" s="9">
        <f t="shared" si="39"/>
        <v>42170.208333333328</v>
      </c>
      <c r="P584" t="b">
        <v>0</v>
      </c>
      <c r="Q584" t="b">
        <v>1</v>
      </c>
      <c r="R584" t="s">
        <v>88</v>
      </c>
      <c r="S584" t="str" cm="1">
        <f t="array" ref="S584:T584">_xlfn.TEXTSPLIT(R584,"/")</f>
        <v>games</v>
      </c>
      <c r="T584" t="str">
        <v>video games</v>
      </c>
    </row>
    <row r="585" spans="1:20" ht="33.75" x14ac:dyDescent="0.4">
      <c r="A585">
        <v>583</v>
      </c>
      <c r="B585" t="s">
        <v>1208</v>
      </c>
      <c r="C585" s="3" t="s">
        <v>1209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8"/>
        <v>40959.25</v>
      </c>
      <c r="O585" s="9">
        <f t="shared" si="39"/>
        <v>40976.25</v>
      </c>
      <c r="P585" t="b">
        <v>0</v>
      </c>
      <c r="Q585" t="b">
        <v>0</v>
      </c>
      <c r="R585" t="s">
        <v>41</v>
      </c>
      <c r="S585" t="str" cm="1">
        <f t="array" ref="S585:T585">_xlfn.TEXTSPLIT(R585,"/")</f>
        <v>film &amp; video</v>
      </c>
      <c r="T585" t="str">
        <v>documentary</v>
      </c>
    </row>
    <row r="586" spans="1:20" ht="19.5" x14ac:dyDescent="0.4">
      <c r="A586">
        <v>584</v>
      </c>
      <c r="B586" t="s">
        <v>44</v>
      </c>
      <c r="C586" s="3" t="s">
        <v>1210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8"/>
        <v>41024.208333333336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9.5" x14ac:dyDescent="0.4">
      <c r="A587">
        <v>585</v>
      </c>
      <c r="B587" t="s">
        <v>1211</v>
      </c>
      <c r="C587" s="3" t="s">
        <v>1212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8"/>
        <v>40255.208333333336</v>
      </c>
      <c r="O587" s="9">
        <f t="shared" si="39"/>
        <v>40265.208333333336</v>
      </c>
      <c r="P587" t="b">
        <v>0</v>
      </c>
      <c r="Q587" t="b">
        <v>0</v>
      </c>
      <c r="R587" t="s">
        <v>205</v>
      </c>
      <c r="S587" t="str" cm="1">
        <f t="array" ref="S587:T587">_xlfn.TEXTSPLIT(R587,"/")</f>
        <v>publishing</v>
      </c>
      <c r="T587" t="str">
        <v>translations</v>
      </c>
    </row>
    <row r="588" spans="1:20" ht="19.5" x14ac:dyDescent="0.4">
      <c r="A588">
        <v>586</v>
      </c>
      <c r="B588" t="s">
        <v>1213</v>
      </c>
      <c r="C588" s="3" t="s">
        <v>1214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8"/>
        <v>40499.25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9.5" x14ac:dyDescent="0.4">
      <c r="A589">
        <v>587</v>
      </c>
      <c r="B589" t="s">
        <v>1215</v>
      </c>
      <c r="C589" s="3" t="s">
        <v>1216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8"/>
        <v>43484.25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9.5" x14ac:dyDescent="0.4">
      <c r="A590">
        <v>588</v>
      </c>
      <c r="B590" t="s">
        <v>1217</v>
      </c>
      <c r="C590" s="3" t="s">
        <v>1218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 s="5">
        <f t="shared" si="37"/>
        <v>91.021198830409361</v>
      </c>
      <c r="J590" t="s">
        <v>39</v>
      </c>
      <c r="K590" t="s">
        <v>40</v>
      </c>
      <c r="L590">
        <v>1269493200</v>
      </c>
      <c r="M590">
        <v>1272171600</v>
      </c>
      <c r="N590" s="9">
        <f t="shared" si="38"/>
        <v>40262.208333333336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9.5" x14ac:dyDescent="0.4">
      <c r="A591">
        <v>589</v>
      </c>
      <c r="B591" t="s">
        <v>1219</v>
      </c>
      <c r="C591" s="3" t="s">
        <v>1220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8"/>
        <v>42190.208333333328</v>
      </c>
      <c r="O591" s="9">
        <f t="shared" si="39"/>
        <v>42197.208333333328</v>
      </c>
      <c r="P591" t="b">
        <v>0</v>
      </c>
      <c r="Q591" t="b">
        <v>0</v>
      </c>
      <c r="R591" t="s">
        <v>41</v>
      </c>
      <c r="S591" t="str" cm="1">
        <f t="array" ref="S591:T591">_xlfn.TEXTSPLIT(R591,"/")</f>
        <v>film &amp; video</v>
      </c>
      <c r="T591" t="str">
        <v>documentary</v>
      </c>
    </row>
    <row r="592" spans="1:20" ht="33.75" x14ac:dyDescent="0.4">
      <c r="A592">
        <v>590</v>
      </c>
      <c r="B592" t="s">
        <v>1221</v>
      </c>
      <c r="C592" s="3" t="s">
        <v>1222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8"/>
        <v>41994.25</v>
      </c>
      <c r="O592" s="9">
        <f t="shared" si="39"/>
        <v>42005.25</v>
      </c>
      <c r="P592" t="b">
        <v>0</v>
      </c>
      <c r="Q592" t="b">
        <v>0</v>
      </c>
      <c r="R592" t="s">
        <v>132</v>
      </c>
      <c r="S592" t="str" cm="1">
        <f t="array" ref="S592:T592">_xlfn.TEXTSPLIT(R592,"/")</f>
        <v>publishing</v>
      </c>
      <c r="T592" t="str">
        <v>radio &amp; podcasts</v>
      </c>
    </row>
    <row r="593" spans="1:20" ht="19.5" x14ac:dyDescent="0.4">
      <c r="A593">
        <v>591</v>
      </c>
      <c r="B593" t="s">
        <v>1223</v>
      </c>
      <c r="C593" s="3" t="s">
        <v>1224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8"/>
        <v>40373.208333333336</v>
      </c>
      <c r="O593" s="9">
        <f t="shared" si="39"/>
        <v>40383.208333333336</v>
      </c>
      <c r="P593" t="b">
        <v>0</v>
      </c>
      <c r="Q593" t="b">
        <v>0</v>
      </c>
      <c r="R593" t="s">
        <v>88</v>
      </c>
      <c r="S593" t="str" cm="1">
        <f t="array" ref="S593:T593">_xlfn.TEXTSPLIT(R593,"/")</f>
        <v>games</v>
      </c>
      <c r="T593" t="str">
        <v>video games</v>
      </c>
    </row>
    <row r="594" spans="1:20" ht="33.75" x14ac:dyDescent="0.4">
      <c r="A594">
        <v>592</v>
      </c>
      <c r="B594" t="s">
        <v>1225</v>
      </c>
      <c r="C594" s="3" t="s">
        <v>1226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8"/>
        <v>41789.208333333336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9.5" x14ac:dyDescent="0.4">
      <c r="A595">
        <v>593</v>
      </c>
      <c r="B595" t="s">
        <v>1227</v>
      </c>
      <c r="C595" s="3" t="s">
        <v>1228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8"/>
        <v>41724.208333333336</v>
      </c>
      <c r="O595" s="9">
        <f t="shared" si="39"/>
        <v>41737.208333333336</v>
      </c>
      <c r="P595" t="b">
        <v>0</v>
      </c>
      <c r="Q595" t="b">
        <v>0</v>
      </c>
      <c r="R595" t="s">
        <v>70</v>
      </c>
      <c r="S595" t="str" cm="1">
        <f t="array" ref="S595:T595">_xlfn.TEXTSPLIT(R595,"/")</f>
        <v>film &amp; video</v>
      </c>
      <c r="T595" t="str">
        <v>animation</v>
      </c>
    </row>
    <row r="596" spans="1:20" ht="33.75" x14ac:dyDescent="0.4">
      <c r="A596">
        <v>594</v>
      </c>
      <c r="B596" t="s">
        <v>1229</v>
      </c>
      <c r="C596" s="3" t="s">
        <v>1230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8"/>
        <v>42548.208333333328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3.75" x14ac:dyDescent="0.4">
      <c r="A597">
        <v>595</v>
      </c>
      <c r="B597" t="s">
        <v>1231</v>
      </c>
      <c r="C597" s="3" t="s">
        <v>1232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8"/>
        <v>40253.208333333336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9.5" x14ac:dyDescent="0.4">
      <c r="A598">
        <v>596</v>
      </c>
      <c r="B598" t="s">
        <v>1233</v>
      </c>
      <c r="C598" s="3" t="s">
        <v>1234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8"/>
        <v>42434.25</v>
      </c>
      <c r="O598" s="9">
        <f t="shared" si="39"/>
        <v>42441.25</v>
      </c>
      <c r="P598" t="b">
        <v>0</v>
      </c>
      <c r="Q598" t="b">
        <v>1</v>
      </c>
      <c r="R598" t="s">
        <v>52</v>
      </c>
      <c r="S598" t="str" cm="1">
        <f t="array" ref="S598:T598">_xlfn.TEXTSPLIT(R598,"/")</f>
        <v>film &amp; video</v>
      </c>
      <c r="T598" t="str">
        <v>drama</v>
      </c>
    </row>
    <row r="599" spans="1:20" ht="19.5" x14ac:dyDescent="0.4">
      <c r="A599">
        <v>597</v>
      </c>
      <c r="B599" t="s">
        <v>1235</v>
      </c>
      <c r="C599" s="3" t="s">
        <v>1236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8"/>
        <v>43786.25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9.5" x14ac:dyDescent="0.4">
      <c r="A600">
        <v>598</v>
      </c>
      <c r="B600" t="s">
        <v>1237</v>
      </c>
      <c r="C600" s="3" t="s">
        <v>1238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 s="5">
        <f t="shared" si="37"/>
        <v>73.004566210045667</v>
      </c>
      <c r="J600" t="s">
        <v>106</v>
      </c>
      <c r="K600" t="s">
        <v>107</v>
      </c>
      <c r="L600">
        <v>1276578000</v>
      </c>
      <c r="M600">
        <v>1279083600</v>
      </c>
      <c r="N600" s="9">
        <f t="shared" si="38"/>
        <v>40344.208333333336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3.75" x14ac:dyDescent="0.4">
      <c r="A601">
        <v>599</v>
      </c>
      <c r="B601" t="s">
        <v>1239</v>
      </c>
      <c r="C601" s="3" t="s">
        <v>1240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8"/>
        <v>42047.25</v>
      </c>
      <c r="O601" s="9">
        <f t="shared" si="39"/>
        <v>42055.25</v>
      </c>
      <c r="P601" t="b">
        <v>0</v>
      </c>
      <c r="Q601" t="b">
        <v>0</v>
      </c>
      <c r="R601" t="s">
        <v>41</v>
      </c>
      <c r="S601" t="str" cm="1">
        <f t="array" ref="S601:T601">_xlfn.TEXTSPLIT(R601,"/")</f>
        <v>film &amp; video</v>
      </c>
      <c r="T601" t="str">
        <v>documentary</v>
      </c>
    </row>
    <row r="602" spans="1:20" ht="19.5" x14ac:dyDescent="0.4">
      <c r="A602">
        <v>600</v>
      </c>
      <c r="B602" t="s">
        <v>1241</v>
      </c>
      <c r="C602" s="3" t="s">
        <v>1242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 s="5">
        <f t="shared" si="37"/>
        <v>5</v>
      </c>
      <c r="J602" t="s">
        <v>39</v>
      </c>
      <c r="K602" t="s">
        <v>40</v>
      </c>
      <c r="L602">
        <v>1375160400</v>
      </c>
      <c r="M602">
        <v>1376197200</v>
      </c>
      <c r="N602" s="9">
        <f t="shared" si="38"/>
        <v>41485.208333333336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9.5" x14ac:dyDescent="0.4">
      <c r="A603">
        <v>601</v>
      </c>
      <c r="B603" t="s">
        <v>1243</v>
      </c>
      <c r="C603" s="3" t="s">
        <v>1244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8"/>
        <v>41789.208333333336</v>
      </c>
      <c r="O603" s="9">
        <f t="shared" si="39"/>
        <v>41806.208333333336</v>
      </c>
      <c r="P603" t="b">
        <v>1</v>
      </c>
      <c r="Q603" t="b">
        <v>0</v>
      </c>
      <c r="R603" t="s">
        <v>64</v>
      </c>
      <c r="S603" t="str" cm="1">
        <f t="array" ref="S603:T603">_xlfn.TEXTSPLIT(R603,"/")</f>
        <v>technology</v>
      </c>
      <c r="T603" t="str">
        <v>wearables</v>
      </c>
    </row>
    <row r="604" spans="1:20" ht="19.5" x14ac:dyDescent="0.4">
      <c r="A604">
        <v>602</v>
      </c>
      <c r="B604" t="s">
        <v>1245</v>
      </c>
      <c r="C604" s="3" t="s">
        <v>1246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8"/>
        <v>42160.208333333328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9.5" x14ac:dyDescent="0.4">
      <c r="A605">
        <v>603</v>
      </c>
      <c r="B605" t="s">
        <v>1247</v>
      </c>
      <c r="C605" s="3" t="s">
        <v>1248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8"/>
        <v>43573.208333333328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9.5" x14ac:dyDescent="0.4">
      <c r="A606">
        <v>604</v>
      </c>
      <c r="B606" t="s">
        <v>1249</v>
      </c>
      <c r="C606" s="3" t="s">
        <v>1250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8"/>
        <v>40565.25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9.5" x14ac:dyDescent="0.4">
      <c r="A607">
        <v>605</v>
      </c>
      <c r="B607" t="s">
        <v>1251</v>
      </c>
      <c r="C607" s="3" t="s">
        <v>1252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8"/>
        <v>42280.208333333328</v>
      </c>
      <c r="O607" s="9">
        <f t="shared" si="39"/>
        <v>42321.25</v>
      </c>
      <c r="P607" t="b">
        <v>0</v>
      </c>
      <c r="Q607" t="b">
        <v>0</v>
      </c>
      <c r="R607" t="s">
        <v>67</v>
      </c>
      <c r="S607" t="str" cm="1">
        <f t="array" ref="S607:T607">_xlfn.TEXTSPLIT(R607,"/")</f>
        <v>publishing</v>
      </c>
      <c r="T607" t="str">
        <v>nonfiction</v>
      </c>
    </row>
    <row r="608" spans="1:20" ht="19.5" x14ac:dyDescent="0.4">
      <c r="A608">
        <v>606</v>
      </c>
      <c r="B608" t="s">
        <v>1253</v>
      </c>
      <c r="C608" s="3" t="s">
        <v>1254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 s="5">
        <f t="shared" si="37"/>
        <v>40.03125</v>
      </c>
      <c r="J608" t="s">
        <v>39</v>
      </c>
      <c r="K608" t="s">
        <v>40</v>
      </c>
      <c r="L608">
        <v>1457330400</v>
      </c>
      <c r="M608">
        <v>1458277200</v>
      </c>
      <c r="N608" s="9">
        <f t="shared" si="38"/>
        <v>42436.25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9.5" x14ac:dyDescent="0.4">
      <c r="A609">
        <v>607</v>
      </c>
      <c r="B609" t="s">
        <v>1255</v>
      </c>
      <c r="C609" s="3" t="s">
        <v>1256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8"/>
        <v>41721.208333333336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9.5" x14ac:dyDescent="0.4">
      <c r="A610">
        <v>608</v>
      </c>
      <c r="B610" t="s">
        <v>1257</v>
      </c>
      <c r="C610" s="3" t="s">
        <v>1258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8"/>
        <v>43530.25</v>
      </c>
      <c r="O610" s="9">
        <f t="shared" si="39"/>
        <v>43534.25</v>
      </c>
      <c r="P610" t="b">
        <v>0</v>
      </c>
      <c r="Q610" t="b">
        <v>1</v>
      </c>
      <c r="R610" t="s">
        <v>158</v>
      </c>
      <c r="S610" t="str" cm="1">
        <f t="array" ref="S610:T610">_xlfn.TEXTSPLIT(R610,"/")</f>
        <v>music</v>
      </c>
      <c r="T610" t="str">
        <v>jazz</v>
      </c>
    </row>
    <row r="611" spans="1:20" ht="19.5" x14ac:dyDescent="0.4">
      <c r="A611">
        <v>609</v>
      </c>
      <c r="B611" t="s">
        <v>1259</v>
      </c>
      <c r="C611" s="3" t="s">
        <v>1260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8"/>
        <v>43481.25</v>
      </c>
      <c r="O611" s="9">
        <f t="shared" si="39"/>
        <v>43498.25</v>
      </c>
      <c r="P611" t="b">
        <v>0</v>
      </c>
      <c r="Q611" t="b">
        <v>0</v>
      </c>
      <c r="R611" t="s">
        <v>473</v>
      </c>
      <c r="S611" t="str" cm="1">
        <f t="array" ref="S611:T611">_xlfn.TEXTSPLIT(R611,"/")</f>
        <v>film &amp; video</v>
      </c>
      <c r="T611" t="str">
        <v>science fiction</v>
      </c>
    </row>
    <row r="612" spans="1:20" ht="33.75" x14ac:dyDescent="0.4">
      <c r="A612">
        <v>610</v>
      </c>
      <c r="B612" t="s">
        <v>1261</v>
      </c>
      <c r="C612" s="3" t="s">
        <v>1262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8"/>
        <v>41259.25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9.5" x14ac:dyDescent="0.4">
      <c r="A613">
        <v>611</v>
      </c>
      <c r="B613" t="s">
        <v>1263</v>
      </c>
      <c r="C613" s="3" t="s">
        <v>1264</v>
      </c>
      <c r="D613">
        <v>8200</v>
      </c>
      <c r="E613">
        <v>1136</v>
      </c>
      <c r="F613" s="4">
        <f t="shared" si="36"/>
        <v>13.853658536585368</v>
      </c>
      <c r="G613" t="s">
        <v>73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8"/>
        <v>41480.208333333336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9.5" x14ac:dyDescent="0.4">
      <c r="A614">
        <v>612</v>
      </c>
      <c r="B614" t="s">
        <v>1265</v>
      </c>
      <c r="C614" s="3" t="s">
        <v>1266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8"/>
        <v>40474.208333333336</v>
      </c>
      <c r="O614" s="9">
        <f t="shared" si="39"/>
        <v>40497.25</v>
      </c>
      <c r="P614" t="b">
        <v>0</v>
      </c>
      <c r="Q614" t="b">
        <v>0</v>
      </c>
      <c r="R614" t="s">
        <v>49</v>
      </c>
      <c r="S614" t="str" cm="1">
        <f t="array" ref="S614:T614">_xlfn.TEXTSPLIT(R614,"/")</f>
        <v>music</v>
      </c>
      <c r="T614" t="str">
        <v>electric music</v>
      </c>
    </row>
    <row r="615" spans="1:20" ht="19.5" x14ac:dyDescent="0.4">
      <c r="A615">
        <v>613</v>
      </c>
      <c r="B615" t="s">
        <v>1267</v>
      </c>
      <c r="C615" s="3" t="s">
        <v>1268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8"/>
        <v>42973.208333333328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3.75" x14ac:dyDescent="0.4">
      <c r="A616">
        <v>614</v>
      </c>
      <c r="B616" t="s">
        <v>1269</v>
      </c>
      <c r="C616" s="3" t="s">
        <v>1270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8"/>
        <v>42746.25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9.5" x14ac:dyDescent="0.4">
      <c r="A617">
        <v>615</v>
      </c>
      <c r="B617" t="s">
        <v>1271</v>
      </c>
      <c r="C617" s="3" t="s">
        <v>1272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 s="5">
        <f t="shared" si="37"/>
        <v>85.223529411764702</v>
      </c>
      <c r="J617" t="s">
        <v>106</v>
      </c>
      <c r="K617" t="s">
        <v>107</v>
      </c>
      <c r="L617">
        <v>1461906000</v>
      </c>
      <c r="M617">
        <v>1462770000</v>
      </c>
      <c r="N617" s="9">
        <f t="shared" si="38"/>
        <v>42489.208333333328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9.5" x14ac:dyDescent="0.4">
      <c r="A618">
        <v>616</v>
      </c>
      <c r="B618" t="s">
        <v>1273</v>
      </c>
      <c r="C618" s="3" t="s">
        <v>1274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 s="5">
        <f t="shared" si="37"/>
        <v>50.962184873949582</v>
      </c>
      <c r="J618" t="s">
        <v>39</v>
      </c>
      <c r="K618" t="s">
        <v>40</v>
      </c>
      <c r="L618">
        <v>1379653200</v>
      </c>
      <c r="M618">
        <v>1379739600</v>
      </c>
      <c r="N618" s="9">
        <f t="shared" si="38"/>
        <v>41537.208333333336</v>
      </c>
      <c r="O618" s="9">
        <f t="shared" si="39"/>
        <v>41538.208333333336</v>
      </c>
      <c r="P618" t="b">
        <v>0</v>
      </c>
      <c r="Q618" t="b">
        <v>1</v>
      </c>
      <c r="R618" t="s">
        <v>59</v>
      </c>
      <c r="S618" t="str" cm="1">
        <f t="array" ref="S618:T618">_xlfn.TEXTSPLIT(R618,"/")</f>
        <v>music</v>
      </c>
      <c r="T618" t="str">
        <v>indie rock</v>
      </c>
    </row>
    <row r="619" spans="1:20" ht="19.5" x14ac:dyDescent="0.4">
      <c r="A619">
        <v>617</v>
      </c>
      <c r="B619" t="s">
        <v>1275</v>
      </c>
      <c r="C619" s="3" t="s">
        <v>1276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8"/>
        <v>41794.208333333336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9.5" x14ac:dyDescent="0.4">
      <c r="A620">
        <v>618</v>
      </c>
      <c r="B620" t="s">
        <v>1277</v>
      </c>
      <c r="C620" s="3" t="s">
        <v>1278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8"/>
        <v>41396.208333333336</v>
      </c>
      <c r="O620" s="9">
        <f t="shared" si="39"/>
        <v>41417.208333333336</v>
      </c>
      <c r="P620" t="b">
        <v>0</v>
      </c>
      <c r="Q620" t="b">
        <v>0</v>
      </c>
      <c r="R620" t="s">
        <v>67</v>
      </c>
      <c r="S620" t="str" cm="1">
        <f t="array" ref="S620:T620">_xlfn.TEXTSPLIT(R620,"/")</f>
        <v>publishing</v>
      </c>
      <c r="T620" t="str">
        <v>nonfiction</v>
      </c>
    </row>
    <row r="621" spans="1:20" ht="19.5" x14ac:dyDescent="0.4">
      <c r="A621">
        <v>619</v>
      </c>
      <c r="B621" t="s">
        <v>1279</v>
      </c>
      <c r="C621" s="3" t="s">
        <v>1280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8"/>
        <v>40669.208333333336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9.5" x14ac:dyDescent="0.4">
      <c r="A622">
        <v>620</v>
      </c>
      <c r="B622" t="s">
        <v>1281</v>
      </c>
      <c r="C622" s="3" t="s">
        <v>1282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8"/>
        <v>42559.208333333328</v>
      </c>
      <c r="O622" s="9">
        <f t="shared" si="39"/>
        <v>42563.208333333328</v>
      </c>
      <c r="P622" t="b">
        <v>0</v>
      </c>
      <c r="Q622" t="b">
        <v>0</v>
      </c>
      <c r="R622" t="s">
        <v>121</v>
      </c>
      <c r="S622" t="str" cm="1">
        <f t="array" ref="S622:T622">_xlfn.TEXTSPLIT(R622,"/")</f>
        <v>photography</v>
      </c>
      <c r="T622" t="str">
        <v>photography books</v>
      </c>
    </row>
    <row r="623" spans="1:20" ht="19.5" x14ac:dyDescent="0.4">
      <c r="A623">
        <v>621</v>
      </c>
      <c r="B623" t="s">
        <v>1283</v>
      </c>
      <c r="C623" s="3" t="s">
        <v>1284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8"/>
        <v>42626.208333333328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9.5" x14ac:dyDescent="0.4">
      <c r="A624">
        <v>622</v>
      </c>
      <c r="B624" t="s">
        <v>1285</v>
      </c>
      <c r="C624" s="3" t="s">
        <v>1286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8"/>
        <v>43205.208333333328</v>
      </c>
      <c r="O624" s="9">
        <f t="shared" si="39"/>
        <v>43231.208333333328</v>
      </c>
      <c r="P624" t="b">
        <v>0</v>
      </c>
      <c r="Q624" t="b">
        <v>0</v>
      </c>
      <c r="R624" t="s">
        <v>59</v>
      </c>
      <c r="S624" t="str" cm="1">
        <f t="array" ref="S624:T624">_xlfn.TEXTSPLIT(R624,"/")</f>
        <v>music</v>
      </c>
      <c r="T624" t="str">
        <v>indie rock</v>
      </c>
    </row>
    <row r="625" spans="1:20" ht="19.5" x14ac:dyDescent="0.4">
      <c r="A625">
        <v>623</v>
      </c>
      <c r="B625" t="s">
        <v>1287</v>
      </c>
      <c r="C625" s="3" t="s">
        <v>1288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 s="5">
        <f t="shared" si="37"/>
        <v>55.999257333828446</v>
      </c>
      <c r="J625" t="s">
        <v>39</v>
      </c>
      <c r="K625" t="s">
        <v>40</v>
      </c>
      <c r="L625">
        <v>1437022800</v>
      </c>
      <c r="M625">
        <v>1437454800</v>
      </c>
      <c r="N625" s="9">
        <f t="shared" si="38"/>
        <v>42201.208333333328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9.5" x14ac:dyDescent="0.4">
      <c r="A626">
        <v>624</v>
      </c>
      <c r="B626" t="s">
        <v>1289</v>
      </c>
      <c r="C626" s="3" t="s">
        <v>1290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8"/>
        <v>42029.25</v>
      </c>
      <c r="O626" s="9">
        <f t="shared" si="39"/>
        <v>42035.25</v>
      </c>
      <c r="P626" t="b">
        <v>0</v>
      </c>
      <c r="Q626" t="b">
        <v>0</v>
      </c>
      <c r="R626" t="s">
        <v>121</v>
      </c>
      <c r="S626" t="str" cm="1">
        <f t="array" ref="S626:T626">_xlfn.TEXTSPLIT(R626,"/")</f>
        <v>photography</v>
      </c>
      <c r="T626" t="str">
        <v>photography books</v>
      </c>
    </row>
    <row r="627" spans="1:20" ht="33.75" x14ac:dyDescent="0.4">
      <c r="A627">
        <v>625</v>
      </c>
      <c r="B627" t="s">
        <v>1291</v>
      </c>
      <c r="C627" s="3" t="s">
        <v>1292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8"/>
        <v>43857.25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3.75" x14ac:dyDescent="0.4">
      <c r="A628">
        <v>626</v>
      </c>
      <c r="B628" t="s">
        <v>1293</v>
      </c>
      <c r="C628" s="3" t="s">
        <v>1294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8"/>
        <v>40449.208333333336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9.5" x14ac:dyDescent="0.4">
      <c r="A629">
        <v>627</v>
      </c>
      <c r="B629" t="s">
        <v>1295</v>
      </c>
      <c r="C629" s="3" t="s">
        <v>1296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 s="5">
        <f t="shared" si="37"/>
        <v>72.129870129870127</v>
      </c>
      <c r="J629" t="s">
        <v>39</v>
      </c>
      <c r="K629" t="s">
        <v>40</v>
      </c>
      <c r="L629">
        <v>1276664400</v>
      </c>
      <c r="M629">
        <v>1278738000</v>
      </c>
      <c r="N629" s="9">
        <f t="shared" si="38"/>
        <v>40345.208333333336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9.5" x14ac:dyDescent="0.4">
      <c r="A630">
        <v>628</v>
      </c>
      <c r="B630" t="s">
        <v>1297</v>
      </c>
      <c r="C630" s="3" t="s">
        <v>1298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8"/>
        <v>40455.208333333336</v>
      </c>
      <c r="O630" s="9">
        <f t="shared" si="39"/>
        <v>40458.208333333336</v>
      </c>
      <c r="P630" t="b">
        <v>0</v>
      </c>
      <c r="Q630" t="b">
        <v>0</v>
      </c>
      <c r="R630" t="s">
        <v>59</v>
      </c>
      <c r="S630" t="str" cm="1">
        <f t="array" ref="S630:T630">_xlfn.TEXTSPLIT(R630,"/")</f>
        <v>music</v>
      </c>
      <c r="T630" t="str">
        <v>indie rock</v>
      </c>
    </row>
    <row r="631" spans="1:20" ht="19.5" x14ac:dyDescent="0.4">
      <c r="A631">
        <v>629</v>
      </c>
      <c r="B631" t="s">
        <v>1299</v>
      </c>
      <c r="C631" s="3" t="s">
        <v>1300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8"/>
        <v>42557.208333333328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9.5" x14ac:dyDescent="0.4">
      <c r="A632">
        <v>630</v>
      </c>
      <c r="B632" t="s">
        <v>1301</v>
      </c>
      <c r="C632" s="3" t="s">
        <v>1302</v>
      </c>
      <c r="D632">
        <v>9500</v>
      </c>
      <c r="E632">
        <v>5973</v>
      </c>
      <c r="F632" s="4">
        <f t="shared" si="36"/>
        <v>62.873684210526314</v>
      </c>
      <c r="G632" t="s">
        <v>73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8"/>
        <v>43586.208333333328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9.5" x14ac:dyDescent="0.4">
      <c r="A633">
        <v>631</v>
      </c>
      <c r="B633" t="s">
        <v>1303</v>
      </c>
      <c r="C633" s="3" t="s">
        <v>1304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8"/>
        <v>43550.208333333328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9.5" x14ac:dyDescent="0.4">
      <c r="A634">
        <v>632</v>
      </c>
      <c r="B634" t="s">
        <v>1305</v>
      </c>
      <c r="C634" s="3" t="s">
        <v>1306</v>
      </c>
      <c r="D634">
        <v>72100</v>
      </c>
      <c r="E634">
        <v>30902</v>
      </c>
      <c r="F634" s="4">
        <f t="shared" si="36"/>
        <v>42.859916782246884</v>
      </c>
      <c r="G634" t="s">
        <v>46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8"/>
        <v>41945.208333333336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19.5" x14ac:dyDescent="0.4">
      <c r="A635">
        <v>633</v>
      </c>
      <c r="B635" t="s">
        <v>1307</v>
      </c>
      <c r="C635" s="3" t="s">
        <v>1308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8"/>
        <v>42315.25</v>
      </c>
      <c r="O635" s="9">
        <f t="shared" si="39"/>
        <v>42319.25</v>
      </c>
      <c r="P635" t="b">
        <v>0</v>
      </c>
      <c r="Q635" t="b">
        <v>0</v>
      </c>
      <c r="R635" t="s">
        <v>70</v>
      </c>
      <c r="S635" t="str" cm="1">
        <f t="array" ref="S635:T635">_xlfn.TEXTSPLIT(R635,"/")</f>
        <v>film &amp; video</v>
      </c>
      <c r="T635" t="str">
        <v>animation</v>
      </c>
    </row>
    <row r="636" spans="1:20" ht="19.5" x14ac:dyDescent="0.4">
      <c r="A636">
        <v>634</v>
      </c>
      <c r="B636" t="s">
        <v>1309</v>
      </c>
      <c r="C636" s="3" t="s">
        <v>1310</v>
      </c>
      <c r="D636">
        <v>118200</v>
      </c>
      <c r="E636">
        <v>92824</v>
      </c>
      <c r="F636" s="4">
        <f t="shared" si="36"/>
        <v>78.531302876480552</v>
      </c>
      <c r="G636" t="s">
        <v>73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8"/>
        <v>42819.208333333328</v>
      </c>
      <c r="O636" s="9">
        <f t="shared" si="39"/>
        <v>42833.208333333328</v>
      </c>
      <c r="P636" t="b">
        <v>0</v>
      </c>
      <c r="Q636" t="b">
        <v>0</v>
      </c>
      <c r="R636" t="s">
        <v>268</v>
      </c>
      <c r="S636" t="str" cm="1">
        <f t="array" ref="S636:T636">_xlfn.TEXTSPLIT(R636,"/")</f>
        <v>film &amp; video</v>
      </c>
      <c r="T636" t="str">
        <v>television</v>
      </c>
    </row>
    <row r="637" spans="1:20" ht="19.5" x14ac:dyDescent="0.4">
      <c r="A637">
        <v>635</v>
      </c>
      <c r="B637" t="s">
        <v>1311</v>
      </c>
      <c r="C637" s="3" t="s">
        <v>1312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8"/>
        <v>41314.25</v>
      </c>
      <c r="O637" s="9">
        <f t="shared" si="39"/>
        <v>41346.208333333336</v>
      </c>
      <c r="P637" t="b">
        <v>0</v>
      </c>
      <c r="Q637" t="b">
        <v>0</v>
      </c>
      <c r="R637" t="s">
        <v>268</v>
      </c>
      <c r="S637" t="str" cm="1">
        <f t="array" ref="S637:T637">_xlfn.TEXTSPLIT(R637,"/")</f>
        <v>film &amp; video</v>
      </c>
      <c r="T637" t="str">
        <v>television</v>
      </c>
    </row>
    <row r="638" spans="1:20" ht="19.5" x14ac:dyDescent="0.4">
      <c r="A638">
        <v>636</v>
      </c>
      <c r="B638" t="s">
        <v>1313</v>
      </c>
      <c r="C638" s="3" t="s">
        <v>1314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8"/>
        <v>40926.25</v>
      </c>
      <c r="O638" s="9">
        <f t="shared" si="39"/>
        <v>40971.25</v>
      </c>
      <c r="P638" t="b">
        <v>0</v>
      </c>
      <c r="Q638" t="b">
        <v>1</v>
      </c>
      <c r="R638" t="s">
        <v>70</v>
      </c>
      <c r="S638" t="str" cm="1">
        <f t="array" ref="S638:T638">_xlfn.TEXTSPLIT(R638,"/")</f>
        <v>film &amp; video</v>
      </c>
      <c r="T638" t="str">
        <v>animation</v>
      </c>
    </row>
    <row r="639" spans="1:20" ht="19.5" x14ac:dyDescent="0.4">
      <c r="A639">
        <v>637</v>
      </c>
      <c r="B639" t="s">
        <v>1315</v>
      </c>
      <c r="C639" s="3" t="s">
        <v>1316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8"/>
        <v>42688.25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9.5" x14ac:dyDescent="0.4">
      <c r="A640">
        <v>638</v>
      </c>
      <c r="B640" t="s">
        <v>1317</v>
      </c>
      <c r="C640" s="3" t="s">
        <v>1318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8"/>
        <v>40386.208333333336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9.5" x14ac:dyDescent="0.4">
      <c r="A641">
        <v>639</v>
      </c>
      <c r="B641" t="s">
        <v>1319</v>
      </c>
      <c r="C641" s="3" t="s">
        <v>1320</v>
      </c>
      <c r="D641">
        <v>8600</v>
      </c>
      <c r="E641">
        <v>4832</v>
      </c>
      <c r="F641" s="4">
        <f t="shared" si="36"/>
        <v>56.186046511627907</v>
      </c>
      <c r="G641" t="s">
        <v>46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8"/>
        <v>43309.208333333328</v>
      </c>
      <c r="O641" s="9">
        <f t="shared" si="39"/>
        <v>43309.208333333328</v>
      </c>
      <c r="P641" t="b">
        <v>0</v>
      </c>
      <c r="Q641" t="b">
        <v>1</v>
      </c>
      <c r="R641" t="s">
        <v>52</v>
      </c>
      <c r="S641" t="str" cm="1">
        <f t="array" ref="S641:T641">_xlfn.TEXTSPLIT(R641,"/")</f>
        <v>film &amp; video</v>
      </c>
      <c r="T641" t="str">
        <v>drama</v>
      </c>
    </row>
    <row r="642" spans="1:20" ht="19.5" x14ac:dyDescent="0.4">
      <c r="A642">
        <v>640</v>
      </c>
      <c r="B642" t="s">
        <v>1321</v>
      </c>
      <c r="C642" s="3" t="s">
        <v>1322</v>
      </c>
      <c r="D642">
        <v>119800</v>
      </c>
      <c r="E642">
        <v>19769</v>
      </c>
      <c r="F642" s="4">
        <f t="shared" si="36"/>
        <v>16.501669449081803</v>
      </c>
      <c r="G642" t="s">
        <v>14</v>
      </c>
      <c r="H642">
        <v>257</v>
      </c>
      <c r="I642" s="5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8"/>
        <v>42387.25</v>
      </c>
      <c r="O642" s="9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3.75" x14ac:dyDescent="0.4">
      <c r="A643">
        <v>641</v>
      </c>
      <c r="B643" t="s">
        <v>1323</v>
      </c>
      <c r="C643" s="3" t="s">
        <v>1324</v>
      </c>
      <c r="D643">
        <v>9400</v>
      </c>
      <c r="E643">
        <v>11277</v>
      </c>
      <c r="F643" s="4">
        <f t="shared" ref="F643:F706" si="40">PRODUCT(100*(E643/D643))</f>
        <v>119.96808510638297</v>
      </c>
      <c r="G643" t="s">
        <v>20</v>
      </c>
      <c r="H643">
        <v>194</v>
      </c>
      <c r="I643" s="5">
        <f t="shared" ref="I643:I706" si="41">IFERROR(AVERAGE(E643/H643),"0")</f>
        <v>58.128865979381445</v>
      </c>
      <c r="J643" t="s">
        <v>97</v>
      </c>
      <c r="K643" t="s">
        <v>98</v>
      </c>
      <c r="L643">
        <v>1487570400</v>
      </c>
      <c r="M643">
        <v>1489986000</v>
      </c>
      <c r="N643" s="9">
        <f t="shared" ref="N643:N706" si="42">(((L643/60)/60)/24)+DATE(1970,1,1)</f>
        <v>42786.25</v>
      </c>
      <c r="O643" s="9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9.5" x14ac:dyDescent="0.4">
      <c r="A644">
        <v>642</v>
      </c>
      <c r="B644" t="s">
        <v>1325</v>
      </c>
      <c r="C644" s="3" t="s">
        <v>1326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 s="5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2"/>
        <v>43451.25</v>
      </c>
      <c r="O644" s="9">
        <f t="shared" si="43"/>
        <v>43460.25</v>
      </c>
      <c r="P644" t="b">
        <v>0</v>
      </c>
      <c r="Q644" t="b">
        <v>0</v>
      </c>
      <c r="R644" t="s">
        <v>64</v>
      </c>
      <c r="S644" t="str" cm="1">
        <f t="array" ref="S644:T644">_xlfn.TEXTSPLIT(R644,"/")</f>
        <v>technology</v>
      </c>
      <c r="T644" t="str">
        <v>wearables</v>
      </c>
    </row>
    <row r="645" spans="1:20" ht="19.5" x14ac:dyDescent="0.4">
      <c r="A645">
        <v>643</v>
      </c>
      <c r="B645" t="s">
        <v>1327</v>
      </c>
      <c r="C645" s="3" t="s">
        <v>1328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2"/>
        <v>42795.25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9.5" x14ac:dyDescent="0.4">
      <c r="A646">
        <v>644</v>
      </c>
      <c r="B646" t="s">
        <v>1329</v>
      </c>
      <c r="C646" s="3" t="s">
        <v>1330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2"/>
        <v>43452.25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9.5" x14ac:dyDescent="0.4">
      <c r="A647">
        <v>645</v>
      </c>
      <c r="B647" t="s">
        <v>1331</v>
      </c>
      <c r="C647" s="3" t="s">
        <v>1332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2"/>
        <v>43369.208333333328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9.5" x14ac:dyDescent="0.4">
      <c r="A648">
        <v>646</v>
      </c>
      <c r="B648" t="s">
        <v>1333</v>
      </c>
      <c r="C648" s="3" t="s">
        <v>1334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2"/>
        <v>41346.208333333336</v>
      </c>
      <c r="O648" s="9">
        <f t="shared" si="43"/>
        <v>41357.208333333336</v>
      </c>
      <c r="P648" t="b">
        <v>0</v>
      </c>
      <c r="Q648" t="b">
        <v>0</v>
      </c>
      <c r="R648" t="s">
        <v>88</v>
      </c>
      <c r="S648" t="str" cm="1">
        <f t="array" ref="S648:T648">_xlfn.TEXTSPLIT(R648,"/")</f>
        <v>games</v>
      </c>
      <c r="T648" t="str">
        <v>video games</v>
      </c>
    </row>
    <row r="649" spans="1:20" ht="19.5" x14ac:dyDescent="0.4">
      <c r="A649">
        <v>647</v>
      </c>
      <c r="B649" t="s">
        <v>1335</v>
      </c>
      <c r="C649" s="3" t="s">
        <v>1336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2"/>
        <v>43199.208333333328</v>
      </c>
      <c r="O649" s="9">
        <f t="shared" si="43"/>
        <v>43223.208333333328</v>
      </c>
      <c r="P649" t="b">
        <v>0</v>
      </c>
      <c r="Q649" t="b">
        <v>0</v>
      </c>
      <c r="R649" t="s">
        <v>205</v>
      </c>
      <c r="S649" t="str" cm="1">
        <f t="array" ref="S649:T649">_xlfn.TEXTSPLIT(R649,"/")</f>
        <v>publishing</v>
      </c>
      <c r="T649" t="str">
        <v>translations</v>
      </c>
    </row>
    <row r="650" spans="1:20" ht="19.5" x14ac:dyDescent="0.4">
      <c r="A650">
        <v>648</v>
      </c>
      <c r="B650" t="s">
        <v>1337</v>
      </c>
      <c r="C650" s="3" t="s">
        <v>1338</v>
      </c>
      <c r="D650">
        <v>98600</v>
      </c>
      <c r="E650">
        <v>62174</v>
      </c>
      <c r="F650" s="4">
        <f t="shared" si="40"/>
        <v>63.056795131845846</v>
      </c>
      <c r="G650" t="s">
        <v>73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2"/>
        <v>42922.208333333328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9.5" x14ac:dyDescent="0.4">
      <c r="A651">
        <v>649</v>
      </c>
      <c r="B651" t="s">
        <v>1339</v>
      </c>
      <c r="C651" s="3" t="s">
        <v>1340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 s="5">
        <f t="shared" si="41"/>
        <v>98.011627906976742</v>
      </c>
      <c r="J651" t="s">
        <v>97</v>
      </c>
      <c r="K651" t="s">
        <v>98</v>
      </c>
      <c r="L651">
        <v>1287550800</v>
      </c>
      <c r="M651">
        <v>1288501200</v>
      </c>
      <c r="N651" s="9">
        <f t="shared" si="42"/>
        <v>40471.208333333336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9.5" x14ac:dyDescent="0.4">
      <c r="A652">
        <v>650</v>
      </c>
      <c r="B652" t="s">
        <v>1341</v>
      </c>
      <c r="C652" s="3" t="s">
        <v>1342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2"/>
        <v>41828.208333333336</v>
      </c>
      <c r="O652" s="9">
        <f t="shared" si="43"/>
        <v>41855.208333333336</v>
      </c>
      <c r="P652" t="b">
        <v>0</v>
      </c>
      <c r="Q652" t="b">
        <v>0</v>
      </c>
      <c r="R652" t="s">
        <v>158</v>
      </c>
      <c r="S652" t="str" cm="1">
        <f t="array" ref="S652:T652">_xlfn.TEXTSPLIT(R652,"/")</f>
        <v>music</v>
      </c>
      <c r="T652" t="str">
        <v>jazz</v>
      </c>
    </row>
    <row r="653" spans="1:20" ht="19.5" x14ac:dyDescent="0.4">
      <c r="A653">
        <v>651</v>
      </c>
      <c r="B653" t="s">
        <v>1343</v>
      </c>
      <c r="C653" s="3" t="s">
        <v>1344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 s="5">
        <f t="shared" si="41"/>
        <v>44.994570837642193</v>
      </c>
      <c r="J653" t="s">
        <v>106</v>
      </c>
      <c r="K653" t="s">
        <v>107</v>
      </c>
      <c r="L653">
        <v>1393048800</v>
      </c>
      <c r="M653">
        <v>1394344800</v>
      </c>
      <c r="N653" s="9">
        <f t="shared" si="42"/>
        <v>41692.25</v>
      </c>
      <c r="O653" s="9">
        <f t="shared" si="43"/>
        <v>41707.25</v>
      </c>
      <c r="P653" t="b">
        <v>0</v>
      </c>
      <c r="Q653" t="b">
        <v>0</v>
      </c>
      <c r="R653" t="s">
        <v>99</v>
      </c>
      <c r="S653" t="str" cm="1">
        <f t="array" ref="S653:T653">_xlfn.TEXTSPLIT(R653,"/")</f>
        <v>film &amp; video</v>
      </c>
      <c r="T653" t="str">
        <v>shorts</v>
      </c>
    </row>
    <row r="654" spans="1:20" ht="19.5" x14ac:dyDescent="0.4">
      <c r="A654">
        <v>652</v>
      </c>
      <c r="B654" t="s">
        <v>1345</v>
      </c>
      <c r="C654" s="3" t="s">
        <v>1346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2"/>
        <v>42587.208333333328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9.5" x14ac:dyDescent="0.4">
      <c r="A655">
        <v>653</v>
      </c>
      <c r="B655" t="s">
        <v>1347</v>
      </c>
      <c r="C655" s="3" t="s">
        <v>1348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2"/>
        <v>42468.208333333328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9.5" x14ac:dyDescent="0.4">
      <c r="A656">
        <v>654</v>
      </c>
      <c r="B656" t="s">
        <v>1349</v>
      </c>
      <c r="C656" s="3" t="s">
        <v>1350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2"/>
        <v>42240.208333333328</v>
      </c>
      <c r="O656" s="9">
        <f t="shared" si="43"/>
        <v>42245.208333333328</v>
      </c>
      <c r="P656" t="b">
        <v>0</v>
      </c>
      <c r="Q656" t="b">
        <v>0</v>
      </c>
      <c r="R656" t="s">
        <v>147</v>
      </c>
      <c r="S656" t="str" cm="1">
        <f t="array" ref="S656:T656">_xlfn.TEXTSPLIT(R656,"/")</f>
        <v>music</v>
      </c>
      <c r="T656" t="str">
        <v>metal</v>
      </c>
    </row>
    <row r="657" spans="1:20" ht="19.5" x14ac:dyDescent="0.4">
      <c r="A657">
        <v>655</v>
      </c>
      <c r="B657" t="s">
        <v>1351</v>
      </c>
      <c r="C657" s="3" t="s">
        <v>1352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2"/>
        <v>42796.25</v>
      </c>
      <c r="O657" s="9">
        <f t="shared" si="43"/>
        <v>42809.208333333328</v>
      </c>
      <c r="P657" t="b">
        <v>1</v>
      </c>
      <c r="Q657" t="b">
        <v>0</v>
      </c>
      <c r="R657" t="s">
        <v>121</v>
      </c>
      <c r="S657" t="str" cm="1">
        <f t="array" ref="S657:T657">_xlfn.TEXTSPLIT(R657,"/")</f>
        <v>photography</v>
      </c>
      <c r="T657" t="str">
        <v>photography books</v>
      </c>
    </row>
    <row r="658" spans="1:20" ht="33.75" x14ac:dyDescent="0.4">
      <c r="A658">
        <v>656</v>
      </c>
      <c r="B658" t="s">
        <v>1353</v>
      </c>
      <c r="C658" s="3" t="s">
        <v>1354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2"/>
        <v>43097.25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9.5" x14ac:dyDescent="0.4">
      <c r="A659">
        <v>657</v>
      </c>
      <c r="B659" t="s">
        <v>1355</v>
      </c>
      <c r="C659" s="3" t="s">
        <v>1356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2"/>
        <v>43096.25</v>
      </c>
      <c r="O659" s="9">
        <f t="shared" si="43"/>
        <v>43112.25</v>
      </c>
      <c r="P659" t="b">
        <v>0</v>
      </c>
      <c r="Q659" t="b">
        <v>0</v>
      </c>
      <c r="R659" t="s">
        <v>473</v>
      </c>
      <c r="S659" t="str" cm="1">
        <f t="array" ref="S659:T659">_xlfn.TEXTSPLIT(R659,"/")</f>
        <v>film &amp; video</v>
      </c>
      <c r="T659" t="str">
        <v>science fiction</v>
      </c>
    </row>
    <row r="660" spans="1:20" ht="19.5" x14ac:dyDescent="0.4">
      <c r="A660">
        <v>658</v>
      </c>
      <c r="B660" t="s">
        <v>1357</v>
      </c>
      <c r="C660" s="3" t="s">
        <v>1358</v>
      </c>
      <c r="D660">
        <v>52600</v>
      </c>
      <c r="E660">
        <v>31594</v>
      </c>
      <c r="F660" s="4">
        <f t="shared" si="40"/>
        <v>60.064638783269963</v>
      </c>
      <c r="G660" t="s">
        <v>73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2"/>
        <v>42246.208333333328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9.5" x14ac:dyDescent="0.4">
      <c r="A661">
        <v>659</v>
      </c>
      <c r="B661" t="s">
        <v>1359</v>
      </c>
      <c r="C661" s="3" t="s">
        <v>1360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 s="5">
        <f t="shared" si="41"/>
        <v>76.013333333333335</v>
      </c>
      <c r="J661" t="s">
        <v>39</v>
      </c>
      <c r="K661" t="s">
        <v>40</v>
      </c>
      <c r="L661">
        <v>1296108000</v>
      </c>
      <c r="M661">
        <v>1296194400</v>
      </c>
      <c r="N661" s="9">
        <f t="shared" si="42"/>
        <v>40570.25</v>
      </c>
      <c r="O661" s="9">
        <f t="shared" si="43"/>
        <v>40571.25</v>
      </c>
      <c r="P661" t="b">
        <v>0</v>
      </c>
      <c r="Q661" t="b">
        <v>0</v>
      </c>
      <c r="R661" t="s">
        <v>41</v>
      </c>
      <c r="S661" t="str" cm="1">
        <f t="array" ref="S661:T661">_xlfn.TEXTSPLIT(R661,"/")</f>
        <v>film &amp; video</v>
      </c>
      <c r="T661" t="str">
        <v>documentary</v>
      </c>
    </row>
    <row r="662" spans="1:20" ht="19.5" x14ac:dyDescent="0.4">
      <c r="A662">
        <v>660</v>
      </c>
      <c r="B662" t="s">
        <v>1361</v>
      </c>
      <c r="C662" s="3" t="s">
        <v>1362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2"/>
        <v>42237.208333333328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9.5" x14ac:dyDescent="0.4">
      <c r="A663">
        <v>661</v>
      </c>
      <c r="B663" t="s">
        <v>1363</v>
      </c>
      <c r="C663" s="3" t="s">
        <v>1364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2"/>
        <v>40996.208333333336</v>
      </c>
      <c r="O663" s="9">
        <f t="shared" si="43"/>
        <v>41026.208333333336</v>
      </c>
      <c r="P663" t="b">
        <v>0</v>
      </c>
      <c r="Q663" t="b">
        <v>0</v>
      </c>
      <c r="R663" t="s">
        <v>158</v>
      </c>
      <c r="S663" t="str" cm="1">
        <f t="array" ref="S663:T663">_xlfn.TEXTSPLIT(R663,"/")</f>
        <v>music</v>
      </c>
      <c r="T663" t="str">
        <v>jazz</v>
      </c>
    </row>
    <row r="664" spans="1:20" ht="19.5" x14ac:dyDescent="0.4">
      <c r="A664">
        <v>662</v>
      </c>
      <c r="B664" t="s">
        <v>1365</v>
      </c>
      <c r="C664" s="3" t="s">
        <v>1366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2"/>
        <v>43443.25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9.5" x14ac:dyDescent="0.4">
      <c r="A665">
        <v>663</v>
      </c>
      <c r="B665" t="s">
        <v>1367</v>
      </c>
      <c r="C665" s="3" t="s">
        <v>1368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2"/>
        <v>40458.208333333336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9.5" x14ac:dyDescent="0.4">
      <c r="A666">
        <v>664</v>
      </c>
      <c r="B666" t="s">
        <v>707</v>
      </c>
      <c r="C666" s="3" t="s">
        <v>1369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2"/>
        <v>40959.25</v>
      </c>
      <c r="O666" s="9">
        <f t="shared" si="43"/>
        <v>40969.25</v>
      </c>
      <c r="P666" t="b">
        <v>0</v>
      </c>
      <c r="Q666" t="b">
        <v>0</v>
      </c>
      <c r="R666" t="s">
        <v>158</v>
      </c>
      <c r="S666" t="str" cm="1">
        <f t="array" ref="S666:T666">_xlfn.TEXTSPLIT(R666,"/")</f>
        <v>music</v>
      </c>
      <c r="T666" t="str">
        <v>jazz</v>
      </c>
    </row>
    <row r="667" spans="1:20" ht="19.5" x14ac:dyDescent="0.4">
      <c r="A667">
        <v>665</v>
      </c>
      <c r="B667" t="s">
        <v>1370</v>
      </c>
      <c r="C667" s="3" t="s">
        <v>1371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2"/>
        <v>40733.208333333336</v>
      </c>
      <c r="O667" s="9">
        <f t="shared" si="43"/>
        <v>40747.208333333336</v>
      </c>
      <c r="P667" t="b">
        <v>0</v>
      </c>
      <c r="Q667" t="b">
        <v>1</v>
      </c>
      <c r="R667" t="s">
        <v>41</v>
      </c>
      <c r="S667" t="str" cm="1">
        <f t="array" ref="S667:T667">_xlfn.TEXTSPLIT(R667,"/")</f>
        <v>film &amp; video</v>
      </c>
      <c r="T667" t="str">
        <v>documentary</v>
      </c>
    </row>
    <row r="668" spans="1:20" ht="19.5" x14ac:dyDescent="0.4">
      <c r="A668">
        <v>666</v>
      </c>
      <c r="B668" t="s">
        <v>1372</v>
      </c>
      <c r="C668" s="3" t="s">
        <v>1373</v>
      </c>
      <c r="D668">
        <v>3100</v>
      </c>
      <c r="E668">
        <v>1985</v>
      </c>
      <c r="F668" s="4">
        <f t="shared" si="40"/>
        <v>64.032258064516128</v>
      </c>
      <c r="G668" t="s">
        <v>73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2"/>
        <v>41516.208333333336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3.75" x14ac:dyDescent="0.4">
      <c r="A669">
        <v>667</v>
      </c>
      <c r="B669" t="s">
        <v>1374</v>
      </c>
      <c r="C669" s="3" t="s">
        <v>1375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2"/>
        <v>41892.208333333336</v>
      </c>
      <c r="O669" s="9">
        <f t="shared" si="43"/>
        <v>41901.208333333336</v>
      </c>
      <c r="P669" t="b">
        <v>0</v>
      </c>
      <c r="Q669" t="b">
        <v>0</v>
      </c>
      <c r="R669" t="s">
        <v>1028</v>
      </c>
      <c r="S669" t="str" cm="1">
        <f t="array" ref="S669:T669">_xlfn.TEXTSPLIT(R669,"/")</f>
        <v>journalism</v>
      </c>
      <c r="T669" t="str">
        <v>audio</v>
      </c>
    </row>
    <row r="670" spans="1:20" ht="33.75" x14ac:dyDescent="0.4">
      <c r="A670">
        <v>668</v>
      </c>
      <c r="B670" t="s">
        <v>1376</v>
      </c>
      <c r="C670" s="3" t="s">
        <v>1377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2"/>
        <v>41122.208333333336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9.5" x14ac:dyDescent="0.4">
      <c r="A671">
        <v>669</v>
      </c>
      <c r="B671" t="s">
        <v>1378</v>
      </c>
      <c r="C671" s="3" t="s">
        <v>1379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 s="5">
        <f t="shared" si="41"/>
        <v>107.97038864898211</v>
      </c>
      <c r="J671" t="s">
        <v>106</v>
      </c>
      <c r="K671" t="s">
        <v>107</v>
      </c>
      <c r="L671">
        <v>1498453200</v>
      </c>
      <c r="M671">
        <v>1499230800</v>
      </c>
      <c r="N671" s="9">
        <f t="shared" si="42"/>
        <v>42912.208333333328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3.75" x14ac:dyDescent="0.4">
      <c r="A672">
        <v>670</v>
      </c>
      <c r="B672" t="s">
        <v>1333</v>
      </c>
      <c r="C672" s="3" t="s">
        <v>1380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2"/>
        <v>42425.25</v>
      </c>
      <c r="O672" s="9">
        <f t="shared" si="43"/>
        <v>42437.25</v>
      </c>
      <c r="P672" t="b">
        <v>0</v>
      </c>
      <c r="Q672" t="b">
        <v>0</v>
      </c>
      <c r="R672" t="s">
        <v>59</v>
      </c>
      <c r="S672" t="str" cm="1">
        <f t="array" ref="S672:T672">_xlfn.TEXTSPLIT(R672,"/")</f>
        <v>music</v>
      </c>
      <c r="T672" t="str">
        <v>indie rock</v>
      </c>
    </row>
    <row r="673" spans="1:20" ht="33.75" x14ac:dyDescent="0.4">
      <c r="A673">
        <v>671</v>
      </c>
      <c r="B673" t="s">
        <v>1381</v>
      </c>
      <c r="C673" s="3" t="s">
        <v>1382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2"/>
        <v>40390.208333333336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9.5" x14ac:dyDescent="0.4">
      <c r="A674">
        <v>672</v>
      </c>
      <c r="B674" t="s">
        <v>1383</v>
      </c>
      <c r="C674" s="3" t="s">
        <v>1384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2"/>
        <v>43180.208333333328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9.5" x14ac:dyDescent="0.4">
      <c r="A675">
        <v>673</v>
      </c>
      <c r="B675" t="s">
        <v>1385</v>
      </c>
      <c r="C675" s="3" t="s">
        <v>1386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 s="5">
        <f t="shared" si="41"/>
        <v>42.155172413793103</v>
      </c>
      <c r="J675" t="s">
        <v>106</v>
      </c>
      <c r="K675" t="s">
        <v>107</v>
      </c>
      <c r="L675">
        <v>1460696400</v>
      </c>
      <c r="M675">
        <v>1462510800</v>
      </c>
      <c r="N675" s="9">
        <f t="shared" si="42"/>
        <v>42475.208333333328</v>
      </c>
      <c r="O675" s="9">
        <f t="shared" si="43"/>
        <v>42496.208333333328</v>
      </c>
      <c r="P675" t="b">
        <v>0</v>
      </c>
      <c r="Q675" t="b">
        <v>0</v>
      </c>
      <c r="R675" t="s">
        <v>59</v>
      </c>
      <c r="S675" t="str" cm="1">
        <f t="array" ref="S675:T675">_xlfn.TEXTSPLIT(R675,"/")</f>
        <v>music</v>
      </c>
      <c r="T675" t="str">
        <v>indie rock</v>
      </c>
    </row>
    <row r="676" spans="1:20" ht="19.5" x14ac:dyDescent="0.4">
      <c r="A676">
        <v>674</v>
      </c>
      <c r="B676" t="s">
        <v>1387</v>
      </c>
      <c r="C676" s="3" t="s">
        <v>1388</v>
      </c>
      <c r="D676">
        <v>170700</v>
      </c>
      <c r="E676">
        <v>57250</v>
      </c>
      <c r="F676" s="4">
        <f t="shared" si="40"/>
        <v>33.53837141183363</v>
      </c>
      <c r="G676" t="s">
        <v>73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2"/>
        <v>40774.208333333336</v>
      </c>
      <c r="O676" s="9">
        <f t="shared" si="43"/>
        <v>40821.208333333336</v>
      </c>
      <c r="P676" t="b">
        <v>0</v>
      </c>
      <c r="Q676" t="b">
        <v>0</v>
      </c>
      <c r="R676" t="s">
        <v>121</v>
      </c>
      <c r="S676" t="str" cm="1">
        <f t="array" ref="S676:T676">_xlfn.TEXTSPLIT(R676,"/")</f>
        <v>photography</v>
      </c>
      <c r="T676" t="str">
        <v>photography books</v>
      </c>
    </row>
    <row r="677" spans="1:20" ht="19.5" x14ac:dyDescent="0.4">
      <c r="A677">
        <v>675</v>
      </c>
      <c r="B677" t="s">
        <v>1389</v>
      </c>
      <c r="C677" s="3" t="s">
        <v>1390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2"/>
        <v>43719.208333333328</v>
      </c>
      <c r="O677" s="9">
        <f t="shared" si="43"/>
        <v>43726.208333333328</v>
      </c>
      <c r="P677" t="b">
        <v>0</v>
      </c>
      <c r="Q677" t="b">
        <v>0</v>
      </c>
      <c r="R677" t="s">
        <v>1028</v>
      </c>
      <c r="S677" t="str" cm="1">
        <f t="array" ref="S677:T677">_xlfn.TEXTSPLIT(R677,"/")</f>
        <v>journalism</v>
      </c>
      <c r="T677" t="str">
        <v>audio</v>
      </c>
    </row>
    <row r="678" spans="1:20" ht="19.5" x14ac:dyDescent="0.4">
      <c r="A678">
        <v>676</v>
      </c>
      <c r="B678" t="s">
        <v>1391</v>
      </c>
      <c r="C678" s="3" t="s">
        <v>1392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2"/>
        <v>41178.208333333336</v>
      </c>
      <c r="O678" s="9">
        <f t="shared" si="43"/>
        <v>41187.208333333336</v>
      </c>
      <c r="P678" t="b">
        <v>0</v>
      </c>
      <c r="Q678" t="b">
        <v>0</v>
      </c>
      <c r="R678" t="s">
        <v>121</v>
      </c>
      <c r="S678" t="str" cm="1">
        <f t="array" ref="S678:T678">_xlfn.TEXTSPLIT(R678,"/")</f>
        <v>photography</v>
      </c>
      <c r="T678" t="str">
        <v>photography books</v>
      </c>
    </row>
    <row r="679" spans="1:20" ht="19.5" x14ac:dyDescent="0.4">
      <c r="A679">
        <v>677</v>
      </c>
      <c r="B679" t="s">
        <v>1393</v>
      </c>
      <c r="C679" s="3" t="s">
        <v>1394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2"/>
        <v>42561.208333333328</v>
      </c>
      <c r="O679" s="9">
        <f t="shared" si="43"/>
        <v>42611.208333333328</v>
      </c>
      <c r="P679" t="b">
        <v>0</v>
      </c>
      <c r="Q679" t="b">
        <v>0</v>
      </c>
      <c r="R679" t="s">
        <v>118</v>
      </c>
      <c r="S679" t="str" cm="1">
        <f t="array" ref="S679:T679">_xlfn.TEXTSPLIT(R679,"/")</f>
        <v>publishing</v>
      </c>
      <c r="T679" t="str">
        <v>fiction</v>
      </c>
    </row>
    <row r="680" spans="1:20" ht="19.5" x14ac:dyDescent="0.4">
      <c r="A680">
        <v>678</v>
      </c>
      <c r="B680" t="s">
        <v>1395</v>
      </c>
      <c r="C680" s="3" t="s">
        <v>1396</v>
      </c>
      <c r="D680">
        <v>99500</v>
      </c>
      <c r="E680">
        <v>17879</v>
      </c>
      <c r="F680" s="4">
        <f t="shared" si="40"/>
        <v>17.968844221105527</v>
      </c>
      <c r="G680" t="s">
        <v>73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2"/>
        <v>43484.25</v>
      </c>
      <c r="O680" s="9">
        <f t="shared" si="43"/>
        <v>43486.25</v>
      </c>
      <c r="P680" t="b">
        <v>0</v>
      </c>
      <c r="Q680" t="b">
        <v>0</v>
      </c>
      <c r="R680" t="s">
        <v>52</v>
      </c>
      <c r="S680" t="str" cm="1">
        <f t="array" ref="S680:T680">_xlfn.TEXTSPLIT(R680,"/")</f>
        <v>film &amp; video</v>
      </c>
      <c r="T680" t="str">
        <v>drama</v>
      </c>
    </row>
    <row r="681" spans="1:20" ht="19.5" x14ac:dyDescent="0.4">
      <c r="A681">
        <v>679</v>
      </c>
      <c r="B681" t="s">
        <v>667</v>
      </c>
      <c r="C681" s="3" t="s">
        <v>1397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2"/>
        <v>43756.208333333328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3.75" x14ac:dyDescent="0.4">
      <c r="A682">
        <v>680</v>
      </c>
      <c r="B682" t="s">
        <v>1398</v>
      </c>
      <c r="C682" s="3" t="s">
        <v>1399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2"/>
        <v>43813.25</v>
      </c>
      <c r="O682" s="9">
        <f t="shared" si="43"/>
        <v>43815.25</v>
      </c>
      <c r="P682" t="b">
        <v>0</v>
      </c>
      <c r="Q682" t="b">
        <v>1</v>
      </c>
      <c r="R682" t="s">
        <v>291</v>
      </c>
      <c r="S682" t="str" cm="1">
        <f t="array" ref="S682:T682">_xlfn.TEXTSPLIT(R682,"/")</f>
        <v>games</v>
      </c>
      <c r="T682" t="str">
        <v>mobile games</v>
      </c>
    </row>
    <row r="683" spans="1:20" ht="33.75" x14ac:dyDescent="0.4">
      <c r="A683">
        <v>681</v>
      </c>
      <c r="B683" t="s">
        <v>1400</v>
      </c>
      <c r="C683" s="3" t="s">
        <v>1401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2"/>
        <v>40898.25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9.5" x14ac:dyDescent="0.4">
      <c r="A684">
        <v>682</v>
      </c>
      <c r="B684" t="s">
        <v>1402</v>
      </c>
      <c r="C684" s="3" t="s">
        <v>1403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2"/>
        <v>41619.25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9.5" x14ac:dyDescent="0.4">
      <c r="A685">
        <v>683</v>
      </c>
      <c r="B685" t="s">
        <v>1404</v>
      </c>
      <c r="C685" s="3" t="s">
        <v>1405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2"/>
        <v>43359.208333333328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9.5" x14ac:dyDescent="0.4">
      <c r="A686">
        <v>684</v>
      </c>
      <c r="B686" t="s">
        <v>1406</v>
      </c>
      <c r="C686" s="3" t="s">
        <v>1407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2"/>
        <v>40358.208333333336</v>
      </c>
      <c r="O686" s="9">
        <f t="shared" si="43"/>
        <v>40378.208333333336</v>
      </c>
      <c r="P686" t="b">
        <v>0</v>
      </c>
      <c r="Q686" t="b">
        <v>0</v>
      </c>
      <c r="R686" t="s">
        <v>67</v>
      </c>
      <c r="S686" t="str" cm="1">
        <f t="array" ref="S686:T686">_xlfn.TEXTSPLIT(R686,"/")</f>
        <v>publishing</v>
      </c>
      <c r="T686" t="str">
        <v>nonfiction</v>
      </c>
    </row>
    <row r="687" spans="1:20" ht="19.5" x14ac:dyDescent="0.4">
      <c r="A687">
        <v>685</v>
      </c>
      <c r="B687" t="s">
        <v>1408</v>
      </c>
      <c r="C687" s="3" t="s">
        <v>1409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2"/>
        <v>42239.208333333328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9.5" x14ac:dyDescent="0.4">
      <c r="A688">
        <v>686</v>
      </c>
      <c r="B688" t="s">
        <v>1410</v>
      </c>
      <c r="C688" s="3" t="s">
        <v>1411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2"/>
        <v>43186.208333333328</v>
      </c>
      <c r="O688" s="9">
        <f t="shared" si="43"/>
        <v>43197.208333333328</v>
      </c>
      <c r="P688" t="b">
        <v>0</v>
      </c>
      <c r="Q688" t="b">
        <v>0</v>
      </c>
      <c r="R688" t="s">
        <v>64</v>
      </c>
      <c r="S688" t="str" cm="1">
        <f t="array" ref="S688:T688">_xlfn.TEXTSPLIT(R688,"/")</f>
        <v>technology</v>
      </c>
      <c r="T688" t="str">
        <v>wearables</v>
      </c>
    </row>
    <row r="689" spans="1:20" ht="19.5" x14ac:dyDescent="0.4">
      <c r="A689">
        <v>687</v>
      </c>
      <c r="B689" t="s">
        <v>1412</v>
      </c>
      <c r="C689" s="3" t="s">
        <v>1413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2"/>
        <v>42806.25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9.5" x14ac:dyDescent="0.4">
      <c r="A690">
        <v>688</v>
      </c>
      <c r="B690" t="s">
        <v>1414</v>
      </c>
      <c r="C690" s="3" t="s">
        <v>1415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2"/>
        <v>43475.25</v>
      </c>
      <c r="O690" s="9">
        <f t="shared" si="43"/>
        <v>43491.25</v>
      </c>
      <c r="P690" t="b">
        <v>0</v>
      </c>
      <c r="Q690" t="b">
        <v>1</v>
      </c>
      <c r="R690" t="s">
        <v>268</v>
      </c>
      <c r="S690" t="str" cm="1">
        <f t="array" ref="S690:T690">_xlfn.TEXTSPLIT(R690,"/")</f>
        <v>film &amp; video</v>
      </c>
      <c r="T690" t="str">
        <v>television</v>
      </c>
    </row>
    <row r="691" spans="1:20" ht="19.5" x14ac:dyDescent="0.4">
      <c r="A691">
        <v>689</v>
      </c>
      <c r="B691" t="s">
        <v>1416</v>
      </c>
      <c r="C691" s="3" t="s">
        <v>1417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2"/>
        <v>41576.208333333336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9.5" x14ac:dyDescent="0.4">
      <c r="A692">
        <v>690</v>
      </c>
      <c r="B692" t="s">
        <v>1418</v>
      </c>
      <c r="C692" s="3" t="s">
        <v>1419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2"/>
        <v>40874.25</v>
      </c>
      <c r="O692" s="9">
        <f t="shared" si="43"/>
        <v>40880.25</v>
      </c>
      <c r="P692" t="b">
        <v>0</v>
      </c>
      <c r="Q692" t="b">
        <v>1</v>
      </c>
      <c r="R692" t="s">
        <v>41</v>
      </c>
      <c r="S692" t="str" cm="1">
        <f t="array" ref="S692:T692">_xlfn.TEXTSPLIT(R692,"/")</f>
        <v>film &amp; video</v>
      </c>
      <c r="T692" t="str">
        <v>documentary</v>
      </c>
    </row>
    <row r="693" spans="1:20" ht="19.5" x14ac:dyDescent="0.4">
      <c r="A693">
        <v>691</v>
      </c>
      <c r="B693" t="s">
        <v>1420</v>
      </c>
      <c r="C693" s="3" t="s">
        <v>1421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2"/>
        <v>41185.208333333336</v>
      </c>
      <c r="O693" s="9">
        <f t="shared" si="43"/>
        <v>41202.208333333336</v>
      </c>
      <c r="P693" t="b">
        <v>1</v>
      </c>
      <c r="Q693" t="b">
        <v>1</v>
      </c>
      <c r="R693" t="s">
        <v>41</v>
      </c>
      <c r="S693" t="str" cm="1">
        <f t="array" ref="S693:T693">_xlfn.TEXTSPLIT(R693,"/")</f>
        <v>film &amp; video</v>
      </c>
      <c r="T693" t="str">
        <v>documentary</v>
      </c>
    </row>
    <row r="694" spans="1:20" ht="19.5" x14ac:dyDescent="0.4">
      <c r="A694">
        <v>692</v>
      </c>
      <c r="B694" t="s">
        <v>1422</v>
      </c>
      <c r="C694" s="3" t="s">
        <v>1423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 s="5">
        <f t="shared" si="41"/>
        <v>70.623376623376629</v>
      </c>
      <c r="J694" t="s">
        <v>39</v>
      </c>
      <c r="K694" t="s">
        <v>40</v>
      </c>
      <c r="L694">
        <v>1562648400</v>
      </c>
      <c r="M694">
        <v>1564203600</v>
      </c>
      <c r="N694" s="9">
        <f t="shared" si="42"/>
        <v>43655.208333333328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3.75" x14ac:dyDescent="0.4">
      <c r="A695">
        <v>693</v>
      </c>
      <c r="B695" t="s">
        <v>1424</v>
      </c>
      <c r="C695" s="3" t="s">
        <v>1425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2"/>
        <v>43025.208333333328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9.5" x14ac:dyDescent="0.4">
      <c r="A696">
        <v>694</v>
      </c>
      <c r="B696" t="s">
        <v>1426</v>
      </c>
      <c r="C696" s="3" t="s">
        <v>1427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2"/>
        <v>43066.25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9.5" x14ac:dyDescent="0.4">
      <c r="A697">
        <v>695</v>
      </c>
      <c r="B697" t="s">
        <v>1428</v>
      </c>
      <c r="C697" s="3" t="s">
        <v>1429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 s="5">
        <f t="shared" si="41"/>
        <v>62.867346938775512</v>
      </c>
      <c r="J697" t="s">
        <v>106</v>
      </c>
      <c r="K697" t="s">
        <v>107</v>
      </c>
      <c r="L697">
        <v>1447480800</v>
      </c>
      <c r="M697">
        <v>1448863200</v>
      </c>
      <c r="N697" s="9">
        <f t="shared" si="42"/>
        <v>42322.25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9.5" x14ac:dyDescent="0.4">
      <c r="A698">
        <v>696</v>
      </c>
      <c r="B698" t="s">
        <v>1430</v>
      </c>
      <c r="C698" s="3" t="s">
        <v>1431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2"/>
        <v>42114.208333333328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19.5" x14ac:dyDescent="0.4">
      <c r="A699">
        <v>697</v>
      </c>
      <c r="B699" t="s">
        <v>1432</v>
      </c>
      <c r="C699" s="3" t="s">
        <v>1433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2"/>
        <v>43190.208333333328</v>
      </c>
      <c r="O699" s="9">
        <f t="shared" si="43"/>
        <v>43192.208333333328</v>
      </c>
      <c r="P699" t="b">
        <v>0</v>
      </c>
      <c r="Q699" t="b">
        <v>0</v>
      </c>
      <c r="R699" t="s">
        <v>49</v>
      </c>
      <c r="S699" t="str" cm="1">
        <f t="array" ref="S699:T699">_xlfn.TEXTSPLIT(R699,"/")</f>
        <v>music</v>
      </c>
      <c r="T699" t="str">
        <v>electric music</v>
      </c>
    </row>
    <row r="700" spans="1:20" ht="19.5" x14ac:dyDescent="0.4">
      <c r="A700">
        <v>698</v>
      </c>
      <c r="B700" t="s">
        <v>1434</v>
      </c>
      <c r="C700" s="3" t="s">
        <v>1435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2"/>
        <v>40871.25</v>
      </c>
      <c r="O700" s="9">
        <f t="shared" si="43"/>
        <v>40885.25</v>
      </c>
      <c r="P700" t="b">
        <v>0</v>
      </c>
      <c r="Q700" t="b">
        <v>0</v>
      </c>
      <c r="R700" t="s">
        <v>64</v>
      </c>
      <c r="S700" t="str" cm="1">
        <f t="array" ref="S700:T700">_xlfn.TEXTSPLIT(R700,"/")</f>
        <v>technology</v>
      </c>
      <c r="T700" t="str">
        <v>wearables</v>
      </c>
    </row>
    <row r="701" spans="1:20" ht="19.5" x14ac:dyDescent="0.4">
      <c r="A701">
        <v>699</v>
      </c>
      <c r="B701" t="s">
        <v>443</v>
      </c>
      <c r="C701" s="3" t="s">
        <v>1436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2"/>
        <v>43641.208333333328</v>
      </c>
      <c r="O701" s="9">
        <f t="shared" si="43"/>
        <v>43642.208333333328</v>
      </c>
      <c r="P701" t="b">
        <v>0</v>
      </c>
      <c r="Q701" t="b">
        <v>0</v>
      </c>
      <c r="R701" t="s">
        <v>52</v>
      </c>
      <c r="S701" t="str" cm="1">
        <f t="array" ref="S701:T701">_xlfn.TEXTSPLIT(R701,"/")</f>
        <v>film &amp; video</v>
      </c>
      <c r="T701" t="str">
        <v>drama</v>
      </c>
    </row>
    <row r="702" spans="1:20" ht="33.75" x14ac:dyDescent="0.4">
      <c r="A702">
        <v>700</v>
      </c>
      <c r="B702" t="s">
        <v>1437</v>
      </c>
      <c r="C702" s="3" t="s">
        <v>1438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2"/>
        <v>40203.25</v>
      </c>
      <c r="O702" s="9">
        <f t="shared" si="43"/>
        <v>40218.25</v>
      </c>
      <c r="P702" t="b">
        <v>0</v>
      </c>
      <c r="Q702" t="b">
        <v>0</v>
      </c>
      <c r="R702" t="s">
        <v>64</v>
      </c>
      <c r="S702" t="str" cm="1">
        <f t="array" ref="S702:T702">_xlfn.TEXTSPLIT(R702,"/")</f>
        <v>technology</v>
      </c>
      <c r="T702" t="str">
        <v>wearables</v>
      </c>
    </row>
    <row r="703" spans="1:20" ht="33.75" x14ac:dyDescent="0.4">
      <c r="A703">
        <v>701</v>
      </c>
      <c r="B703" t="s">
        <v>1439</v>
      </c>
      <c r="C703" s="3" t="s">
        <v>1440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2"/>
        <v>40629.208333333336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3.75" x14ac:dyDescent="0.4">
      <c r="A704">
        <v>702</v>
      </c>
      <c r="B704" t="s">
        <v>1441</v>
      </c>
      <c r="C704" s="3" t="s">
        <v>1442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2"/>
        <v>41477.208333333336</v>
      </c>
      <c r="O704" s="9">
        <f t="shared" si="43"/>
        <v>41482.208333333336</v>
      </c>
      <c r="P704" t="b">
        <v>0</v>
      </c>
      <c r="Q704" t="b">
        <v>0</v>
      </c>
      <c r="R704" t="s">
        <v>64</v>
      </c>
      <c r="S704" t="str" cm="1">
        <f t="array" ref="S704:T704">_xlfn.TEXTSPLIT(R704,"/")</f>
        <v>technology</v>
      </c>
      <c r="T704" t="str">
        <v>wearables</v>
      </c>
    </row>
    <row r="705" spans="1:20" ht="19.5" x14ac:dyDescent="0.4">
      <c r="A705">
        <v>703</v>
      </c>
      <c r="B705" t="s">
        <v>1443</v>
      </c>
      <c r="C705" s="3" t="s">
        <v>1444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2"/>
        <v>41020.208333333336</v>
      </c>
      <c r="O705" s="9">
        <f t="shared" si="43"/>
        <v>41037.208333333336</v>
      </c>
      <c r="P705" t="b">
        <v>1</v>
      </c>
      <c r="Q705" t="b">
        <v>1</v>
      </c>
      <c r="R705" t="s">
        <v>205</v>
      </c>
      <c r="S705" t="str" cm="1">
        <f t="array" ref="S705:T705">_xlfn.TEXTSPLIT(R705,"/")</f>
        <v>publishing</v>
      </c>
      <c r="T705" t="str">
        <v>translations</v>
      </c>
    </row>
    <row r="706" spans="1:20" ht="33.75" x14ac:dyDescent="0.4">
      <c r="A706">
        <v>704</v>
      </c>
      <c r="B706" t="s">
        <v>1445</v>
      </c>
      <c r="C706" s="3" t="s">
        <v>1446</v>
      </c>
      <c r="D706">
        <v>8700</v>
      </c>
      <c r="E706">
        <v>10682</v>
      </c>
      <c r="F706" s="4">
        <f t="shared" si="40"/>
        <v>122.78160919540231</v>
      </c>
      <c r="G706" t="s">
        <v>20</v>
      </c>
      <c r="H706">
        <v>116</v>
      </c>
      <c r="I706" s="5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2"/>
        <v>42555.208333333328</v>
      </c>
      <c r="O706" s="9">
        <f t="shared" si="43"/>
        <v>42570.208333333328</v>
      </c>
      <c r="P706" t="b">
        <v>0</v>
      </c>
      <c r="Q706" t="b">
        <v>0</v>
      </c>
      <c r="R706" t="s">
        <v>70</v>
      </c>
      <c r="S706" t="str" cm="1">
        <f t="array" ref="S706:T706">_xlfn.TEXTSPLIT(R706,"/")</f>
        <v>film &amp; video</v>
      </c>
      <c r="T706" t="str">
        <v>animation</v>
      </c>
    </row>
    <row r="707" spans="1:20" ht="19.5" x14ac:dyDescent="0.4">
      <c r="A707">
        <v>705</v>
      </c>
      <c r="B707" t="s">
        <v>1447</v>
      </c>
      <c r="C707" s="3" t="s">
        <v>1448</v>
      </c>
      <c r="D707">
        <v>169700</v>
      </c>
      <c r="E707">
        <v>168048</v>
      </c>
      <c r="F707" s="4">
        <f t="shared" ref="F707:F770" si="44">PRODUCT(100*(E707/D707))</f>
        <v>99.026517383618156</v>
      </c>
      <c r="G707" t="s">
        <v>14</v>
      </c>
      <c r="H707">
        <v>2025</v>
      </c>
      <c r="I707" s="5">
        <f t="shared" ref="I707:I770" si="45">IFERROR(AVERAGE(E707/H707),"0")</f>
        <v>82.986666666666665</v>
      </c>
      <c r="J707" t="s">
        <v>39</v>
      </c>
      <c r="K707" t="s">
        <v>40</v>
      </c>
      <c r="L707">
        <v>1386741600</v>
      </c>
      <c r="M707">
        <v>1387087200</v>
      </c>
      <c r="N707" s="9">
        <f t="shared" ref="N707:N770" si="46">(((L707/60)/60)/24)+DATE(1970,1,1)</f>
        <v>41619.25</v>
      </c>
      <c r="O707" s="9">
        <f t="shared" ref="O707:O770" si="47">(((M707/60)/60)/24)+DATE(1970,1,1)</f>
        <v>41623.25</v>
      </c>
      <c r="P707" t="b">
        <v>0</v>
      </c>
      <c r="Q707" t="b">
        <v>0</v>
      </c>
      <c r="R707" t="s">
        <v>67</v>
      </c>
      <c r="S707" t="str" cm="1">
        <f t="array" ref="S707:T707">_xlfn.TEXTSPLIT(R707,"/")</f>
        <v>publishing</v>
      </c>
      <c r="T707" t="str">
        <v>nonfiction</v>
      </c>
    </row>
    <row r="708" spans="1:20" ht="33.75" x14ac:dyDescent="0.4">
      <c r="A708">
        <v>706</v>
      </c>
      <c r="B708" t="s">
        <v>1449</v>
      </c>
      <c r="C708" s="3" t="s">
        <v>1450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 s="5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6"/>
        <v>43471.25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3.75" x14ac:dyDescent="0.4">
      <c r="A709">
        <v>707</v>
      </c>
      <c r="B709" t="s">
        <v>1451</v>
      </c>
      <c r="C709" s="3" t="s">
        <v>1452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6"/>
        <v>43442.25</v>
      </c>
      <c r="O709" s="9">
        <f t="shared" si="47"/>
        <v>43478.25</v>
      </c>
      <c r="P709" t="b">
        <v>0</v>
      </c>
      <c r="Q709" t="b">
        <v>0</v>
      </c>
      <c r="R709" t="s">
        <v>52</v>
      </c>
      <c r="S709" t="str" cm="1">
        <f t="array" ref="S709:T709">_xlfn.TEXTSPLIT(R709,"/")</f>
        <v>film &amp; video</v>
      </c>
      <c r="T709" t="str">
        <v>drama</v>
      </c>
    </row>
    <row r="710" spans="1:20" ht="19.5" x14ac:dyDescent="0.4">
      <c r="A710">
        <v>708</v>
      </c>
      <c r="B710" t="s">
        <v>1453</v>
      </c>
      <c r="C710" s="3" t="s">
        <v>1454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 s="5">
        <f t="shared" si="45"/>
        <v>87.737226277372258</v>
      </c>
      <c r="J710" t="s">
        <v>97</v>
      </c>
      <c r="K710" t="s">
        <v>98</v>
      </c>
      <c r="L710">
        <v>1495429200</v>
      </c>
      <c r="M710">
        <v>1496293200</v>
      </c>
      <c r="N710" s="9">
        <f t="shared" si="46"/>
        <v>42877.208333333328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9.5" x14ac:dyDescent="0.4">
      <c r="A711">
        <v>709</v>
      </c>
      <c r="B711" t="s">
        <v>1455</v>
      </c>
      <c r="C711" s="3" t="s">
        <v>1456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 s="5">
        <f t="shared" si="45"/>
        <v>75.021505376344081</v>
      </c>
      <c r="J711" t="s">
        <v>106</v>
      </c>
      <c r="K711" t="s">
        <v>107</v>
      </c>
      <c r="L711">
        <v>1334811600</v>
      </c>
      <c r="M711">
        <v>1335416400</v>
      </c>
      <c r="N711" s="9">
        <f t="shared" si="46"/>
        <v>41018.208333333336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3.75" x14ac:dyDescent="0.4">
      <c r="A712">
        <v>710</v>
      </c>
      <c r="B712" t="s">
        <v>1457</v>
      </c>
      <c r="C712" s="3" t="s">
        <v>1458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6"/>
        <v>43295.208333333328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3.75" x14ac:dyDescent="0.4">
      <c r="A713">
        <v>711</v>
      </c>
      <c r="B713" t="s">
        <v>1459</v>
      </c>
      <c r="C713" s="3" t="s">
        <v>1460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 s="5">
        <f t="shared" si="45"/>
        <v>90</v>
      </c>
      <c r="J713" t="s">
        <v>106</v>
      </c>
      <c r="K713" t="s">
        <v>107</v>
      </c>
      <c r="L713">
        <v>1453615200</v>
      </c>
      <c r="M713">
        <v>1453788000</v>
      </c>
      <c r="N713" s="9">
        <f t="shared" si="46"/>
        <v>42393.25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3.75" x14ac:dyDescent="0.4">
      <c r="A714">
        <v>712</v>
      </c>
      <c r="B714" t="s">
        <v>1461</v>
      </c>
      <c r="C714" s="3" t="s">
        <v>1462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6"/>
        <v>42559.208333333328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9.5" x14ac:dyDescent="0.4">
      <c r="A715">
        <v>713</v>
      </c>
      <c r="B715" t="s">
        <v>1463</v>
      </c>
      <c r="C715" s="3" t="s">
        <v>1464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6"/>
        <v>42604.208333333328</v>
      </c>
      <c r="O715" s="9">
        <f t="shared" si="47"/>
        <v>42616.208333333328</v>
      </c>
      <c r="P715" t="b">
        <v>0</v>
      </c>
      <c r="Q715" t="b">
        <v>0</v>
      </c>
      <c r="R715" t="s">
        <v>132</v>
      </c>
      <c r="S715" t="str" cm="1">
        <f t="array" ref="S715:T715">_xlfn.TEXTSPLIT(R715,"/")</f>
        <v>publishing</v>
      </c>
      <c r="T715" t="str">
        <v>radio &amp; podcasts</v>
      </c>
    </row>
    <row r="716" spans="1:20" ht="19.5" x14ac:dyDescent="0.4">
      <c r="A716">
        <v>714</v>
      </c>
      <c r="B716" t="s">
        <v>1465</v>
      </c>
      <c r="C716" s="3" t="s">
        <v>1466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6"/>
        <v>41870.208333333336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9.5" x14ac:dyDescent="0.4">
      <c r="A717">
        <v>715</v>
      </c>
      <c r="B717" t="s">
        <v>1467</v>
      </c>
      <c r="C717" s="3" t="s">
        <v>1468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6"/>
        <v>40397.208333333336</v>
      </c>
      <c r="O717" s="9">
        <f t="shared" si="47"/>
        <v>40402.208333333336</v>
      </c>
      <c r="P717" t="b">
        <v>0</v>
      </c>
      <c r="Q717" t="b">
        <v>0</v>
      </c>
      <c r="R717" t="s">
        <v>291</v>
      </c>
      <c r="S717" t="str" cm="1">
        <f t="array" ref="S717:T717">_xlfn.TEXTSPLIT(R717,"/")</f>
        <v>games</v>
      </c>
      <c r="T717" t="str">
        <v>mobile games</v>
      </c>
    </row>
    <row r="718" spans="1:20" ht="19.5" x14ac:dyDescent="0.4">
      <c r="A718">
        <v>716</v>
      </c>
      <c r="B718" t="s">
        <v>1469</v>
      </c>
      <c r="C718" s="3" t="s">
        <v>1470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6"/>
        <v>41465.208333333336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3.75" x14ac:dyDescent="0.4">
      <c r="A719">
        <v>717</v>
      </c>
      <c r="B719" t="s">
        <v>1471</v>
      </c>
      <c r="C719" s="3" t="s">
        <v>1472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6"/>
        <v>40777.208333333336</v>
      </c>
      <c r="O719" s="9">
        <f t="shared" si="47"/>
        <v>40798.208333333336</v>
      </c>
      <c r="P719" t="b">
        <v>0</v>
      </c>
      <c r="Q719" t="b">
        <v>0</v>
      </c>
      <c r="R719" t="s">
        <v>41</v>
      </c>
      <c r="S719" t="str" cm="1">
        <f t="array" ref="S719:T719">_xlfn.TEXTSPLIT(R719,"/")</f>
        <v>film &amp; video</v>
      </c>
      <c r="T719" t="str">
        <v>documentary</v>
      </c>
    </row>
    <row r="720" spans="1:20" ht="19.5" x14ac:dyDescent="0.4">
      <c r="A720">
        <v>718</v>
      </c>
      <c r="B720" t="s">
        <v>1473</v>
      </c>
      <c r="C720" s="3" t="s">
        <v>1474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6"/>
        <v>41442.208333333336</v>
      </c>
      <c r="O720" s="9">
        <f t="shared" si="47"/>
        <v>41468.208333333336</v>
      </c>
      <c r="P720" t="b">
        <v>0</v>
      </c>
      <c r="Q720" t="b">
        <v>0</v>
      </c>
      <c r="R720" t="s">
        <v>64</v>
      </c>
      <c r="S720" t="str" cm="1">
        <f t="array" ref="S720:T720">_xlfn.TEXTSPLIT(R720,"/")</f>
        <v>technology</v>
      </c>
      <c r="T720" t="str">
        <v>wearables</v>
      </c>
    </row>
    <row r="721" spans="1:20" ht="19.5" x14ac:dyDescent="0.4">
      <c r="A721">
        <v>719</v>
      </c>
      <c r="B721" t="s">
        <v>1475</v>
      </c>
      <c r="C721" s="3" t="s">
        <v>1476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6"/>
        <v>41058.208333333336</v>
      </c>
      <c r="O721" s="9">
        <f t="shared" si="47"/>
        <v>41069.208333333336</v>
      </c>
      <c r="P721" t="b">
        <v>0</v>
      </c>
      <c r="Q721" t="b">
        <v>0</v>
      </c>
      <c r="R721" t="s">
        <v>118</v>
      </c>
      <c r="S721" t="str" cm="1">
        <f t="array" ref="S721:T721">_xlfn.TEXTSPLIT(R721,"/")</f>
        <v>publishing</v>
      </c>
      <c r="T721" t="str">
        <v>fiction</v>
      </c>
    </row>
    <row r="722" spans="1:20" ht="33.75" x14ac:dyDescent="0.4">
      <c r="A722">
        <v>720</v>
      </c>
      <c r="B722" t="s">
        <v>1477</v>
      </c>
      <c r="C722" s="3" t="s">
        <v>1478</v>
      </c>
      <c r="D722">
        <v>8700</v>
      </c>
      <c r="E722">
        <v>3227</v>
      </c>
      <c r="F722" s="4">
        <f t="shared" si="44"/>
        <v>37.091954022988503</v>
      </c>
      <c r="G722" t="s">
        <v>73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6"/>
        <v>43152.25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9.5" x14ac:dyDescent="0.4">
      <c r="A723">
        <v>721</v>
      </c>
      <c r="B723" t="s">
        <v>1479</v>
      </c>
      <c r="C723" s="3" t="s">
        <v>1480</v>
      </c>
      <c r="D723">
        <v>123600</v>
      </c>
      <c r="E723">
        <v>5429</v>
      </c>
      <c r="F723" s="4">
        <f t="shared" si="44"/>
        <v>4.392394822006473</v>
      </c>
      <c r="G723" t="s">
        <v>73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6"/>
        <v>43194.208333333328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9.5" x14ac:dyDescent="0.4">
      <c r="A724">
        <v>722</v>
      </c>
      <c r="B724" t="s">
        <v>1481</v>
      </c>
      <c r="C724" s="3" t="s">
        <v>1482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6"/>
        <v>43045.25</v>
      </c>
      <c r="O724" s="9">
        <f t="shared" si="47"/>
        <v>43072.25</v>
      </c>
      <c r="P724" t="b">
        <v>0</v>
      </c>
      <c r="Q724" t="b">
        <v>0</v>
      </c>
      <c r="R724" t="s">
        <v>41</v>
      </c>
      <c r="S724" t="str" cm="1">
        <f t="array" ref="S724:T724">_xlfn.TEXTSPLIT(R724,"/")</f>
        <v>film &amp; video</v>
      </c>
      <c r="T724" t="str">
        <v>documentary</v>
      </c>
    </row>
    <row r="725" spans="1:20" ht="19.5" x14ac:dyDescent="0.4">
      <c r="A725">
        <v>723</v>
      </c>
      <c r="B725" t="s">
        <v>1483</v>
      </c>
      <c r="C725" s="3" t="s">
        <v>1484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6"/>
        <v>42431.25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3.75" x14ac:dyDescent="0.4">
      <c r="A726">
        <v>724</v>
      </c>
      <c r="B726" t="s">
        <v>1485</v>
      </c>
      <c r="C726" s="3" t="s">
        <v>1486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 s="5">
        <f t="shared" si="45"/>
        <v>93.066115702479337</v>
      </c>
      <c r="J726" t="s">
        <v>39</v>
      </c>
      <c r="K726" t="s">
        <v>40</v>
      </c>
      <c r="L726">
        <v>1413954000</v>
      </c>
      <c r="M726">
        <v>1414126800</v>
      </c>
      <c r="N726" s="9">
        <f t="shared" si="46"/>
        <v>41934.208333333336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9.5" x14ac:dyDescent="0.4">
      <c r="A727">
        <v>725</v>
      </c>
      <c r="B727" t="s">
        <v>1487</v>
      </c>
      <c r="C727" s="3" t="s">
        <v>1488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6"/>
        <v>41958.25</v>
      </c>
      <c r="O727" s="9">
        <f t="shared" si="47"/>
        <v>41960.25</v>
      </c>
      <c r="P727" t="b">
        <v>0</v>
      </c>
      <c r="Q727" t="b">
        <v>0</v>
      </c>
      <c r="R727" t="s">
        <v>291</v>
      </c>
      <c r="S727" t="str" cm="1">
        <f t="array" ref="S727:T727">_xlfn.TEXTSPLIT(R727,"/")</f>
        <v>games</v>
      </c>
      <c r="T727" t="str">
        <v>mobile games</v>
      </c>
    </row>
    <row r="728" spans="1:20" ht="19.5" x14ac:dyDescent="0.4">
      <c r="A728">
        <v>726</v>
      </c>
      <c r="B728" t="s">
        <v>1489</v>
      </c>
      <c r="C728" s="3" t="s">
        <v>1490</v>
      </c>
      <c r="D728">
        <v>54300</v>
      </c>
      <c r="E728">
        <v>48227</v>
      </c>
      <c r="F728" s="4">
        <f t="shared" si="44"/>
        <v>88.815837937384899</v>
      </c>
      <c r="G728" t="s">
        <v>73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6"/>
        <v>40476.208333333336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9.5" x14ac:dyDescent="0.4">
      <c r="A729">
        <v>727</v>
      </c>
      <c r="B729" t="s">
        <v>1491</v>
      </c>
      <c r="C729" s="3" t="s">
        <v>1492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6"/>
        <v>43485.25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3.75" x14ac:dyDescent="0.4">
      <c r="A730">
        <v>728</v>
      </c>
      <c r="B730" t="s">
        <v>1493</v>
      </c>
      <c r="C730" s="3" t="s">
        <v>1494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6"/>
        <v>42515.208333333328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3.75" x14ac:dyDescent="0.4">
      <c r="A731">
        <v>729</v>
      </c>
      <c r="B731" t="s">
        <v>1495</v>
      </c>
      <c r="C731" s="3" t="s">
        <v>1496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6"/>
        <v>41309.25</v>
      </c>
      <c r="O731" s="9">
        <f t="shared" si="47"/>
        <v>41311.25</v>
      </c>
      <c r="P731" t="b">
        <v>0</v>
      </c>
      <c r="Q731" t="b">
        <v>0</v>
      </c>
      <c r="R731" t="s">
        <v>52</v>
      </c>
      <c r="S731" t="str" cm="1">
        <f t="array" ref="S731:T731">_xlfn.TEXTSPLIT(R731,"/")</f>
        <v>film &amp; video</v>
      </c>
      <c r="T731" t="str">
        <v>drama</v>
      </c>
    </row>
    <row r="732" spans="1:20" ht="19.5" x14ac:dyDescent="0.4">
      <c r="A732">
        <v>730</v>
      </c>
      <c r="B732" t="s">
        <v>1497</v>
      </c>
      <c r="C732" s="3" t="s">
        <v>1498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6"/>
        <v>42147.208333333328</v>
      </c>
      <c r="O732" s="9">
        <f t="shared" si="47"/>
        <v>42153.208333333328</v>
      </c>
      <c r="P732" t="b">
        <v>0</v>
      </c>
      <c r="Q732" t="b">
        <v>0</v>
      </c>
      <c r="R732" t="s">
        <v>64</v>
      </c>
      <c r="S732" t="str" cm="1">
        <f t="array" ref="S732:T732">_xlfn.TEXTSPLIT(R732,"/")</f>
        <v>technology</v>
      </c>
      <c r="T732" t="str">
        <v>wearables</v>
      </c>
    </row>
    <row r="733" spans="1:20" ht="19.5" x14ac:dyDescent="0.4">
      <c r="A733">
        <v>731</v>
      </c>
      <c r="B733" t="s">
        <v>1499</v>
      </c>
      <c r="C733" s="3" t="s">
        <v>1500</v>
      </c>
      <c r="D733">
        <v>8000</v>
      </c>
      <c r="E733">
        <v>7220</v>
      </c>
      <c r="F733" s="4">
        <f t="shared" si="44"/>
        <v>90.25</v>
      </c>
      <c r="G733" t="s">
        <v>73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6"/>
        <v>42939.208333333328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9.5" x14ac:dyDescent="0.4">
      <c r="A734">
        <v>732</v>
      </c>
      <c r="B734" t="s">
        <v>1501</v>
      </c>
      <c r="C734" s="3" t="s">
        <v>1502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6"/>
        <v>42816.208333333328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9.5" x14ac:dyDescent="0.4">
      <c r="A735">
        <v>733</v>
      </c>
      <c r="B735" t="s">
        <v>1503</v>
      </c>
      <c r="C735" s="3" t="s">
        <v>1504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6"/>
        <v>41844.208333333336</v>
      </c>
      <c r="O735" s="9">
        <f t="shared" si="47"/>
        <v>41857.208333333336</v>
      </c>
      <c r="P735" t="b">
        <v>0</v>
      </c>
      <c r="Q735" t="b">
        <v>0</v>
      </c>
      <c r="R735" t="s">
        <v>147</v>
      </c>
      <c r="S735" t="str" cm="1">
        <f t="array" ref="S735:T735">_xlfn.TEXTSPLIT(R735,"/")</f>
        <v>music</v>
      </c>
      <c r="T735" t="str">
        <v>metal</v>
      </c>
    </row>
    <row r="736" spans="1:20" ht="19.5" x14ac:dyDescent="0.4">
      <c r="A736">
        <v>734</v>
      </c>
      <c r="B736" t="s">
        <v>1505</v>
      </c>
      <c r="C736" s="3" t="s">
        <v>1506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6"/>
        <v>42763.25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3.75" x14ac:dyDescent="0.4">
      <c r="A737">
        <v>735</v>
      </c>
      <c r="B737" t="s">
        <v>1507</v>
      </c>
      <c r="C737" s="3" t="s">
        <v>1508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6"/>
        <v>42459.208333333328</v>
      </c>
      <c r="O737" s="9">
        <f t="shared" si="47"/>
        <v>42466.208333333328</v>
      </c>
      <c r="P737" t="b">
        <v>0</v>
      </c>
      <c r="Q737" t="b">
        <v>0</v>
      </c>
      <c r="R737" t="s">
        <v>121</v>
      </c>
      <c r="S737" t="str" cm="1">
        <f t="array" ref="S737:T737">_xlfn.TEXTSPLIT(R737,"/")</f>
        <v>photography</v>
      </c>
      <c r="T737" t="str">
        <v>photography books</v>
      </c>
    </row>
    <row r="738" spans="1:20" ht="19.5" x14ac:dyDescent="0.4">
      <c r="A738">
        <v>736</v>
      </c>
      <c r="B738" t="s">
        <v>1509</v>
      </c>
      <c r="C738" s="3" t="s">
        <v>1510</v>
      </c>
      <c r="D738">
        <v>7700</v>
      </c>
      <c r="E738">
        <v>2533</v>
      </c>
      <c r="F738" s="4">
        <f t="shared" si="44"/>
        <v>32.896103896103895</v>
      </c>
      <c r="G738" t="s">
        <v>73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6"/>
        <v>42055.25</v>
      </c>
      <c r="O738" s="9">
        <f t="shared" si="47"/>
        <v>42059.25</v>
      </c>
      <c r="P738" t="b">
        <v>0</v>
      </c>
      <c r="Q738" t="b">
        <v>0</v>
      </c>
      <c r="R738" t="s">
        <v>67</v>
      </c>
      <c r="S738" t="str" cm="1">
        <f t="array" ref="S738:T738">_xlfn.TEXTSPLIT(R738,"/")</f>
        <v>publishing</v>
      </c>
      <c r="T738" t="str">
        <v>nonfiction</v>
      </c>
    </row>
    <row r="739" spans="1:20" ht="33.75" x14ac:dyDescent="0.4">
      <c r="A739">
        <v>737</v>
      </c>
      <c r="B739" t="s">
        <v>1511</v>
      </c>
      <c r="C739" s="3" t="s">
        <v>1512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6"/>
        <v>42685.25</v>
      </c>
      <c r="O739" s="9">
        <f t="shared" si="47"/>
        <v>42697.25</v>
      </c>
      <c r="P739" t="b">
        <v>0</v>
      </c>
      <c r="Q739" t="b">
        <v>0</v>
      </c>
      <c r="R739" t="s">
        <v>59</v>
      </c>
      <c r="S739" t="str" cm="1">
        <f t="array" ref="S739:T739">_xlfn.TEXTSPLIT(R739,"/")</f>
        <v>music</v>
      </c>
      <c r="T739" t="str">
        <v>indie rock</v>
      </c>
    </row>
    <row r="740" spans="1:20" ht="19.5" x14ac:dyDescent="0.4">
      <c r="A740">
        <v>738</v>
      </c>
      <c r="B740" t="s">
        <v>1031</v>
      </c>
      <c r="C740" s="3" t="s">
        <v>1513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6"/>
        <v>41959.25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9.5" x14ac:dyDescent="0.4">
      <c r="A741">
        <v>739</v>
      </c>
      <c r="B741" t="s">
        <v>1514</v>
      </c>
      <c r="C741" s="3" t="s">
        <v>1515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6"/>
        <v>41089.208333333336</v>
      </c>
      <c r="O741" s="9">
        <f t="shared" si="47"/>
        <v>41090.208333333336</v>
      </c>
      <c r="P741" t="b">
        <v>0</v>
      </c>
      <c r="Q741" t="b">
        <v>0</v>
      </c>
      <c r="R741" t="s">
        <v>59</v>
      </c>
      <c r="S741" t="str" cm="1">
        <f t="array" ref="S741:T741">_xlfn.TEXTSPLIT(R741,"/")</f>
        <v>music</v>
      </c>
      <c r="T741" t="str">
        <v>indie rock</v>
      </c>
    </row>
    <row r="742" spans="1:20" ht="19.5" x14ac:dyDescent="0.4">
      <c r="A742">
        <v>740</v>
      </c>
      <c r="B742" t="s">
        <v>1516</v>
      </c>
      <c r="C742" s="3" t="s">
        <v>1517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6"/>
        <v>42769.25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9.5" x14ac:dyDescent="0.4">
      <c r="A743">
        <v>741</v>
      </c>
      <c r="B743" t="s">
        <v>627</v>
      </c>
      <c r="C743" s="3" t="s">
        <v>1518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6"/>
        <v>40321.208333333336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9.5" x14ac:dyDescent="0.4">
      <c r="A744">
        <v>742</v>
      </c>
      <c r="B744" t="s">
        <v>1519</v>
      </c>
      <c r="C744" s="3" t="s">
        <v>1520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6"/>
        <v>40197.25</v>
      </c>
      <c r="O744" s="9">
        <f t="shared" si="47"/>
        <v>40239.25</v>
      </c>
      <c r="P744" t="b">
        <v>0</v>
      </c>
      <c r="Q744" t="b">
        <v>0</v>
      </c>
      <c r="R744" t="s">
        <v>49</v>
      </c>
      <c r="S744" t="str" cm="1">
        <f t="array" ref="S744:T744">_xlfn.TEXTSPLIT(R744,"/")</f>
        <v>music</v>
      </c>
      <c r="T744" t="str">
        <v>electric music</v>
      </c>
    </row>
    <row r="745" spans="1:20" ht="33.75" x14ac:dyDescent="0.4">
      <c r="A745">
        <v>743</v>
      </c>
      <c r="B745" t="s">
        <v>1521</v>
      </c>
      <c r="C745" s="3" t="s">
        <v>1522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6"/>
        <v>42298.208333333328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9.5" x14ac:dyDescent="0.4">
      <c r="A746">
        <v>744</v>
      </c>
      <c r="B746" t="s">
        <v>1523</v>
      </c>
      <c r="C746" s="3" t="s">
        <v>1524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6"/>
        <v>43322.208333333328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3.75" x14ac:dyDescent="0.4">
      <c r="A747">
        <v>745</v>
      </c>
      <c r="B747" t="s">
        <v>1525</v>
      </c>
      <c r="C747" s="3" t="s">
        <v>1526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6"/>
        <v>40328.208333333336</v>
      </c>
      <c r="O747" s="9">
        <f t="shared" si="47"/>
        <v>40355.208333333336</v>
      </c>
      <c r="P747" t="b">
        <v>0</v>
      </c>
      <c r="Q747" t="b">
        <v>0</v>
      </c>
      <c r="R747" t="s">
        <v>64</v>
      </c>
      <c r="S747" t="str" cm="1">
        <f t="array" ref="S747:T747">_xlfn.TEXTSPLIT(R747,"/")</f>
        <v>technology</v>
      </c>
      <c r="T747" t="str">
        <v>wearables</v>
      </c>
    </row>
    <row r="748" spans="1:20" ht="19.5" x14ac:dyDescent="0.4">
      <c r="A748">
        <v>746</v>
      </c>
      <c r="B748" t="s">
        <v>1527</v>
      </c>
      <c r="C748" s="3" t="s">
        <v>1528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6"/>
        <v>40825.208333333336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9.5" x14ac:dyDescent="0.4">
      <c r="A749">
        <v>747</v>
      </c>
      <c r="B749" t="s">
        <v>1529</v>
      </c>
      <c r="C749" s="3" t="s">
        <v>1530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6"/>
        <v>40423.208333333336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9.5" x14ac:dyDescent="0.4">
      <c r="A750">
        <v>748</v>
      </c>
      <c r="B750" t="s">
        <v>1531</v>
      </c>
      <c r="C750" s="3" t="s">
        <v>1532</v>
      </c>
      <c r="D750">
        <v>194900</v>
      </c>
      <c r="E750">
        <v>68137</v>
      </c>
      <c r="F750" s="4">
        <f t="shared" si="44"/>
        <v>34.959979476654695</v>
      </c>
      <c r="G750" t="s">
        <v>73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6"/>
        <v>40238.25</v>
      </c>
      <c r="O750" s="9">
        <f t="shared" si="47"/>
        <v>40263.208333333336</v>
      </c>
      <c r="P750" t="b">
        <v>0</v>
      </c>
      <c r="Q750" t="b">
        <v>1</v>
      </c>
      <c r="R750" t="s">
        <v>70</v>
      </c>
      <c r="S750" t="str" cm="1">
        <f t="array" ref="S750:T750">_xlfn.TEXTSPLIT(R750,"/")</f>
        <v>film &amp; video</v>
      </c>
      <c r="T750" t="str">
        <v>animation</v>
      </c>
    </row>
    <row r="751" spans="1:20" ht="19.5" x14ac:dyDescent="0.4">
      <c r="A751">
        <v>749</v>
      </c>
      <c r="B751" t="s">
        <v>1533</v>
      </c>
      <c r="C751" s="3" t="s">
        <v>1534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 s="5">
        <f t="shared" si="45"/>
        <v>36.959016393442624</v>
      </c>
      <c r="J751" t="s">
        <v>106</v>
      </c>
      <c r="K751" t="s">
        <v>107</v>
      </c>
      <c r="L751">
        <v>1412744400</v>
      </c>
      <c r="M751">
        <v>1413781200</v>
      </c>
      <c r="N751" s="9">
        <f t="shared" si="46"/>
        <v>41920.208333333336</v>
      </c>
      <c r="O751" s="9">
        <f t="shared" si="47"/>
        <v>41932.208333333336</v>
      </c>
      <c r="P751" t="b">
        <v>0</v>
      </c>
      <c r="Q751" t="b">
        <v>1</v>
      </c>
      <c r="R751" t="s">
        <v>64</v>
      </c>
      <c r="S751" t="str" cm="1">
        <f t="array" ref="S751:T751">_xlfn.TEXTSPLIT(R751,"/")</f>
        <v>technology</v>
      </c>
      <c r="T751" t="str">
        <v>wearables</v>
      </c>
    </row>
    <row r="752" spans="1:20" ht="19.5" x14ac:dyDescent="0.4">
      <c r="A752">
        <v>750</v>
      </c>
      <c r="B752" t="s">
        <v>1535</v>
      </c>
      <c r="C752" s="3" t="s">
        <v>1536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 s="5">
        <f t="shared" si="45"/>
        <v>1</v>
      </c>
      <c r="J752" t="s">
        <v>39</v>
      </c>
      <c r="K752" t="s">
        <v>40</v>
      </c>
      <c r="L752">
        <v>1277960400</v>
      </c>
      <c r="M752">
        <v>1280120400</v>
      </c>
      <c r="N752" s="9">
        <f t="shared" si="46"/>
        <v>40360.208333333336</v>
      </c>
      <c r="O752" s="9">
        <f t="shared" si="47"/>
        <v>40385.208333333336</v>
      </c>
      <c r="P752" t="b">
        <v>0</v>
      </c>
      <c r="Q752" t="b">
        <v>0</v>
      </c>
      <c r="R752" t="s">
        <v>49</v>
      </c>
      <c r="S752" t="str" cm="1">
        <f t="array" ref="S752:T752">_xlfn.TEXTSPLIT(R752,"/")</f>
        <v>music</v>
      </c>
      <c r="T752" t="str">
        <v>electric music</v>
      </c>
    </row>
    <row r="753" spans="1:20" ht="19.5" x14ac:dyDescent="0.4">
      <c r="A753">
        <v>751</v>
      </c>
      <c r="B753" t="s">
        <v>1537</v>
      </c>
      <c r="C753" s="3" t="s">
        <v>1538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6"/>
        <v>42446.208333333328</v>
      </c>
      <c r="O753" s="9">
        <f t="shared" si="47"/>
        <v>42461.208333333328</v>
      </c>
      <c r="P753" t="b">
        <v>1</v>
      </c>
      <c r="Q753" t="b">
        <v>1</v>
      </c>
      <c r="R753" t="s">
        <v>67</v>
      </c>
      <c r="S753" t="str" cm="1">
        <f t="array" ref="S753:T753">_xlfn.TEXTSPLIT(R753,"/")</f>
        <v>publishing</v>
      </c>
      <c r="T753" t="str">
        <v>nonfiction</v>
      </c>
    </row>
    <row r="754" spans="1:20" ht="19.5" x14ac:dyDescent="0.4">
      <c r="A754">
        <v>752</v>
      </c>
      <c r="B754" t="s">
        <v>1539</v>
      </c>
      <c r="C754" s="3" t="s">
        <v>1540</v>
      </c>
      <c r="D754">
        <v>5800</v>
      </c>
      <c r="E754">
        <v>5362</v>
      </c>
      <c r="F754" s="4">
        <f t="shared" si="44"/>
        <v>92.448275862068968</v>
      </c>
      <c r="G754" t="s">
        <v>73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6"/>
        <v>40395.208333333336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9.5" x14ac:dyDescent="0.4">
      <c r="A755">
        <v>753</v>
      </c>
      <c r="B755" t="s">
        <v>1541</v>
      </c>
      <c r="C755" s="3" t="s">
        <v>1542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6"/>
        <v>40321.208333333336</v>
      </c>
      <c r="O755" s="9">
        <f t="shared" si="47"/>
        <v>40336.208333333336</v>
      </c>
      <c r="P755" t="b">
        <v>0</v>
      </c>
      <c r="Q755" t="b">
        <v>0</v>
      </c>
      <c r="R755" t="s">
        <v>121</v>
      </c>
      <c r="S755" t="str" cm="1">
        <f t="array" ref="S755:T755">_xlfn.TEXTSPLIT(R755,"/")</f>
        <v>photography</v>
      </c>
      <c r="T755" t="str">
        <v>photography books</v>
      </c>
    </row>
    <row r="756" spans="1:20" ht="19.5" x14ac:dyDescent="0.4">
      <c r="A756">
        <v>754</v>
      </c>
      <c r="B756" t="s">
        <v>1543</v>
      </c>
      <c r="C756" s="3" t="s">
        <v>1544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6"/>
        <v>41210.208333333336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9.5" x14ac:dyDescent="0.4">
      <c r="A757">
        <v>755</v>
      </c>
      <c r="B757" t="s">
        <v>1545</v>
      </c>
      <c r="C757" s="3" t="s">
        <v>1546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6"/>
        <v>43096.25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19.5" x14ac:dyDescent="0.4">
      <c r="A758">
        <v>756</v>
      </c>
      <c r="B758" t="s">
        <v>1547</v>
      </c>
      <c r="C758" s="3" t="s">
        <v>1548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6"/>
        <v>42024.25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9.5" x14ac:dyDescent="0.4">
      <c r="A759">
        <v>757</v>
      </c>
      <c r="B759" t="s">
        <v>1549</v>
      </c>
      <c r="C759" s="3" t="s">
        <v>1550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6"/>
        <v>40675.208333333336</v>
      </c>
      <c r="O759" s="9">
        <f t="shared" si="47"/>
        <v>40679.208333333336</v>
      </c>
      <c r="P759" t="b">
        <v>0</v>
      </c>
      <c r="Q759" t="b">
        <v>0</v>
      </c>
      <c r="R759" t="s">
        <v>52</v>
      </c>
      <c r="S759" t="str" cm="1">
        <f t="array" ref="S759:T759">_xlfn.TEXTSPLIT(R759,"/")</f>
        <v>film &amp; video</v>
      </c>
      <c r="T759" t="str">
        <v>drama</v>
      </c>
    </row>
    <row r="760" spans="1:20" ht="19.5" x14ac:dyDescent="0.4">
      <c r="A760">
        <v>758</v>
      </c>
      <c r="B760" t="s">
        <v>1551</v>
      </c>
      <c r="C760" s="3" t="s">
        <v>1552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6"/>
        <v>41936.208333333336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3.75" x14ac:dyDescent="0.4">
      <c r="A761">
        <v>759</v>
      </c>
      <c r="B761" t="s">
        <v>1553</v>
      </c>
      <c r="C761" s="3" t="s">
        <v>1554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6"/>
        <v>43136.25</v>
      </c>
      <c r="O761" s="9">
        <f t="shared" si="47"/>
        <v>43166.25</v>
      </c>
      <c r="P761" t="b">
        <v>0</v>
      </c>
      <c r="Q761" t="b">
        <v>0</v>
      </c>
      <c r="R761" t="s">
        <v>49</v>
      </c>
      <c r="S761" t="str" cm="1">
        <f t="array" ref="S761:T761">_xlfn.TEXTSPLIT(R761,"/")</f>
        <v>music</v>
      </c>
      <c r="T761" t="str">
        <v>electric music</v>
      </c>
    </row>
    <row r="762" spans="1:20" ht="19.5" x14ac:dyDescent="0.4">
      <c r="A762">
        <v>760</v>
      </c>
      <c r="B762" t="s">
        <v>1555</v>
      </c>
      <c r="C762" s="3" t="s">
        <v>1556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 s="5">
        <f t="shared" si="45"/>
        <v>79.009523809523813</v>
      </c>
      <c r="J762" t="s">
        <v>106</v>
      </c>
      <c r="K762" t="s">
        <v>107</v>
      </c>
      <c r="L762">
        <v>1564635600</v>
      </c>
      <c r="M762">
        <v>1567141200</v>
      </c>
      <c r="N762" s="9">
        <f t="shared" si="46"/>
        <v>43678.208333333328</v>
      </c>
      <c r="O762" s="9">
        <f t="shared" si="47"/>
        <v>43707.208333333328</v>
      </c>
      <c r="P762" t="b">
        <v>0</v>
      </c>
      <c r="Q762" t="b">
        <v>1</v>
      </c>
      <c r="R762" t="s">
        <v>88</v>
      </c>
      <c r="S762" t="str" cm="1">
        <f t="array" ref="S762:T762">_xlfn.TEXTSPLIT(R762,"/")</f>
        <v>games</v>
      </c>
      <c r="T762" t="str">
        <v>video games</v>
      </c>
    </row>
    <row r="763" spans="1:20" ht="19.5" x14ac:dyDescent="0.4">
      <c r="A763">
        <v>761</v>
      </c>
      <c r="B763" t="s">
        <v>1557</v>
      </c>
      <c r="C763" s="3" t="s">
        <v>1558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6"/>
        <v>42938.208333333328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9.5" x14ac:dyDescent="0.4">
      <c r="A764">
        <v>762</v>
      </c>
      <c r="B764" t="s">
        <v>667</v>
      </c>
      <c r="C764" s="3" t="s">
        <v>1559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6"/>
        <v>41241.25</v>
      </c>
      <c r="O764" s="9">
        <f t="shared" si="47"/>
        <v>41252.25</v>
      </c>
      <c r="P764" t="b">
        <v>0</v>
      </c>
      <c r="Q764" t="b">
        <v>0</v>
      </c>
      <c r="R764" t="s">
        <v>158</v>
      </c>
      <c r="S764" t="str" cm="1">
        <f t="array" ref="S764:T764">_xlfn.TEXTSPLIT(R764,"/")</f>
        <v>music</v>
      </c>
      <c r="T764" t="str">
        <v>jazz</v>
      </c>
    </row>
    <row r="765" spans="1:20" ht="19.5" x14ac:dyDescent="0.4">
      <c r="A765">
        <v>763</v>
      </c>
      <c r="B765" t="s">
        <v>1560</v>
      </c>
      <c r="C765" s="3" t="s">
        <v>1561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6"/>
        <v>41037.208333333336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3.75" x14ac:dyDescent="0.4">
      <c r="A766">
        <v>764</v>
      </c>
      <c r="B766" t="s">
        <v>1562</v>
      </c>
      <c r="C766" s="3" t="s">
        <v>1563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6"/>
        <v>40676.208333333336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9.5" x14ac:dyDescent="0.4">
      <c r="A767">
        <v>765</v>
      </c>
      <c r="B767" t="s">
        <v>1564</v>
      </c>
      <c r="C767" s="3" t="s">
        <v>1565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6"/>
        <v>42840.208333333328</v>
      </c>
      <c r="O767" s="9">
        <f t="shared" si="47"/>
        <v>42865.208333333328</v>
      </c>
      <c r="P767" t="b">
        <v>1</v>
      </c>
      <c r="Q767" t="b">
        <v>1</v>
      </c>
      <c r="R767" t="s">
        <v>59</v>
      </c>
      <c r="S767" t="str" cm="1">
        <f t="array" ref="S767:T767">_xlfn.TEXTSPLIT(R767,"/")</f>
        <v>music</v>
      </c>
      <c r="T767" t="str">
        <v>indie rock</v>
      </c>
    </row>
    <row r="768" spans="1:20" ht="33.75" x14ac:dyDescent="0.4">
      <c r="A768">
        <v>766</v>
      </c>
      <c r="B768" t="s">
        <v>1566</v>
      </c>
      <c r="C768" s="3" t="s">
        <v>1567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6"/>
        <v>43362.208333333328</v>
      </c>
      <c r="O768" s="9">
        <f t="shared" si="47"/>
        <v>43363.208333333328</v>
      </c>
      <c r="P768" t="b">
        <v>0</v>
      </c>
      <c r="Q768" t="b">
        <v>0</v>
      </c>
      <c r="R768" t="s">
        <v>473</v>
      </c>
      <c r="S768" t="str" cm="1">
        <f t="array" ref="S768:T768">_xlfn.TEXTSPLIT(R768,"/")</f>
        <v>film &amp; video</v>
      </c>
      <c r="T768" t="str">
        <v>science fiction</v>
      </c>
    </row>
    <row r="769" spans="1:20" ht="19.5" x14ac:dyDescent="0.4">
      <c r="A769">
        <v>767</v>
      </c>
      <c r="B769" t="s">
        <v>1568</v>
      </c>
      <c r="C769" s="3" t="s">
        <v>1569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6"/>
        <v>42283.208333333328</v>
      </c>
      <c r="O769" s="9">
        <f t="shared" si="47"/>
        <v>42328.25</v>
      </c>
      <c r="P769" t="b">
        <v>0</v>
      </c>
      <c r="Q769" t="b">
        <v>0</v>
      </c>
      <c r="R769" t="s">
        <v>205</v>
      </c>
      <c r="S769" t="str" cm="1">
        <f t="array" ref="S769:T769">_xlfn.TEXTSPLIT(R769,"/")</f>
        <v>publishing</v>
      </c>
      <c r="T769" t="str">
        <v>translations</v>
      </c>
    </row>
    <row r="770" spans="1:20" ht="19.5" x14ac:dyDescent="0.4">
      <c r="A770">
        <v>768</v>
      </c>
      <c r="B770" t="s">
        <v>1570</v>
      </c>
      <c r="C770" s="3" t="s">
        <v>1571</v>
      </c>
      <c r="D770">
        <v>4800</v>
      </c>
      <c r="E770">
        <v>11088</v>
      </c>
      <c r="F770" s="4">
        <f t="shared" si="44"/>
        <v>231</v>
      </c>
      <c r="G770" t="s">
        <v>20</v>
      </c>
      <c r="H770">
        <v>150</v>
      </c>
      <c r="I770" s="5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6"/>
        <v>41619.25</v>
      </c>
      <c r="O770" s="9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9.5" x14ac:dyDescent="0.4">
      <c r="A771">
        <v>769</v>
      </c>
      <c r="B771" t="s">
        <v>1572</v>
      </c>
      <c r="C771" s="3" t="s">
        <v>1573</v>
      </c>
      <c r="D771">
        <v>125600</v>
      </c>
      <c r="E771">
        <v>109106</v>
      </c>
      <c r="F771" s="4">
        <f t="shared" ref="F771:F834" si="48">PRODUCT(100*(E771/D771))</f>
        <v>86.867834394904463</v>
      </c>
      <c r="G771" t="s">
        <v>14</v>
      </c>
      <c r="H771">
        <v>3410</v>
      </c>
      <c r="I771" s="5">
        <f t="shared" ref="I771:I834" si="49">IFERROR(AVERAGE(E771/H771),"0")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50">(((L771/60)/60)/24)+DATE(1970,1,1)</f>
        <v>41501.208333333336</v>
      </c>
      <c r="O771" s="9">
        <f t="shared" ref="O771:O834" si="51">(((M771/60)/60)/24)+DATE(1970,1,1)</f>
        <v>41527.208333333336</v>
      </c>
      <c r="P771" t="b">
        <v>0</v>
      </c>
      <c r="Q771" t="b">
        <v>0</v>
      </c>
      <c r="R771" t="s">
        <v>88</v>
      </c>
      <c r="S771" t="str" cm="1">
        <f t="array" ref="S771:T771">_xlfn.TEXTSPLIT(R771,"/")</f>
        <v>games</v>
      </c>
      <c r="T771" t="str">
        <v>video games</v>
      </c>
    </row>
    <row r="772" spans="1:20" ht="19.5" x14ac:dyDescent="0.4">
      <c r="A772">
        <v>770</v>
      </c>
      <c r="B772" t="s">
        <v>1574</v>
      </c>
      <c r="C772" s="3" t="s">
        <v>1575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 s="5">
        <f t="shared" si="49"/>
        <v>53.898148148148145</v>
      </c>
      <c r="J772" t="s">
        <v>106</v>
      </c>
      <c r="K772" t="s">
        <v>107</v>
      </c>
      <c r="L772">
        <v>1397451600</v>
      </c>
      <c r="M772">
        <v>1398056400</v>
      </c>
      <c r="N772" s="9">
        <f t="shared" si="50"/>
        <v>41743.208333333336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9.5" x14ac:dyDescent="0.4">
      <c r="A773">
        <v>771</v>
      </c>
      <c r="B773" t="s">
        <v>1576</v>
      </c>
      <c r="C773" s="3" t="s">
        <v>1577</v>
      </c>
      <c r="D773">
        <v>5600</v>
      </c>
      <c r="E773">
        <v>2769</v>
      </c>
      <c r="F773" s="4">
        <f t="shared" si="48"/>
        <v>49.446428571428569</v>
      </c>
      <c r="G773" t="s">
        <v>73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50"/>
        <v>43491.25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9.5" x14ac:dyDescent="0.4">
      <c r="A774">
        <v>772</v>
      </c>
      <c r="B774" t="s">
        <v>1578</v>
      </c>
      <c r="C774" s="3" t="s">
        <v>1579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50"/>
        <v>43505.25</v>
      </c>
      <c r="O774" s="9">
        <f t="shared" si="51"/>
        <v>43509.25</v>
      </c>
      <c r="P774" t="b">
        <v>0</v>
      </c>
      <c r="Q774" t="b">
        <v>0</v>
      </c>
      <c r="R774" t="s">
        <v>59</v>
      </c>
      <c r="S774" t="str" cm="1">
        <f t="array" ref="S774:T774">_xlfn.TEXTSPLIT(R774,"/")</f>
        <v>music</v>
      </c>
      <c r="T774" t="str">
        <v>indie rock</v>
      </c>
    </row>
    <row r="775" spans="1:20" ht="19.5" x14ac:dyDescent="0.4">
      <c r="A775">
        <v>773</v>
      </c>
      <c r="B775" t="s">
        <v>1580</v>
      </c>
      <c r="C775" s="3" t="s">
        <v>1581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50"/>
        <v>42838.208333333328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9.5" x14ac:dyDescent="0.4">
      <c r="A776">
        <v>774</v>
      </c>
      <c r="B776" t="s">
        <v>1582</v>
      </c>
      <c r="C776" s="3" t="s">
        <v>1583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 s="5">
        <f t="shared" si="49"/>
        <v>86.858974358974365</v>
      </c>
      <c r="J776" t="s">
        <v>106</v>
      </c>
      <c r="K776" t="s">
        <v>107</v>
      </c>
      <c r="L776">
        <v>1463979600</v>
      </c>
      <c r="M776">
        <v>1467522000</v>
      </c>
      <c r="N776" s="9">
        <f t="shared" si="50"/>
        <v>42513.208333333328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3.75" x14ac:dyDescent="0.4">
      <c r="A777">
        <v>775</v>
      </c>
      <c r="B777" t="s">
        <v>1584</v>
      </c>
      <c r="C777" s="3" t="s">
        <v>1585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50"/>
        <v>41949.25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9.5" x14ac:dyDescent="0.4">
      <c r="A778">
        <v>776</v>
      </c>
      <c r="B778" t="s">
        <v>1586</v>
      </c>
      <c r="C778" s="3" t="s">
        <v>1587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50"/>
        <v>43650.208333333328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9.5" x14ac:dyDescent="0.4">
      <c r="A779">
        <v>777</v>
      </c>
      <c r="B779" t="s">
        <v>1588</v>
      </c>
      <c r="C779" s="3" t="s">
        <v>1589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50"/>
        <v>40809.208333333336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9.5" x14ac:dyDescent="0.4">
      <c r="A780">
        <v>778</v>
      </c>
      <c r="B780" t="s">
        <v>1590</v>
      </c>
      <c r="C780" s="3" t="s">
        <v>1591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 s="5">
        <f t="shared" si="49"/>
        <v>58.867816091954026</v>
      </c>
      <c r="J780" t="s">
        <v>97</v>
      </c>
      <c r="K780" t="s">
        <v>98</v>
      </c>
      <c r="L780">
        <v>1313211600</v>
      </c>
      <c r="M780">
        <v>1313643600</v>
      </c>
      <c r="N780" s="9">
        <f t="shared" si="50"/>
        <v>40768.208333333336</v>
      </c>
      <c r="O780" s="9">
        <f t="shared" si="51"/>
        <v>40773.208333333336</v>
      </c>
      <c r="P780" t="b">
        <v>0</v>
      </c>
      <c r="Q780" t="b">
        <v>0</v>
      </c>
      <c r="R780" t="s">
        <v>70</v>
      </c>
      <c r="S780" t="str" cm="1">
        <f t="array" ref="S780:T780">_xlfn.TEXTSPLIT(R780,"/")</f>
        <v>film &amp; video</v>
      </c>
      <c r="T780" t="str">
        <v>animation</v>
      </c>
    </row>
    <row r="781" spans="1:20" ht="19.5" x14ac:dyDescent="0.4">
      <c r="A781">
        <v>779</v>
      </c>
      <c r="B781" t="s">
        <v>1592</v>
      </c>
      <c r="C781" s="3" t="s">
        <v>1593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50"/>
        <v>42230.208333333328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19.5" x14ac:dyDescent="0.4">
      <c r="A782">
        <v>780</v>
      </c>
      <c r="B782" t="s">
        <v>1594</v>
      </c>
      <c r="C782" s="3" t="s">
        <v>1595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50"/>
        <v>42573.208333333328</v>
      </c>
      <c r="O782" s="9">
        <f t="shared" si="51"/>
        <v>42592.208333333328</v>
      </c>
      <c r="P782" t="b">
        <v>0</v>
      </c>
      <c r="Q782" t="b">
        <v>1</v>
      </c>
      <c r="R782" t="s">
        <v>52</v>
      </c>
      <c r="S782" t="str" cm="1">
        <f t="array" ref="S782:T782">_xlfn.TEXTSPLIT(R782,"/")</f>
        <v>film &amp; video</v>
      </c>
      <c r="T782" t="str">
        <v>drama</v>
      </c>
    </row>
    <row r="783" spans="1:20" ht="19.5" x14ac:dyDescent="0.4">
      <c r="A783">
        <v>781</v>
      </c>
      <c r="B783" t="s">
        <v>1596</v>
      </c>
      <c r="C783" s="3" t="s">
        <v>1597</v>
      </c>
      <c r="D783">
        <v>8700</v>
      </c>
      <c r="E783">
        <v>4414</v>
      </c>
      <c r="F783" s="4">
        <f t="shared" si="48"/>
        <v>50.735632183908038</v>
      </c>
      <c r="G783" t="s">
        <v>73</v>
      </c>
      <c r="H783">
        <v>56</v>
      </c>
      <c r="I783" s="5">
        <f t="shared" si="49"/>
        <v>78.821428571428569</v>
      </c>
      <c r="J783" t="s">
        <v>97</v>
      </c>
      <c r="K783" t="s">
        <v>98</v>
      </c>
      <c r="L783">
        <v>1288501200</v>
      </c>
      <c r="M783">
        <v>1292911200</v>
      </c>
      <c r="N783" s="9">
        <f t="shared" si="50"/>
        <v>40482.208333333336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9.5" x14ac:dyDescent="0.4">
      <c r="A784">
        <v>782</v>
      </c>
      <c r="B784" t="s">
        <v>1598</v>
      </c>
      <c r="C784" s="3" t="s">
        <v>1599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50"/>
        <v>40603.25</v>
      </c>
      <c r="O784" s="9">
        <f t="shared" si="51"/>
        <v>40631.208333333336</v>
      </c>
      <c r="P784" t="b">
        <v>0</v>
      </c>
      <c r="Q784" t="b">
        <v>1</v>
      </c>
      <c r="R784" t="s">
        <v>70</v>
      </c>
      <c r="S784" t="str" cm="1">
        <f t="array" ref="S784:T784">_xlfn.TEXTSPLIT(R784,"/")</f>
        <v>film &amp; video</v>
      </c>
      <c r="T784" t="str">
        <v>animation</v>
      </c>
    </row>
    <row r="785" spans="1:20" ht="19.5" x14ac:dyDescent="0.4">
      <c r="A785">
        <v>783</v>
      </c>
      <c r="B785" t="s">
        <v>1600</v>
      </c>
      <c r="C785" s="3" t="s">
        <v>1601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50"/>
        <v>41625.25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9.5" x14ac:dyDescent="0.4">
      <c r="A786">
        <v>784</v>
      </c>
      <c r="B786" t="s">
        <v>1602</v>
      </c>
      <c r="C786" s="3" t="s">
        <v>1603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50"/>
        <v>42435.25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3.75" x14ac:dyDescent="0.4">
      <c r="A787">
        <v>785</v>
      </c>
      <c r="B787" t="s">
        <v>1604</v>
      </c>
      <c r="C787" s="3" t="s">
        <v>1605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50"/>
        <v>43582.208333333328</v>
      </c>
      <c r="O787" s="9">
        <f t="shared" si="51"/>
        <v>43616.208333333328</v>
      </c>
      <c r="P787" t="b">
        <v>0</v>
      </c>
      <c r="Q787" t="b">
        <v>1</v>
      </c>
      <c r="R787" t="s">
        <v>70</v>
      </c>
      <c r="S787" t="str" cm="1">
        <f t="array" ref="S787:T787">_xlfn.TEXTSPLIT(R787,"/")</f>
        <v>film &amp; video</v>
      </c>
      <c r="T787" t="str">
        <v>animation</v>
      </c>
    </row>
    <row r="788" spans="1:20" ht="19.5" x14ac:dyDescent="0.4">
      <c r="A788">
        <v>786</v>
      </c>
      <c r="B788" t="s">
        <v>1606</v>
      </c>
      <c r="C788" s="3" t="s">
        <v>1607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 s="5">
        <f t="shared" si="49"/>
        <v>52.879227053140099</v>
      </c>
      <c r="J788" t="s">
        <v>106</v>
      </c>
      <c r="K788" t="s">
        <v>107</v>
      </c>
      <c r="L788">
        <v>1522126800</v>
      </c>
      <c r="M788">
        <v>1522731600</v>
      </c>
      <c r="N788" s="9">
        <f t="shared" si="50"/>
        <v>43186.208333333328</v>
      </c>
      <c r="O788" s="9">
        <f t="shared" si="51"/>
        <v>43193.208333333328</v>
      </c>
      <c r="P788" t="b">
        <v>0</v>
      </c>
      <c r="Q788" t="b">
        <v>1</v>
      </c>
      <c r="R788" t="s">
        <v>158</v>
      </c>
      <c r="S788" t="str" cm="1">
        <f t="array" ref="S788:T788">_xlfn.TEXTSPLIT(R788,"/")</f>
        <v>music</v>
      </c>
      <c r="T788" t="str">
        <v>jazz</v>
      </c>
    </row>
    <row r="789" spans="1:20" ht="19.5" x14ac:dyDescent="0.4">
      <c r="A789">
        <v>787</v>
      </c>
      <c r="B789" t="s">
        <v>1608</v>
      </c>
      <c r="C789" s="3" t="s">
        <v>1609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50"/>
        <v>40684.208333333336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9.5" x14ac:dyDescent="0.4">
      <c r="A790">
        <v>788</v>
      </c>
      <c r="B790" t="s">
        <v>1610</v>
      </c>
      <c r="C790" s="3" t="s">
        <v>1611</v>
      </c>
      <c r="D790">
        <v>3600</v>
      </c>
      <c r="E790">
        <v>3174</v>
      </c>
      <c r="F790" s="4">
        <f t="shared" si="48"/>
        <v>88.166666666666671</v>
      </c>
      <c r="G790" t="s">
        <v>46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50"/>
        <v>41202.208333333336</v>
      </c>
      <c r="O790" s="9">
        <f t="shared" si="51"/>
        <v>41223.25</v>
      </c>
      <c r="P790" t="b">
        <v>0</v>
      </c>
      <c r="Q790" t="b">
        <v>0</v>
      </c>
      <c r="R790" t="s">
        <v>70</v>
      </c>
      <c r="S790" t="str" cm="1">
        <f t="array" ref="S790:T790">_xlfn.TEXTSPLIT(R790,"/")</f>
        <v>film &amp; video</v>
      </c>
      <c r="T790" t="str">
        <v>animation</v>
      </c>
    </row>
    <row r="791" spans="1:20" ht="19.5" x14ac:dyDescent="0.4">
      <c r="A791">
        <v>789</v>
      </c>
      <c r="B791" t="s">
        <v>1612</v>
      </c>
      <c r="C791" s="3" t="s">
        <v>1613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50"/>
        <v>41786.208333333336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9.5" x14ac:dyDescent="0.4">
      <c r="A792">
        <v>790</v>
      </c>
      <c r="B792" t="s">
        <v>1614</v>
      </c>
      <c r="C792" s="3" t="s">
        <v>1615</v>
      </c>
      <c r="D792">
        <v>185900</v>
      </c>
      <c r="E792">
        <v>56774</v>
      </c>
      <c r="F792" s="4">
        <f t="shared" si="48"/>
        <v>30.540075309306079</v>
      </c>
      <c r="G792" t="s">
        <v>73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50"/>
        <v>40223.25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9.5" x14ac:dyDescent="0.4">
      <c r="A793">
        <v>791</v>
      </c>
      <c r="B793" t="s">
        <v>1616</v>
      </c>
      <c r="C793" s="3" t="s">
        <v>1617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50"/>
        <v>42715.25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9.5" x14ac:dyDescent="0.4">
      <c r="A794">
        <v>792</v>
      </c>
      <c r="B794" t="s">
        <v>1618</v>
      </c>
      <c r="C794" s="3" t="s">
        <v>1619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50"/>
        <v>41451.208333333336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9.5" x14ac:dyDescent="0.4">
      <c r="A795">
        <v>793</v>
      </c>
      <c r="B795" t="s">
        <v>1620</v>
      </c>
      <c r="C795" s="3" t="s">
        <v>1621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 s="5">
        <f t="shared" si="49"/>
        <v>72.071823204419886</v>
      </c>
      <c r="J795" t="s">
        <v>97</v>
      </c>
      <c r="K795" t="s">
        <v>98</v>
      </c>
      <c r="L795">
        <v>1372136400</v>
      </c>
      <c r="M795">
        <v>1372482000</v>
      </c>
      <c r="N795" s="9">
        <f t="shared" si="50"/>
        <v>41450.208333333336</v>
      </c>
      <c r="O795" s="9">
        <f t="shared" si="51"/>
        <v>41454.208333333336</v>
      </c>
      <c r="P795" t="b">
        <v>0</v>
      </c>
      <c r="Q795" t="b">
        <v>0</v>
      </c>
      <c r="R795" t="s">
        <v>67</v>
      </c>
      <c r="S795" t="str" cm="1">
        <f t="array" ref="S795:T795">_xlfn.TEXTSPLIT(R795,"/")</f>
        <v>publishing</v>
      </c>
      <c r="T795" t="str">
        <v>nonfiction</v>
      </c>
    </row>
    <row r="796" spans="1:20" ht="19.5" x14ac:dyDescent="0.4">
      <c r="A796">
        <v>794</v>
      </c>
      <c r="B796" t="s">
        <v>1622</v>
      </c>
      <c r="C796" s="3" t="s">
        <v>1623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50"/>
        <v>43091.25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3.75" x14ac:dyDescent="0.4">
      <c r="A797">
        <v>795</v>
      </c>
      <c r="B797" t="s">
        <v>1624</v>
      </c>
      <c r="C797" s="3" t="s">
        <v>1625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50"/>
        <v>42675.208333333328</v>
      </c>
      <c r="O797" s="9">
        <f t="shared" si="51"/>
        <v>42678.208333333328</v>
      </c>
      <c r="P797" t="b">
        <v>0</v>
      </c>
      <c r="Q797" t="b">
        <v>0</v>
      </c>
      <c r="R797" t="s">
        <v>52</v>
      </c>
      <c r="S797" t="str" cm="1">
        <f t="array" ref="S797:T797">_xlfn.TEXTSPLIT(R797,"/")</f>
        <v>film &amp; video</v>
      </c>
      <c r="T797" t="str">
        <v>drama</v>
      </c>
    </row>
    <row r="798" spans="1:20" ht="19.5" x14ac:dyDescent="0.4">
      <c r="A798">
        <v>796</v>
      </c>
      <c r="B798" t="s">
        <v>1626</v>
      </c>
      <c r="C798" s="3" t="s">
        <v>1627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50"/>
        <v>41859.208333333336</v>
      </c>
      <c r="O798" s="9">
        <f t="shared" si="51"/>
        <v>41866.208333333336</v>
      </c>
      <c r="P798" t="b">
        <v>0</v>
      </c>
      <c r="Q798" t="b">
        <v>1</v>
      </c>
      <c r="R798" t="s">
        <v>291</v>
      </c>
      <c r="S798" t="str" cm="1">
        <f t="array" ref="S798:T798">_xlfn.TEXTSPLIT(R798,"/")</f>
        <v>games</v>
      </c>
      <c r="T798" t="str">
        <v>mobile games</v>
      </c>
    </row>
    <row r="799" spans="1:20" ht="19.5" x14ac:dyDescent="0.4">
      <c r="A799">
        <v>797</v>
      </c>
      <c r="B799" t="s">
        <v>1628</v>
      </c>
      <c r="C799" s="3" t="s">
        <v>1629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50"/>
        <v>43464.25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9.5" x14ac:dyDescent="0.4">
      <c r="A800">
        <v>798</v>
      </c>
      <c r="B800" t="s">
        <v>1630</v>
      </c>
      <c r="C800" s="3" t="s">
        <v>1631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50"/>
        <v>41060.208333333336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9.5" x14ac:dyDescent="0.4">
      <c r="A801">
        <v>799</v>
      </c>
      <c r="B801" t="s">
        <v>1632</v>
      </c>
      <c r="C801" s="3" t="s">
        <v>1633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 s="5">
        <f t="shared" si="49"/>
        <v>60.017959183673469</v>
      </c>
      <c r="J801" t="s">
        <v>39</v>
      </c>
      <c r="K801" t="s">
        <v>40</v>
      </c>
      <c r="L801">
        <v>1454133600</v>
      </c>
      <c r="M801">
        <v>1454479200</v>
      </c>
      <c r="N801" s="9">
        <f t="shared" si="50"/>
        <v>42399.25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9.5" x14ac:dyDescent="0.4">
      <c r="A802">
        <v>800</v>
      </c>
      <c r="B802" t="s">
        <v>1634</v>
      </c>
      <c r="C802" s="3" t="s">
        <v>1635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 s="5">
        <f t="shared" si="49"/>
        <v>1</v>
      </c>
      <c r="J802" t="s">
        <v>97</v>
      </c>
      <c r="K802" t="s">
        <v>98</v>
      </c>
      <c r="L802">
        <v>1434085200</v>
      </c>
      <c r="M802">
        <v>1434430800</v>
      </c>
      <c r="N802" s="9">
        <f t="shared" si="50"/>
        <v>42167.208333333328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9.5" x14ac:dyDescent="0.4">
      <c r="A803">
        <v>801</v>
      </c>
      <c r="B803" t="s">
        <v>1636</v>
      </c>
      <c r="C803" s="3" t="s">
        <v>1637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50"/>
        <v>43830.25</v>
      </c>
      <c r="O803" s="9">
        <f t="shared" si="51"/>
        <v>43852.25</v>
      </c>
      <c r="P803" t="b">
        <v>0</v>
      </c>
      <c r="Q803" t="b">
        <v>1</v>
      </c>
      <c r="R803" t="s">
        <v>121</v>
      </c>
      <c r="S803" t="str" cm="1">
        <f t="array" ref="S803:T803">_xlfn.TEXTSPLIT(R803,"/")</f>
        <v>photography</v>
      </c>
      <c r="T803" t="str">
        <v>photography books</v>
      </c>
    </row>
    <row r="804" spans="1:20" ht="33.75" x14ac:dyDescent="0.4">
      <c r="A804">
        <v>802</v>
      </c>
      <c r="B804" t="s">
        <v>1638</v>
      </c>
      <c r="C804" s="3" t="s">
        <v>1639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50"/>
        <v>43650.208333333328</v>
      </c>
      <c r="O804" s="9">
        <f t="shared" si="51"/>
        <v>43652.208333333328</v>
      </c>
      <c r="P804" t="b">
        <v>0</v>
      </c>
      <c r="Q804" t="b">
        <v>0</v>
      </c>
      <c r="R804" t="s">
        <v>121</v>
      </c>
      <c r="S804" t="str" cm="1">
        <f t="array" ref="S804:T804">_xlfn.TEXTSPLIT(R804,"/")</f>
        <v>photography</v>
      </c>
      <c r="T804" t="str">
        <v>photography books</v>
      </c>
    </row>
    <row r="805" spans="1:20" ht="33.75" x14ac:dyDescent="0.4">
      <c r="A805">
        <v>803</v>
      </c>
      <c r="B805" t="s">
        <v>1640</v>
      </c>
      <c r="C805" s="3" t="s">
        <v>1641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50"/>
        <v>43492.25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9.5" x14ac:dyDescent="0.4">
      <c r="A806">
        <v>804</v>
      </c>
      <c r="B806" t="s">
        <v>1642</v>
      </c>
      <c r="C806" s="3" t="s">
        <v>1643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50"/>
        <v>43102.25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3.75" x14ac:dyDescent="0.4">
      <c r="A807">
        <v>805</v>
      </c>
      <c r="B807" t="s">
        <v>1644</v>
      </c>
      <c r="C807" s="3" t="s">
        <v>1645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50"/>
        <v>41958.25</v>
      </c>
      <c r="O807" s="9">
        <f t="shared" si="51"/>
        <v>42009.25</v>
      </c>
      <c r="P807" t="b">
        <v>0</v>
      </c>
      <c r="Q807" t="b">
        <v>0</v>
      </c>
      <c r="R807" t="s">
        <v>41</v>
      </c>
      <c r="S807" t="str" cm="1">
        <f t="array" ref="S807:T807">_xlfn.TEXTSPLIT(R807,"/")</f>
        <v>film &amp; video</v>
      </c>
      <c r="T807" t="str">
        <v>documentary</v>
      </c>
    </row>
    <row r="808" spans="1:20" ht="19.5" x14ac:dyDescent="0.4">
      <c r="A808">
        <v>806</v>
      </c>
      <c r="B808" t="s">
        <v>1646</v>
      </c>
      <c r="C808" s="3" t="s">
        <v>1647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50"/>
        <v>40973.25</v>
      </c>
      <c r="O808" s="9">
        <f t="shared" si="51"/>
        <v>40997.208333333336</v>
      </c>
      <c r="P808" t="b">
        <v>0</v>
      </c>
      <c r="Q808" t="b">
        <v>1</v>
      </c>
      <c r="R808" t="s">
        <v>52</v>
      </c>
      <c r="S808" t="str" cm="1">
        <f t="array" ref="S808:T808">_xlfn.TEXTSPLIT(R808,"/")</f>
        <v>film &amp; video</v>
      </c>
      <c r="T808" t="str">
        <v>drama</v>
      </c>
    </row>
    <row r="809" spans="1:20" ht="19.5" x14ac:dyDescent="0.4">
      <c r="A809">
        <v>807</v>
      </c>
      <c r="B809" t="s">
        <v>1648</v>
      </c>
      <c r="C809" s="3" t="s">
        <v>1649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50"/>
        <v>43753.208333333328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9.5" x14ac:dyDescent="0.4">
      <c r="A810">
        <v>808</v>
      </c>
      <c r="B810" t="s">
        <v>1650</v>
      </c>
      <c r="C810" s="3" t="s">
        <v>1651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50"/>
        <v>42507.208333333328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9.5" x14ac:dyDescent="0.4">
      <c r="A811">
        <v>809</v>
      </c>
      <c r="B811" t="s">
        <v>1598</v>
      </c>
      <c r="C811" s="3" t="s">
        <v>1652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 s="5">
        <f t="shared" si="49"/>
        <v>42</v>
      </c>
      <c r="J811" t="s">
        <v>97</v>
      </c>
      <c r="K811" t="s">
        <v>98</v>
      </c>
      <c r="L811">
        <v>1344920400</v>
      </c>
      <c r="M811">
        <v>1345006800</v>
      </c>
      <c r="N811" s="9">
        <f t="shared" si="50"/>
        <v>41135.208333333336</v>
      </c>
      <c r="O811" s="9">
        <f t="shared" si="51"/>
        <v>41136.208333333336</v>
      </c>
      <c r="P811" t="b">
        <v>0</v>
      </c>
      <c r="Q811" t="b">
        <v>0</v>
      </c>
      <c r="R811" t="s">
        <v>41</v>
      </c>
      <c r="S811" t="str" cm="1">
        <f t="array" ref="S811:T811">_xlfn.TEXTSPLIT(R811,"/")</f>
        <v>film &amp; video</v>
      </c>
      <c r="T811" t="str">
        <v>documentary</v>
      </c>
    </row>
    <row r="812" spans="1:20" ht="19.5" x14ac:dyDescent="0.4">
      <c r="A812">
        <v>810</v>
      </c>
      <c r="B812" t="s">
        <v>1653</v>
      </c>
      <c r="C812" s="3" t="s">
        <v>1654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50"/>
        <v>43067.25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9.5" x14ac:dyDescent="0.4">
      <c r="A813">
        <v>811</v>
      </c>
      <c r="B813" t="s">
        <v>1655</v>
      </c>
      <c r="C813" s="3" t="s">
        <v>1656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50"/>
        <v>42378.25</v>
      </c>
      <c r="O813" s="9">
        <f t="shared" si="51"/>
        <v>42380.25</v>
      </c>
      <c r="P813" t="b">
        <v>0</v>
      </c>
      <c r="Q813" t="b">
        <v>1</v>
      </c>
      <c r="R813" t="s">
        <v>88</v>
      </c>
      <c r="S813" t="str" cm="1">
        <f t="array" ref="S813:T813">_xlfn.TEXTSPLIT(R813,"/")</f>
        <v>games</v>
      </c>
      <c r="T813" t="str">
        <v>video games</v>
      </c>
    </row>
    <row r="814" spans="1:20" ht="19.5" x14ac:dyDescent="0.4">
      <c r="A814">
        <v>812</v>
      </c>
      <c r="B814" t="s">
        <v>1657</v>
      </c>
      <c r="C814" s="3" t="s">
        <v>1658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50"/>
        <v>43206.208333333328</v>
      </c>
      <c r="O814" s="9">
        <f t="shared" si="51"/>
        <v>43211.208333333328</v>
      </c>
      <c r="P814" t="b">
        <v>0</v>
      </c>
      <c r="Q814" t="b">
        <v>0</v>
      </c>
      <c r="R814" t="s">
        <v>67</v>
      </c>
      <c r="S814" t="str" cm="1">
        <f t="array" ref="S814:T814">_xlfn.TEXTSPLIT(R814,"/")</f>
        <v>publishing</v>
      </c>
      <c r="T814" t="str">
        <v>nonfiction</v>
      </c>
    </row>
    <row r="815" spans="1:20" ht="19.5" x14ac:dyDescent="0.4">
      <c r="A815">
        <v>813</v>
      </c>
      <c r="B815" t="s">
        <v>1659</v>
      </c>
      <c r="C815" s="3" t="s">
        <v>1660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50"/>
        <v>41148.208333333336</v>
      </c>
      <c r="O815" s="9">
        <f t="shared" si="51"/>
        <v>41158.208333333336</v>
      </c>
      <c r="P815" t="b">
        <v>0</v>
      </c>
      <c r="Q815" t="b">
        <v>0</v>
      </c>
      <c r="R815" t="s">
        <v>88</v>
      </c>
      <c r="S815" t="str" cm="1">
        <f t="array" ref="S815:T815">_xlfn.TEXTSPLIT(R815,"/")</f>
        <v>games</v>
      </c>
      <c r="T815" t="str">
        <v>video games</v>
      </c>
    </row>
    <row r="816" spans="1:20" ht="19.5" x14ac:dyDescent="0.4">
      <c r="A816">
        <v>814</v>
      </c>
      <c r="B816" t="s">
        <v>1661</v>
      </c>
      <c r="C816" s="3" t="s">
        <v>1662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50"/>
        <v>42517.208333333328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3.75" x14ac:dyDescent="0.4">
      <c r="A817">
        <v>815</v>
      </c>
      <c r="B817" t="s">
        <v>1663</v>
      </c>
      <c r="C817" s="3" t="s">
        <v>1664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50"/>
        <v>43068.25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19.5" x14ac:dyDescent="0.4">
      <c r="A818">
        <v>816</v>
      </c>
      <c r="B818" t="s">
        <v>1665</v>
      </c>
      <c r="C818" s="3" t="s">
        <v>1666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50"/>
        <v>41680.25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9.5" x14ac:dyDescent="0.4">
      <c r="A819">
        <v>817</v>
      </c>
      <c r="B819" t="s">
        <v>1667</v>
      </c>
      <c r="C819" s="3" t="s">
        <v>1668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 s="5">
        <f t="shared" si="49"/>
        <v>76.011249497790274</v>
      </c>
      <c r="J819" t="s">
        <v>106</v>
      </c>
      <c r="K819" t="s">
        <v>107</v>
      </c>
      <c r="L819">
        <v>1556946000</v>
      </c>
      <c r="M819">
        <v>1559365200</v>
      </c>
      <c r="N819" s="9">
        <f t="shared" si="50"/>
        <v>43589.208333333328</v>
      </c>
      <c r="O819" s="9">
        <f t="shared" si="51"/>
        <v>43617.208333333328</v>
      </c>
      <c r="P819" t="b">
        <v>0</v>
      </c>
      <c r="Q819" t="b">
        <v>1</v>
      </c>
      <c r="R819" t="s">
        <v>67</v>
      </c>
      <c r="S819" t="str" cm="1">
        <f t="array" ref="S819:T819">_xlfn.TEXTSPLIT(R819,"/")</f>
        <v>publishing</v>
      </c>
      <c r="T819" t="str">
        <v>nonfiction</v>
      </c>
    </row>
    <row r="820" spans="1:20" ht="19.5" x14ac:dyDescent="0.4">
      <c r="A820">
        <v>818</v>
      </c>
      <c r="B820" t="s">
        <v>675</v>
      </c>
      <c r="C820" s="3" t="s">
        <v>1669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50"/>
        <v>43486.25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3.75" x14ac:dyDescent="0.4">
      <c r="A821">
        <v>819</v>
      </c>
      <c r="B821" t="s">
        <v>1670</v>
      </c>
      <c r="C821" s="3" t="s">
        <v>1671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50"/>
        <v>41237.25</v>
      </c>
      <c r="O821" s="9">
        <f t="shared" si="51"/>
        <v>41252.25</v>
      </c>
      <c r="P821" t="b">
        <v>1</v>
      </c>
      <c r="Q821" t="b">
        <v>0</v>
      </c>
      <c r="R821" t="s">
        <v>88</v>
      </c>
      <c r="S821" t="str" cm="1">
        <f t="array" ref="S821:T821">_xlfn.TEXTSPLIT(R821,"/")</f>
        <v>games</v>
      </c>
      <c r="T821" t="str">
        <v>video games</v>
      </c>
    </row>
    <row r="822" spans="1:20" ht="19.5" x14ac:dyDescent="0.4">
      <c r="A822">
        <v>820</v>
      </c>
      <c r="B822" t="s">
        <v>1672</v>
      </c>
      <c r="C822" s="3" t="s">
        <v>1673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 s="5">
        <f t="shared" si="49"/>
        <v>43.043010752688176</v>
      </c>
      <c r="J822" t="s">
        <v>39</v>
      </c>
      <c r="K822" t="s">
        <v>40</v>
      </c>
      <c r="L822">
        <v>1532840400</v>
      </c>
      <c r="M822">
        <v>1533963600</v>
      </c>
      <c r="N822" s="9">
        <f t="shared" si="50"/>
        <v>43310.208333333328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9.5" x14ac:dyDescent="0.4">
      <c r="A823">
        <v>821</v>
      </c>
      <c r="B823" t="s">
        <v>1674</v>
      </c>
      <c r="C823" s="3" t="s">
        <v>1675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50"/>
        <v>42794.25</v>
      </c>
      <c r="O823" s="9">
        <f t="shared" si="51"/>
        <v>42807.208333333328</v>
      </c>
      <c r="P823" t="b">
        <v>0</v>
      </c>
      <c r="Q823" t="b">
        <v>0</v>
      </c>
      <c r="R823" t="s">
        <v>41</v>
      </c>
      <c r="S823" t="str" cm="1">
        <f t="array" ref="S823:T823">_xlfn.TEXTSPLIT(R823,"/")</f>
        <v>film &amp; video</v>
      </c>
      <c r="T823" t="str">
        <v>documentary</v>
      </c>
    </row>
    <row r="824" spans="1:20" ht="19.5" x14ac:dyDescent="0.4">
      <c r="A824">
        <v>822</v>
      </c>
      <c r="B824" t="s">
        <v>1676</v>
      </c>
      <c r="C824" s="3" t="s">
        <v>1677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50"/>
        <v>41698.25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19.5" x14ac:dyDescent="0.4">
      <c r="A825">
        <v>823</v>
      </c>
      <c r="B825" t="s">
        <v>1678</v>
      </c>
      <c r="C825" s="3" t="s">
        <v>1679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50"/>
        <v>41892.208333333336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9.5" x14ac:dyDescent="0.4">
      <c r="A826">
        <v>824</v>
      </c>
      <c r="B826" t="s">
        <v>1680</v>
      </c>
      <c r="C826" s="3" t="s">
        <v>1681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50"/>
        <v>40348.208333333336</v>
      </c>
      <c r="O826" s="9">
        <f t="shared" si="51"/>
        <v>40380.208333333336</v>
      </c>
      <c r="P826" t="b">
        <v>0</v>
      </c>
      <c r="Q826" t="b">
        <v>1</v>
      </c>
      <c r="R826" t="s">
        <v>67</v>
      </c>
      <c r="S826" t="str" cm="1">
        <f t="array" ref="S826:T826">_xlfn.TEXTSPLIT(R826,"/")</f>
        <v>publishing</v>
      </c>
      <c r="T826" t="str">
        <v>nonfiction</v>
      </c>
    </row>
    <row r="827" spans="1:20" ht="19.5" x14ac:dyDescent="0.4">
      <c r="A827">
        <v>825</v>
      </c>
      <c r="B827" t="s">
        <v>1682</v>
      </c>
      <c r="C827" s="3" t="s">
        <v>1683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 s="5">
        <f t="shared" si="49"/>
        <v>88.853503184713375</v>
      </c>
      <c r="J827" t="s">
        <v>39</v>
      </c>
      <c r="K827" t="s">
        <v>40</v>
      </c>
      <c r="L827">
        <v>1500958800</v>
      </c>
      <c r="M827">
        <v>1501995600</v>
      </c>
      <c r="N827" s="9">
        <f t="shared" si="50"/>
        <v>42941.208333333328</v>
      </c>
      <c r="O827" s="9">
        <f t="shared" si="51"/>
        <v>42953.208333333328</v>
      </c>
      <c r="P827" t="b">
        <v>0</v>
      </c>
      <c r="Q827" t="b">
        <v>0</v>
      </c>
      <c r="R827" t="s">
        <v>99</v>
      </c>
      <c r="S827" t="str" cm="1">
        <f t="array" ref="S827:T827">_xlfn.TEXTSPLIT(R827,"/")</f>
        <v>film &amp; video</v>
      </c>
      <c r="T827" t="str">
        <v>shorts</v>
      </c>
    </row>
    <row r="828" spans="1:20" ht="33.75" x14ac:dyDescent="0.4">
      <c r="A828">
        <v>826</v>
      </c>
      <c r="B828" t="s">
        <v>1684</v>
      </c>
      <c r="C828" s="3" t="s">
        <v>1685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50"/>
        <v>40525.25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3.75" x14ac:dyDescent="0.4">
      <c r="A829">
        <v>827</v>
      </c>
      <c r="B829" t="s">
        <v>1686</v>
      </c>
      <c r="C829" s="3" t="s">
        <v>1687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50"/>
        <v>40666.208333333336</v>
      </c>
      <c r="O829" s="9">
        <f t="shared" si="51"/>
        <v>40678.208333333336</v>
      </c>
      <c r="P829" t="b">
        <v>0</v>
      </c>
      <c r="Q829" t="b">
        <v>1</v>
      </c>
      <c r="R829" t="s">
        <v>52</v>
      </c>
      <c r="S829" t="str" cm="1">
        <f t="array" ref="S829:T829">_xlfn.TEXTSPLIT(R829,"/")</f>
        <v>film &amp; video</v>
      </c>
      <c r="T829" t="str">
        <v>drama</v>
      </c>
    </row>
    <row r="830" spans="1:20" ht="33.75" x14ac:dyDescent="0.4">
      <c r="A830">
        <v>828</v>
      </c>
      <c r="B830" t="s">
        <v>1688</v>
      </c>
      <c r="C830" s="3" t="s">
        <v>1689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50"/>
        <v>43340.208333333328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9.5" x14ac:dyDescent="0.4">
      <c r="A831">
        <v>829</v>
      </c>
      <c r="B831" t="s">
        <v>1690</v>
      </c>
      <c r="C831" s="3" t="s">
        <v>1691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50"/>
        <v>42164.208333333328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3.75" x14ac:dyDescent="0.4">
      <c r="A832">
        <v>830</v>
      </c>
      <c r="B832" t="s">
        <v>1692</v>
      </c>
      <c r="C832" s="3" t="s">
        <v>1693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50"/>
        <v>43103.25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3.75" x14ac:dyDescent="0.4">
      <c r="A833">
        <v>831</v>
      </c>
      <c r="B833" t="s">
        <v>1694</v>
      </c>
      <c r="C833" s="3" t="s">
        <v>1695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50"/>
        <v>40994.208333333336</v>
      </c>
      <c r="O833" s="9">
        <f t="shared" si="51"/>
        <v>41028.208333333336</v>
      </c>
      <c r="P833" t="b">
        <v>0</v>
      </c>
      <c r="Q833" t="b">
        <v>0</v>
      </c>
      <c r="R833" t="s">
        <v>121</v>
      </c>
      <c r="S833" t="str" cm="1">
        <f t="array" ref="S833:T833">_xlfn.TEXTSPLIT(R833,"/")</f>
        <v>photography</v>
      </c>
      <c r="T833" t="str">
        <v>photography books</v>
      </c>
    </row>
    <row r="834" spans="1:20" ht="19.5" x14ac:dyDescent="0.4">
      <c r="A834">
        <v>832</v>
      </c>
      <c r="B834" t="s">
        <v>1696</v>
      </c>
      <c r="C834" s="3" t="s">
        <v>1697</v>
      </c>
      <c r="D834">
        <v>43200</v>
      </c>
      <c r="E834">
        <v>136156</v>
      </c>
      <c r="F834" s="4">
        <f t="shared" si="48"/>
        <v>315.17592592592592</v>
      </c>
      <c r="G834" t="s">
        <v>20</v>
      </c>
      <c r="H834">
        <v>1297</v>
      </c>
      <c r="I834" s="5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50"/>
        <v>42299.208333333328</v>
      </c>
      <c r="O834" s="9">
        <f t="shared" si="51"/>
        <v>42333.25</v>
      </c>
      <c r="P834" t="b">
        <v>1</v>
      </c>
      <c r="Q834" t="b">
        <v>0</v>
      </c>
      <c r="R834" t="s">
        <v>205</v>
      </c>
      <c r="S834" t="str" cm="1">
        <f t="array" ref="S834:T834">_xlfn.TEXTSPLIT(R834,"/")</f>
        <v>publishing</v>
      </c>
      <c r="T834" t="str">
        <v>translations</v>
      </c>
    </row>
    <row r="835" spans="1:20" ht="19.5" x14ac:dyDescent="0.4">
      <c r="A835">
        <v>833</v>
      </c>
      <c r="B835" t="s">
        <v>1698</v>
      </c>
      <c r="C835" s="3" t="s">
        <v>1699</v>
      </c>
      <c r="D835">
        <v>6800</v>
      </c>
      <c r="E835">
        <v>10723</v>
      </c>
      <c r="F835" s="4">
        <f t="shared" ref="F835:F898" si="52">PRODUCT(100*(E835/D835))</f>
        <v>157.69117647058823</v>
      </c>
      <c r="G835" t="s">
        <v>20</v>
      </c>
      <c r="H835">
        <v>165</v>
      </c>
      <c r="I835" s="5">
        <f t="shared" ref="I835:I898" si="53">IFERROR(AVERAGE(E835/H835),"0")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54">(((L835/60)/60)/24)+DATE(1970,1,1)</f>
        <v>40588.25</v>
      </c>
      <c r="O835" s="9">
        <f t="shared" ref="O835:O898" si="55">(((M835/60)/60)/24)+DATE(1970,1,1)</f>
        <v>40599.25</v>
      </c>
      <c r="P835" t="b">
        <v>0</v>
      </c>
      <c r="Q835" t="b">
        <v>0</v>
      </c>
      <c r="R835" t="s">
        <v>205</v>
      </c>
      <c r="S835" t="str" cm="1">
        <f t="array" ref="S835:T835">_xlfn.TEXTSPLIT(R835,"/")</f>
        <v>publishing</v>
      </c>
      <c r="T835" t="str">
        <v>translations</v>
      </c>
    </row>
    <row r="836" spans="1:20" ht="19.5" x14ac:dyDescent="0.4">
      <c r="A836">
        <v>834</v>
      </c>
      <c r="B836" t="s">
        <v>1700</v>
      </c>
      <c r="C836" s="3" t="s">
        <v>1701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 s="5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4"/>
        <v>41448.208333333336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9.5" x14ac:dyDescent="0.4">
      <c r="A837">
        <v>835</v>
      </c>
      <c r="B837" t="s">
        <v>1702</v>
      </c>
      <c r="C837" s="3" t="s">
        <v>1703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4"/>
        <v>42063.25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9.5" x14ac:dyDescent="0.4">
      <c r="A838">
        <v>836</v>
      </c>
      <c r="B838" t="s">
        <v>1704</v>
      </c>
      <c r="C838" s="3" t="s">
        <v>1705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4"/>
        <v>40214.25</v>
      </c>
      <c r="O838" s="9">
        <f t="shared" si="55"/>
        <v>40225.25</v>
      </c>
      <c r="P838" t="b">
        <v>0</v>
      </c>
      <c r="Q838" t="b">
        <v>0</v>
      </c>
      <c r="R838" t="s">
        <v>59</v>
      </c>
      <c r="S838" t="str" cm="1">
        <f t="array" ref="S838:T838">_xlfn.TEXTSPLIT(R838,"/")</f>
        <v>music</v>
      </c>
      <c r="T838" t="str">
        <v>indie rock</v>
      </c>
    </row>
    <row r="839" spans="1:20" ht="19.5" x14ac:dyDescent="0.4">
      <c r="A839">
        <v>837</v>
      </c>
      <c r="B839" t="s">
        <v>1706</v>
      </c>
      <c r="C839" s="3" t="s">
        <v>1707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4"/>
        <v>40629.208333333336</v>
      </c>
      <c r="O839" s="9">
        <f t="shared" si="55"/>
        <v>40683.208333333336</v>
      </c>
      <c r="P839" t="b">
        <v>0</v>
      </c>
      <c r="Q839" t="b">
        <v>0</v>
      </c>
      <c r="R839" t="s">
        <v>158</v>
      </c>
      <c r="S839" t="str" cm="1">
        <f t="array" ref="S839:T839">_xlfn.TEXTSPLIT(R839,"/")</f>
        <v>music</v>
      </c>
      <c r="T839" t="str">
        <v>jazz</v>
      </c>
    </row>
    <row r="840" spans="1:20" ht="19.5" x14ac:dyDescent="0.4">
      <c r="A840">
        <v>838</v>
      </c>
      <c r="B840" t="s">
        <v>1708</v>
      </c>
      <c r="C840" s="3" t="s">
        <v>1709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4"/>
        <v>43370.208333333328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9.5" x14ac:dyDescent="0.4">
      <c r="A841">
        <v>839</v>
      </c>
      <c r="B841" t="s">
        <v>1710</v>
      </c>
      <c r="C841" s="3" t="s">
        <v>1711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4"/>
        <v>41715.208333333336</v>
      </c>
      <c r="O841" s="9">
        <f t="shared" si="55"/>
        <v>41760.208333333336</v>
      </c>
      <c r="P841" t="b">
        <v>0</v>
      </c>
      <c r="Q841" t="b">
        <v>1</v>
      </c>
      <c r="R841" t="s">
        <v>41</v>
      </c>
      <c r="S841" t="str" cm="1">
        <f t="array" ref="S841:T841">_xlfn.TEXTSPLIT(R841,"/")</f>
        <v>film &amp; video</v>
      </c>
      <c r="T841" t="str">
        <v>documentary</v>
      </c>
    </row>
    <row r="842" spans="1:20" ht="19.5" x14ac:dyDescent="0.4">
      <c r="A842">
        <v>840</v>
      </c>
      <c r="B842" t="s">
        <v>1712</v>
      </c>
      <c r="C842" s="3" t="s">
        <v>1713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4"/>
        <v>41836.208333333336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9.5" x14ac:dyDescent="0.4">
      <c r="A843">
        <v>841</v>
      </c>
      <c r="B843" t="s">
        <v>1714</v>
      </c>
      <c r="C843" s="3" t="s">
        <v>1715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4"/>
        <v>42419.25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3.75" x14ac:dyDescent="0.4">
      <c r="A844">
        <v>842</v>
      </c>
      <c r="B844" t="s">
        <v>1716</v>
      </c>
      <c r="C844" s="3" t="s">
        <v>1717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 s="5">
        <f t="shared" si="53"/>
        <v>63.992424242424242</v>
      </c>
      <c r="J844" t="s">
        <v>106</v>
      </c>
      <c r="K844" t="s">
        <v>107</v>
      </c>
      <c r="L844">
        <v>1529038800</v>
      </c>
      <c r="M844">
        <v>1529298000</v>
      </c>
      <c r="N844" s="9">
        <f t="shared" si="54"/>
        <v>43266.208333333328</v>
      </c>
      <c r="O844" s="9">
        <f t="shared" si="55"/>
        <v>43269.208333333328</v>
      </c>
      <c r="P844" t="b">
        <v>0</v>
      </c>
      <c r="Q844" t="b">
        <v>0</v>
      </c>
      <c r="R844" t="s">
        <v>64</v>
      </c>
      <c r="S844" t="str" cm="1">
        <f t="array" ref="S844:T844">_xlfn.TEXTSPLIT(R844,"/")</f>
        <v>technology</v>
      </c>
      <c r="T844" t="str">
        <v>wearables</v>
      </c>
    </row>
    <row r="845" spans="1:20" ht="33.75" x14ac:dyDescent="0.4">
      <c r="A845">
        <v>843</v>
      </c>
      <c r="B845" t="s">
        <v>1718</v>
      </c>
      <c r="C845" s="3" t="s">
        <v>1719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4"/>
        <v>43338.208333333328</v>
      </c>
      <c r="O845" s="9">
        <f t="shared" si="55"/>
        <v>43344.208333333328</v>
      </c>
      <c r="P845" t="b">
        <v>0</v>
      </c>
      <c r="Q845" t="b">
        <v>0</v>
      </c>
      <c r="R845" t="s">
        <v>121</v>
      </c>
      <c r="S845" t="str" cm="1">
        <f t="array" ref="S845:T845">_xlfn.TEXTSPLIT(R845,"/")</f>
        <v>photography</v>
      </c>
      <c r="T845" t="str">
        <v>photography books</v>
      </c>
    </row>
    <row r="846" spans="1:20" ht="19.5" x14ac:dyDescent="0.4">
      <c r="A846">
        <v>844</v>
      </c>
      <c r="B846" t="s">
        <v>1720</v>
      </c>
      <c r="C846" s="3" t="s">
        <v>1721</v>
      </c>
      <c r="D846">
        <v>8800</v>
      </c>
      <c r="E846">
        <v>8747</v>
      </c>
      <c r="F846" s="4">
        <f t="shared" si="52"/>
        <v>99.39772727272728</v>
      </c>
      <c r="G846" t="s">
        <v>73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4"/>
        <v>40930.25</v>
      </c>
      <c r="O846" s="9">
        <f t="shared" si="55"/>
        <v>40933.25</v>
      </c>
      <c r="P846" t="b">
        <v>0</v>
      </c>
      <c r="Q846" t="b">
        <v>0</v>
      </c>
      <c r="R846" t="s">
        <v>41</v>
      </c>
      <c r="S846" t="str" cm="1">
        <f t="array" ref="S846:T846">_xlfn.TEXTSPLIT(R846,"/")</f>
        <v>film &amp; video</v>
      </c>
      <c r="T846" t="str">
        <v>documentary</v>
      </c>
    </row>
    <row r="847" spans="1:20" ht="19.5" x14ac:dyDescent="0.4">
      <c r="A847">
        <v>845</v>
      </c>
      <c r="B847" t="s">
        <v>1722</v>
      </c>
      <c r="C847" s="3" t="s">
        <v>1723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 s="5">
        <f t="shared" si="53"/>
        <v>101.98449039881831</v>
      </c>
      <c r="J847" t="s">
        <v>39</v>
      </c>
      <c r="K847" t="s">
        <v>40</v>
      </c>
      <c r="L847">
        <v>1526360400</v>
      </c>
      <c r="M847">
        <v>1529557200</v>
      </c>
      <c r="N847" s="9">
        <f t="shared" si="54"/>
        <v>43235.208333333328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9.5" x14ac:dyDescent="0.4">
      <c r="A848">
        <v>846</v>
      </c>
      <c r="B848" t="s">
        <v>1724</v>
      </c>
      <c r="C848" s="3" t="s">
        <v>1725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4"/>
        <v>43302.208333333328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9.5" x14ac:dyDescent="0.4">
      <c r="A849">
        <v>847</v>
      </c>
      <c r="B849" t="s">
        <v>1726</v>
      </c>
      <c r="C849" s="3" t="s">
        <v>1727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4"/>
        <v>43107.25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9.5" x14ac:dyDescent="0.4">
      <c r="A850">
        <v>848</v>
      </c>
      <c r="B850" t="s">
        <v>1728</v>
      </c>
      <c r="C850" s="3" t="s">
        <v>1729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4"/>
        <v>40341.208333333336</v>
      </c>
      <c r="O850" s="9">
        <f t="shared" si="55"/>
        <v>40350.208333333336</v>
      </c>
      <c r="P850" t="b">
        <v>0</v>
      </c>
      <c r="Q850" t="b">
        <v>0</v>
      </c>
      <c r="R850" t="s">
        <v>52</v>
      </c>
      <c r="S850" t="str" cm="1">
        <f t="array" ref="S850:T850">_xlfn.TEXTSPLIT(R850,"/")</f>
        <v>film &amp; video</v>
      </c>
      <c r="T850" t="str">
        <v>drama</v>
      </c>
    </row>
    <row r="851" spans="1:20" ht="19.5" x14ac:dyDescent="0.4">
      <c r="A851">
        <v>849</v>
      </c>
      <c r="B851" t="s">
        <v>1730</v>
      </c>
      <c r="C851" s="3" t="s">
        <v>1731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4"/>
        <v>40948.25</v>
      </c>
      <c r="O851" s="9">
        <f t="shared" si="55"/>
        <v>40951.25</v>
      </c>
      <c r="P851" t="b">
        <v>0</v>
      </c>
      <c r="Q851" t="b">
        <v>1</v>
      </c>
      <c r="R851" t="s">
        <v>59</v>
      </c>
      <c r="S851" t="str" cm="1">
        <f t="array" ref="S851:T851">_xlfn.TEXTSPLIT(R851,"/")</f>
        <v>music</v>
      </c>
      <c r="T851" t="str">
        <v>indie rock</v>
      </c>
    </row>
    <row r="852" spans="1:20" ht="19.5" x14ac:dyDescent="0.4">
      <c r="A852">
        <v>850</v>
      </c>
      <c r="B852" t="s">
        <v>1732</v>
      </c>
      <c r="C852" s="3" t="s">
        <v>1733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4"/>
        <v>40866.25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3.75" x14ac:dyDescent="0.4">
      <c r="A853">
        <v>851</v>
      </c>
      <c r="B853" t="s">
        <v>1734</v>
      </c>
      <c r="C853" s="3" t="s">
        <v>1735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4"/>
        <v>41031.208333333336</v>
      </c>
      <c r="O853" s="9">
        <f t="shared" si="55"/>
        <v>41064.208333333336</v>
      </c>
      <c r="P853" t="b">
        <v>0</v>
      </c>
      <c r="Q853" t="b">
        <v>0</v>
      </c>
      <c r="R853" t="s">
        <v>49</v>
      </c>
      <c r="S853" t="str" cm="1">
        <f t="array" ref="S853:T853">_xlfn.TEXTSPLIT(R853,"/")</f>
        <v>music</v>
      </c>
      <c r="T853" t="str">
        <v>electric music</v>
      </c>
    </row>
    <row r="854" spans="1:20" ht="19.5" x14ac:dyDescent="0.4">
      <c r="A854">
        <v>852</v>
      </c>
      <c r="B854" t="s">
        <v>1736</v>
      </c>
      <c r="C854" s="3" t="s">
        <v>1737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4"/>
        <v>40740.208333333336</v>
      </c>
      <c r="O854" s="9">
        <f t="shared" si="55"/>
        <v>40750.208333333336</v>
      </c>
      <c r="P854" t="b">
        <v>0</v>
      </c>
      <c r="Q854" t="b">
        <v>1</v>
      </c>
      <c r="R854" t="s">
        <v>88</v>
      </c>
      <c r="S854" t="str" cm="1">
        <f t="array" ref="S854:T854">_xlfn.TEXTSPLIT(R854,"/")</f>
        <v>games</v>
      </c>
      <c r="T854" t="str">
        <v>video games</v>
      </c>
    </row>
    <row r="855" spans="1:20" ht="19.5" x14ac:dyDescent="0.4">
      <c r="A855">
        <v>853</v>
      </c>
      <c r="B855" t="s">
        <v>1738</v>
      </c>
      <c r="C855" s="3" t="s">
        <v>1739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4"/>
        <v>40714.208333333336</v>
      </c>
      <c r="O855" s="9">
        <f t="shared" si="55"/>
        <v>40719.208333333336</v>
      </c>
      <c r="P855" t="b">
        <v>0</v>
      </c>
      <c r="Q855" t="b">
        <v>1</v>
      </c>
      <c r="R855" t="s">
        <v>59</v>
      </c>
      <c r="S855" t="str" cm="1">
        <f t="array" ref="S855:T855">_xlfn.TEXTSPLIT(R855,"/")</f>
        <v>music</v>
      </c>
      <c r="T855" t="str">
        <v>indie rock</v>
      </c>
    </row>
    <row r="856" spans="1:20" ht="19.5" x14ac:dyDescent="0.4">
      <c r="A856">
        <v>854</v>
      </c>
      <c r="B856" t="s">
        <v>1740</v>
      </c>
      <c r="C856" s="3" t="s">
        <v>1741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4"/>
        <v>43787.25</v>
      </c>
      <c r="O856" s="9">
        <f t="shared" si="55"/>
        <v>43814.25</v>
      </c>
      <c r="P856" t="b">
        <v>0</v>
      </c>
      <c r="Q856" t="b">
        <v>0</v>
      </c>
      <c r="R856" t="s">
        <v>118</v>
      </c>
      <c r="S856" t="str" cm="1">
        <f t="array" ref="S856:T856">_xlfn.TEXTSPLIT(R856,"/")</f>
        <v>publishing</v>
      </c>
      <c r="T856" t="str">
        <v>fiction</v>
      </c>
    </row>
    <row r="857" spans="1:20" ht="19.5" x14ac:dyDescent="0.4">
      <c r="A857">
        <v>855</v>
      </c>
      <c r="B857" t="s">
        <v>1742</v>
      </c>
      <c r="C857" s="3" t="s">
        <v>1743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4"/>
        <v>40712.208333333336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9.5" x14ac:dyDescent="0.4">
      <c r="A858">
        <v>856</v>
      </c>
      <c r="B858" t="s">
        <v>1598</v>
      </c>
      <c r="C858" s="3" t="s">
        <v>1744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4"/>
        <v>41023.208333333336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3.75" x14ac:dyDescent="0.4">
      <c r="A859">
        <v>857</v>
      </c>
      <c r="B859" t="s">
        <v>1745</v>
      </c>
      <c r="C859" s="3" t="s">
        <v>1746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 s="5">
        <f t="shared" si="53"/>
        <v>32.946666666666665</v>
      </c>
      <c r="J859" t="s">
        <v>97</v>
      </c>
      <c r="K859" t="s">
        <v>98</v>
      </c>
      <c r="L859">
        <v>1328421600</v>
      </c>
      <c r="M859">
        <v>1330408800</v>
      </c>
      <c r="N859" s="9">
        <f t="shared" si="54"/>
        <v>40944.25</v>
      </c>
      <c r="O859" s="9">
        <f t="shared" si="55"/>
        <v>40967.25</v>
      </c>
      <c r="P859" t="b">
        <v>1</v>
      </c>
      <c r="Q859" t="b">
        <v>0</v>
      </c>
      <c r="R859" t="s">
        <v>99</v>
      </c>
      <c r="S859" t="str" cm="1">
        <f t="array" ref="S859:T859">_xlfn.TEXTSPLIT(R859,"/")</f>
        <v>film &amp; video</v>
      </c>
      <c r="T859" t="str">
        <v>shorts</v>
      </c>
    </row>
    <row r="860" spans="1:20" ht="33.75" x14ac:dyDescent="0.4">
      <c r="A860">
        <v>858</v>
      </c>
      <c r="B860" t="s">
        <v>1747</v>
      </c>
      <c r="C860" s="3" t="s">
        <v>1748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4"/>
        <v>43211.208333333328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3.75" x14ac:dyDescent="0.4">
      <c r="A861">
        <v>859</v>
      </c>
      <c r="B861" t="s">
        <v>1749</v>
      </c>
      <c r="C861" s="3" t="s">
        <v>1750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4"/>
        <v>41334.25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3.75" x14ac:dyDescent="0.4">
      <c r="A862">
        <v>860</v>
      </c>
      <c r="B862" t="s">
        <v>1751</v>
      </c>
      <c r="C862" s="3" t="s">
        <v>1752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4"/>
        <v>43515.25</v>
      </c>
      <c r="O862" s="9">
        <f t="shared" si="55"/>
        <v>43525.25</v>
      </c>
      <c r="P862" t="b">
        <v>0</v>
      </c>
      <c r="Q862" t="b">
        <v>1</v>
      </c>
      <c r="R862" t="s">
        <v>64</v>
      </c>
      <c r="S862" t="str" cm="1">
        <f t="array" ref="S862:T862">_xlfn.TEXTSPLIT(R862,"/")</f>
        <v>technology</v>
      </c>
      <c r="T862" t="str">
        <v>wearables</v>
      </c>
    </row>
    <row r="863" spans="1:20" ht="19.5" x14ac:dyDescent="0.4">
      <c r="A863">
        <v>861</v>
      </c>
      <c r="B863" t="s">
        <v>1753</v>
      </c>
      <c r="C863" s="3" t="s">
        <v>1754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4"/>
        <v>40258.208333333336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9.5" x14ac:dyDescent="0.4">
      <c r="A864">
        <v>862</v>
      </c>
      <c r="B864" t="s">
        <v>1755</v>
      </c>
      <c r="C864" s="3" t="s">
        <v>1756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4"/>
        <v>40756.208333333336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9.5" x14ac:dyDescent="0.4">
      <c r="A865">
        <v>863</v>
      </c>
      <c r="B865" t="s">
        <v>1757</v>
      </c>
      <c r="C865" s="3" t="s">
        <v>1758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4"/>
        <v>42172.208333333328</v>
      </c>
      <c r="O865" s="9">
        <f t="shared" si="55"/>
        <v>42195.208333333328</v>
      </c>
      <c r="P865" t="b">
        <v>0</v>
      </c>
      <c r="Q865" t="b">
        <v>1</v>
      </c>
      <c r="R865" t="s">
        <v>268</v>
      </c>
      <c r="S865" t="str" cm="1">
        <f t="array" ref="S865:T865">_xlfn.TEXTSPLIT(R865,"/")</f>
        <v>film &amp; video</v>
      </c>
      <c r="T865" t="str">
        <v>television</v>
      </c>
    </row>
    <row r="866" spans="1:20" ht="19.5" x14ac:dyDescent="0.4">
      <c r="A866">
        <v>864</v>
      </c>
      <c r="B866" t="s">
        <v>1759</v>
      </c>
      <c r="C866" s="3" t="s">
        <v>1760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4"/>
        <v>42601.208333333328</v>
      </c>
      <c r="O866" s="9">
        <f t="shared" si="55"/>
        <v>42606.208333333328</v>
      </c>
      <c r="P866" t="b">
        <v>0</v>
      </c>
      <c r="Q866" t="b">
        <v>0</v>
      </c>
      <c r="R866" t="s">
        <v>99</v>
      </c>
      <c r="S866" t="str" cm="1">
        <f t="array" ref="S866:T866">_xlfn.TEXTSPLIT(R866,"/")</f>
        <v>film &amp; video</v>
      </c>
      <c r="T866" t="str">
        <v>shorts</v>
      </c>
    </row>
    <row r="867" spans="1:20" ht="19.5" x14ac:dyDescent="0.4">
      <c r="A867">
        <v>865</v>
      </c>
      <c r="B867" t="s">
        <v>1761</v>
      </c>
      <c r="C867" s="3" t="s">
        <v>1762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4"/>
        <v>41897.208333333336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9.5" x14ac:dyDescent="0.4">
      <c r="A868">
        <v>866</v>
      </c>
      <c r="B868" t="s">
        <v>1763</v>
      </c>
      <c r="C868" s="3" t="s">
        <v>1764</v>
      </c>
      <c r="D868">
        <v>182800</v>
      </c>
      <c r="E868">
        <v>79045</v>
      </c>
      <c r="F868" s="4">
        <f t="shared" si="52"/>
        <v>43.241247264770237</v>
      </c>
      <c r="G868" t="s">
        <v>73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4"/>
        <v>40671.208333333336</v>
      </c>
      <c r="O868" s="9">
        <f t="shared" si="55"/>
        <v>40672.208333333336</v>
      </c>
      <c r="P868" t="b">
        <v>0</v>
      </c>
      <c r="Q868" t="b">
        <v>0</v>
      </c>
      <c r="R868" t="s">
        <v>121</v>
      </c>
      <c r="S868" t="str" cm="1">
        <f t="array" ref="S868:T868">_xlfn.TEXTSPLIT(R868,"/")</f>
        <v>photography</v>
      </c>
      <c r="T868" t="str">
        <v>photography books</v>
      </c>
    </row>
    <row r="869" spans="1:20" ht="33.75" x14ac:dyDescent="0.4">
      <c r="A869">
        <v>867</v>
      </c>
      <c r="B869" t="s">
        <v>1765</v>
      </c>
      <c r="C869" s="3" t="s">
        <v>1766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4"/>
        <v>43382.208333333328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9.5" x14ac:dyDescent="0.4">
      <c r="A870">
        <v>868</v>
      </c>
      <c r="B870" t="s">
        <v>1767</v>
      </c>
      <c r="C870" s="3" t="s">
        <v>1768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4"/>
        <v>41559.208333333336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9.5" x14ac:dyDescent="0.4">
      <c r="A871">
        <v>869</v>
      </c>
      <c r="B871" t="s">
        <v>1769</v>
      </c>
      <c r="C871" s="3" t="s">
        <v>1770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4"/>
        <v>40350.208333333336</v>
      </c>
      <c r="O871" s="9">
        <f t="shared" si="55"/>
        <v>40364.208333333336</v>
      </c>
      <c r="P871" t="b">
        <v>0</v>
      </c>
      <c r="Q871" t="b">
        <v>0</v>
      </c>
      <c r="R871" t="s">
        <v>52</v>
      </c>
      <c r="S871" t="str" cm="1">
        <f t="array" ref="S871:T871">_xlfn.TEXTSPLIT(R871,"/")</f>
        <v>film &amp; video</v>
      </c>
      <c r="T871" t="str">
        <v>drama</v>
      </c>
    </row>
    <row r="872" spans="1:20" ht="19.5" x14ac:dyDescent="0.4">
      <c r="A872">
        <v>870</v>
      </c>
      <c r="B872" t="s">
        <v>1771</v>
      </c>
      <c r="C872" s="3" t="s">
        <v>1772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4"/>
        <v>42240.208333333328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3.75" x14ac:dyDescent="0.4">
      <c r="A873">
        <v>871</v>
      </c>
      <c r="B873" t="s">
        <v>1773</v>
      </c>
      <c r="C873" s="3" t="s">
        <v>1774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4"/>
        <v>43040.208333333328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9.5" x14ac:dyDescent="0.4">
      <c r="A874">
        <v>872</v>
      </c>
      <c r="B874" t="s">
        <v>1775</v>
      </c>
      <c r="C874" s="3" t="s">
        <v>1776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4"/>
        <v>43346.208333333328</v>
      </c>
      <c r="O874" s="9">
        <f t="shared" si="55"/>
        <v>43351.208333333328</v>
      </c>
      <c r="P874" t="b">
        <v>0</v>
      </c>
      <c r="Q874" t="b">
        <v>0</v>
      </c>
      <c r="R874" t="s">
        <v>473</v>
      </c>
      <c r="S874" t="str" cm="1">
        <f t="array" ref="S874:T874">_xlfn.TEXTSPLIT(R874,"/")</f>
        <v>film &amp; video</v>
      </c>
      <c r="T874" t="str">
        <v>science fiction</v>
      </c>
    </row>
    <row r="875" spans="1:20" ht="19.5" x14ac:dyDescent="0.4">
      <c r="A875">
        <v>873</v>
      </c>
      <c r="B875" t="s">
        <v>1777</v>
      </c>
      <c r="C875" s="3" t="s">
        <v>1778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4"/>
        <v>41647.25</v>
      </c>
      <c r="O875" s="9">
        <f t="shared" si="55"/>
        <v>41652.25</v>
      </c>
      <c r="P875" t="b">
        <v>0</v>
      </c>
      <c r="Q875" t="b">
        <v>0</v>
      </c>
      <c r="R875" t="s">
        <v>121</v>
      </c>
      <c r="S875" t="str" cm="1">
        <f t="array" ref="S875:T875">_xlfn.TEXTSPLIT(R875,"/")</f>
        <v>photography</v>
      </c>
      <c r="T875" t="str">
        <v>photography books</v>
      </c>
    </row>
    <row r="876" spans="1:20" ht="19.5" x14ac:dyDescent="0.4">
      <c r="A876">
        <v>874</v>
      </c>
      <c r="B876" t="s">
        <v>1779</v>
      </c>
      <c r="C876" s="3" t="s">
        <v>1780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4"/>
        <v>40291.208333333336</v>
      </c>
      <c r="O876" s="9">
        <f t="shared" si="55"/>
        <v>40329.208333333336</v>
      </c>
      <c r="P876" t="b">
        <v>0</v>
      </c>
      <c r="Q876" t="b">
        <v>1</v>
      </c>
      <c r="R876" t="s">
        <v>121</v>
      </c>
      <c r="S876" t="str" cm="1">
        <f t="array" ref="S876:T876">_xlfn.TEXTSPLIT(R876,"/")</f>
        <v>photography</v>
      </c>
      <c r="T876" t="str">
        <v>photography books</v>
      </c>
    </row>
    <row r="877" spans="1:20" ht="19.5" x14ac:dyDescent="0.4">
      <c r="A877">
        <v>875</v>
      </c>
      <c r="B877" t="s">
        <v>1781</v>
      </c>
      <c r="C877" s="3" t="s">
        <v>1782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4"/>
        <v>40556.25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3.75" x14ac:dyDescent="0.4">
      <c r="A878">
        <v>876</v>
      </c>
      <c r="B878" t="s">
        <v>1783</v>
      </c>
      <c r="C878" s="3" t="s">
        <v>1784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4"/>
        <v>43624.208333333328</v>
      </c>
      <c r="O878" s="9">
        <f t="shared" si="55"/>
        <v>43648.208333333328</v>
      </c>
      <c r="P878" t="b">
        <v>0</v>
      </c>
      <c r="Q878" t="b">
        <v>0</v>
      </c>
      <c r="R878" t="s">
        <v>121</v>
      </c>
      <c r="S878" t="str" cm="1">
        <f t="array" ref="S878:T878">_xlfn.TEXTSPLIT(R878,"/")</f>
        <v>photography</v>
      </c>
      <c r="T878" t="str">
        <v>photography books</v>
      </c>
    </row>
    <row r="879" spans="1:20" ht="19.5" x14ac:dyDescent="0.4">
      <c r="A879">
        <v>877</v>
      </c>
      <c r="B879" t="s">
        <v>1785</v>
      </c>
      <c r="C879" s="3" t="s">
        <v>1786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4"/>
        <v>42577.208333333328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9.5" x14ac:dyDescent="0.4">
      <c r="A880">
        <v>878</v>
      </c>
      <c r="B880" t="s">
        <v>1787</v>
      </c>
      <c r="C880" s="3" t="s">
        <v>1788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 s="5">
        <f t="shared" si="53"/>
        <v>84.333333333333329</v>
      </c>
      <c r="J880" t="s">
        <v>106</v>
      </c>
      <c r="K880" t="s">
        <v>107</v>
      </c>
      <c r="L880">
        <v>1579068000</v>
      </c>
      <c r="M880">
        <v>1581141600</v>
      </c>
      <c r="N880" s="9">
        <f t="shared" si="54"/>
        <v>43845.25</v>
      </c>
      <c r="O880" s="9">
        <f t="shared" si="55"/>
        <v>43869.25</v>
      </c>
      <c r="P880" t="b">
        <v>0</v>
      </c>
      <c r="Q880" t="b">
        <v>0</v>
      </c>
      <c r="R880" t="s">
        <v>147</v>
      </c>
      <c r="S880" t="str" cm="1">
        <f t="array" ref="S880:T880">_xlfn.TEXTSPLIT(R880,"/")</f>
        <v>music</v>
      </c>
      <c r="T880" t="str">
        <v>metal</v>
      </c>
    </row>
    <row r="881" spans="1:20" ht="19.5" x14ac:dyDescent="0.4">
      <c r="A881">
        <v>879</v>
      </c>
      <c r="B881" t="s">
        <v>1789</v>
      </c>
      <c r="C881" s="3" t="s">
        <v>1790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4"/>
        <v>42788.25</v>
      </c>
      <c r="O881" s="9">
        <f t="shared" si="55"/>
        <v>42797.25</v>
      </c>
      <c r="P881" t="b">
        <v>0</v>
      </c>
      <c r="Q881" t="b">
        <v>0</v>
      </c>
      <c r="R881" t="s">
        <v>67</v>
      </c>
      <c r="S881" t="str" cm="1">
        <f t="array" ref="S881:T881">_xlfn.TEXTSPLIT(R881,"/")</f>
        <v>publishing</v>
      </c>
      <c r="T881" t="str">
        <v>nonfiction</v>
      </c>
    </row>
    <row r="882" spans="1:20" ht="19.5" x14ac:dyDescent="0.4">
      <c r="A882">
        <v>880</v>
      </c>
      <c r="B882" t="s">
        <v>1791</v>
      </c>
      <c r="C882" s="3" t="s">
        <v>1792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4"/>
        <v>43667.208333333328</v>
      </c>
      <c r="O882" s="9">
        <f t="shared" si="55"/>
        <v>43669.208333333328</v>
      </c>
      <c r="P882" t="b">
        <v>0</v>
      </c>
      <c r="Q882" t="b">
        <v>0</v>
      </c>
      <c r="R882" t="s">
        <v>49</v>
      </c>
      <c r="S882" t="str" cm="1">
        <f t="array" ref="S882:T882">_xlfn.TEXTSPLIT(R882,"/")</f>
        <v>music</v>
      </c>
      <c r="T882" t="str">
        <v>electric music</v>
      </c>
    </row>
    <row r="883" spans="1:20" ht="19.5" x14ac:dyDescent="0.4">
      <c r="A883">
        <v>881</v>
      </c>
      <c r="B883" t="s">
        <v>1793</v>
      </c>
      <c r="C883" s="3" t="s">
        <v>1794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4"/>
        <v>42194.208333333328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9.5" x14ac:dyDescent="0.4">
      <c r="A884">
        <v>882</v>
      </c>
      <c r="B884" t="s">
        <v>1795</v>
      </c>
      <c r="C884" s="3" t="s">
        <v>1796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4"/>
        <v>42025.25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3.75" x14ac:dyDescent="0.4">
      <c r="A885">
        <v>883</v>
      </c>
      <c r="B885" t="s">
        <v>1797</v>
      </c>
      <c r="C885" s="3" t="s">
        <v>1798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4"/>
        <v>40323.208333333336</v>
      </c>
      <c r="O885" s="9">
        <f t="shared" si="55"/>
        <v>40359.208333333336</v>
      </c>
      <c r="P885" t="b">
        <v>0</v>
      </c>
      <c r="Q885" t="b">
        <v>0</v>
      </c>
      <c r="R885" t="s">
        <v>99</v>
      </c>
      <c r="S885" t="str" cm="1">
        <f t="array" ref="S885:T885">_xlfn.TEXTSPLIT(R885,"/")</f>
        <v>film &amp; video</v>
      </c>
      <c r="T885" t="str">
        <v>shorts</v>
      </c>
    </row>
    <row r="886" spans="1:20" ht="19.5" x14ac:dyDescent="0.4">
      <c r="A886">
        <v>884</v>
      </c>
      <c r="B886" t="s">
        <v>1799</v>
      </c>
      <c r="C886" s="3" t="s">
        <v>1800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4"/>
        <v>41763.208333333336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9.5" x14ac:dyDescent="0.4">
      <c r="A887">
        <v>885</v>
      </c>
      <c r="B887" t="s">
        <v>1801</v>
      </c>
      <c r="C887" s="3" t="s">
        <v>1802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4"/>
        <v>40335.208333333336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9.5" x14ac:dyDescent="0.4">
      <c r="A888">
        <v>886</v>
      </c>
      <c r="B888" t="s">
        <v>1803</v>
      </c>
      <c r="C888" s="3" t="s">
        <v>1804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4"/>
        <v>40416.208333333336</v>
      </c>
      <c r="O888" s="9">
        <f t="shared" si="55"/>
        <v>40434.208333333336</v>
      </c>
      <c r="P888" t="b">
        <v>0</v>
      </c>
      <c r="Q888" t="b">
        <v>0</v>
      </c>
      <c r="R888" t="s">
        <v>59</v>
      </c>
      <c r="S888" t="str" cm="1">
        <f t="array" ref="S888:T888">_xlfn.TEXTSPLIT(R888,"/")</f>
        <v>music</v>
      </c>
      <c r="T888" t="str">
        <v>indie rock</v>
      </c>
    </row>
    <row r="889" spans="1:20" ht="33.75" x14ac:dyDescent="0.4">
      <c r="A889">
        <v>887</v>
      </c>
      <c r="B889" t="s">
        <v>1805</v>
      </c>
      <c r="C889" s="3" t="s">
        <v>1806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4"/>
        <v>42202.208333333328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3.75" x14ac:dyDescent="0.4">
      <c r="A890">
        <v>888</v>
      </c>
      <c r="B890" t="s">
        <v>1807</v>
      </c>
      <c r="C890" s="3" t="s">
        <v>1808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4"/>
        <v>42836.208333333328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9.5" x14ac:dyDescent="0.4">
      <c r="A891">
        <v>889</v>
      </c>
      <c r="B891" t="s">
        <v>1809</v>
      </c>
      <c r="C891" s="3" t="s">
        <v>1810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4"/>
        <v>41710.208333333336</v>
      </c>
      <c r="O891" s="9">
        <f t="shared" si="55"/>
        <v>41717.208333333336</v>
      </c>
      <c r="P891" t="b">
        <v>0</v>
      </c>
      <c r="Q891" t="b">
        <v>1</v>
      </c>
      <c r="R891" t="s">
        <v>49</v>
      </c>
      <c r="S891" t="str" cm="1">
        <f t="array" ref="S891:T891">_xlfn.TEXTSPLIT(R891,"/")</f>
        <v>music</v>
      </c>
      <c r="T891" t="str">
        <v>electric music</v>
      </c>
    </row>
    <row r="892" spans="1:20" ht="19.5" x14ac:dyDescent="0.4">
      <c r="A892">
        <v>890</v>
      </c>
      <c r="B892" t="s">
        <v>1811</v>
      </c>
      <c r="C892" s="3" t="s">
        <v>1812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4"/>
        <v>43640.208333333328</v>
      </c>
      <c r="O892" s="9">
        <f t="shared" si="55"/>
        <v>43641.208333333328</v>
      </c>
      <c r="P892" t="b">
        <v>0</v>
      </c>
      <c r="Q892" t="b">
        <v>0</v>
      </c>
      <c r="R892" t="s">
        <v>59</v>
      </c>
      <c r="S892" t="str" cm="1">
        <f t="array" ref="S892:T892">_xlfn.TEXTSPLIT(R892,"/")</f>
        <v>music</v>
      </c>
      <c r="T892" t="str">
        <v>indie rock</v>
      </c>
    </row>
    <row r="893" spans="1:20" ht="33.75" x14ac:dyDescent="0.4">
      <c r="A893">
        <v>891</v>
      </c>
      <c r="B893" t="s">
        <v>1813</v>
      </c>
      <c r="C893" s="3" t="s">
        <v>1814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4"/>
        <v>40880.25</v>
      </c>
      <c r="O893" s="9">
        <f t="shared" si="55"/>
        <v>40924.25</v>
      </c>
      <c r="P893" t="b">
        <v>0</v>
      </c>
      <c r="Q893" t="b">
        <v>0</v>
      </c>
      <c r="R893" t="s">
        <v>41</v>
      </c>
      <c r="S893" t="str" cm="1">
        <f t="array" ref="S893:T893">_xlfn.TEXTSPLIT(R893,"/")</f>
        <v>film &amp; video</v>
      </c>
      <c r="T893" t="str">
        <v>documentary</v>
      </c>
    </row>
    <row r="894" spans="1:20" ht="19.5" x14ac:dyDescent="0.4">
      <c r="A894">
        <v>892</v>
      </c>
      <c r="B894" t="s">
        <v>1815</v>
      </c>
      <c r="C894" s="3" t="s">
        <v>1816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4"/>
        <v>40319.208333333336</v>
      </c>
      <c r="O894" s="9">
        <f t="shared" si="55"/>
        <v>40360.208333333336</v>
      </c>
      <c r="P894" t="b">
        <v>0</v>
      </c>
      <c r="Q894" t="b">
        <v>0</v>
      </c>
      <c r="R894" t="s">
        <v>205</v>
      </c>
      <c r="S894" t="str" cm="1">
        <f t="array" ref="S894:T894">_xlfn.TEXTSPLIT(R894,"/")</f>
        <v>publishing</v>
      </c>
      <c r="T894" t="str">
        <v>translations</v>
      </c>
    </row>
    <row r="895" spans="1:20" ht="19.5" x14ac:dyDescent="0.4">
      <c r="A895">
        <v>893</v>
      </c>
      <c r="B895" t="s">
        <v>1817</v>
      </c>
      <c r="C895" s="3" t="s">
        <v>1818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 s="5">
        <f t="shared" si="53"/>
        <v>54.120603015075375</v>
      </c>
      <c r="J895" t="s">
        <v>106</v>
      </c>
      <c r="K895" t="s">
        <v>107</v>
      </c>
      <c r="L895">
        <v>1434344400</v>
      </c>
      <c r="M895">
        <v>1434690000</v>
      </c>
      <c r="N895" s="9">
        <f t="shared" si="54"/>
        <v>42170.208333333328</v>
      </c>
      <c r="O895" s="9">
        <f t="shared" si="55"/>
        <v>42174.208333333328</v>
      </c>
      <c r="P895" t="b">
        <v>0</v>
      </c>
      <c r="Q895" t="b">
        <v>1</v>
      </c>
      <c r="R895" t="s">
        <v>41</v>
      </c>
      <c r="S895" t="str" cm="1">
        <f t="array" ref="S895:T895">_xlfn.TEXTSPLIT(R895,"/")</f>
        <v>film &amp; video</v>
      </c>
      <c r="T895" t="str">
        <v>documentary</v>
      </c>
    </row>
    <row r="896" spans="1:20" ht="19.5" x14ac:dyDescent="0.4">
      <c r="A896">
        <v>894</v>
      </c>
      <c r="B896" t="s">
        <v>1819</v>
      </c>
      <c r="C896" s="3" t="s">
        <v>1820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 s="5">
        <f t="shared" si="53"/>
        <v>57.285714285714285</v>
      </c>
      <c r="J896" t="s">
        <v>39</v>
      </c>
      <c r="K896" t="s">
        <v>40</v>
      </c>
      <c r="L896">
        <v>1373518800</v>
      </c>
      <c r="M896">
        <v>1376110800</v>
      </c>
      <c r="N896" s="9">
        <f t="shared" si="54"/>
        <v>41466.208333333336</v>
      </c>
      <c r="O896" s="9">
        <f t="shared" si="55"/>
        <v>41496.208333333336</v>
      </c>
      <c r="P896" t="b">
        <v>0</v>
      </c>
      <c r="Q896" t="b">
        <v>1</v>
      </c>
      <c r="R896" t="s">
        <v>268</v>
      </c>
      <c r="S896" t="str" cm="1">
        <f t="array" ref="S896:T896">_xlfn.TEXTSPLIT(R896,"/")</f>
        <v>film &amp; video</v>
      </c>
      <c r="T896" t="str">
        <v>television</v>
      </c>
    </row>
    <row r="897" spans="1:20" ht="33.75" x14ac:dyDescent="0.4">
      <c r="A897">
        <v>895</v>
      </c>
      <c r="B897" t="s">
        <v>1821</v>
      </c>
      <c r="C897" s="3" t="s">
        <v>1822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4"/>
        <v>43134.25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3.75" x14ac:dyDescent="0.4">
      <c r="A898">
        <v>896</v>
      </c>
      <c r="B898" t="s">
        <v>1823</v>
      </c>
      <c r="C898" s="3" t="s">
        <v>1824</v>
      </c>
      <c r="D898">
        <v>19800</v>
      </c>
      <c r="E898">
        <v>153338</v>
      </c>
      <c r="F898" s="4">
        <f t="shared" si="52"/>
        <v>774.43434343434342</v>
      </c>
      <c r="G898" t="s">
        <v>20</v>
      </c>
      <c r="H898">
        <v>1460</v>
      </c>
      <c r="I898" s="5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4"/>
        <v>40738.208333333336</v>
      </c>
      <c r="O898" s="9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9.5" x14ac:dyDescent="0.4">
      <c r="A899">
        <v>897</v>
      </c>
      <c r="B899" t="s">
        <v>1825</v>
      </c>
      <c r="C899" s="3" t="s">
        <v>1826</v>
      </c>
      <c r="D899">
        <v>8800</v>
      </c>
      <c r="E899">
        <v>2437</v>
      </c>
      <c r="F899" s="4">
        <f t="shared" ref="F899:F962" si="56">PRODUCT(100*(E899/D899))</f>
        <v>27.693181818181817</v>
      </c>
      <c r="G899" t="s">
        <v>14</v>
      </c>
      <c r="H899">
        <v>27</v>
      </c>
      <c r="I899" s="5">
        <f t="shared" ref="I899:I962" si="57">IFERROR(AVERAGE(E899/H899),"0")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58">(((L899/60)/60)/24)+DATE(1970,1,1)</f>
        <v>43583.208333333328</v>
      </c>
      <c r="O899" s="9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9.5" x14ac:dyDescent="0.4">
      <c r="A900">
        <v>898</v>
      </c>
      <c r="B900" t="s">
        <v>1827</v>
      </c>
      <c r="C900" s="3" t="s">
        <v>1828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 s="5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8"/>
        <v>43815.25</v>
      </c>
      <c r="O900" s="9">
        <f t="shared" si="59"/>
        <v>43821.25</v>
      </c>
      <c r="P900" t="b">
        <v>0</v>
      </c>
      <c r="Q900" t="b">
        <v>0</v>
      </c>
      <c r="R900" t="s">
        <v>41</v>
      </c>
      <c r="S900" t="str" cm="1">
        <f t="array" ref="S900:T900">_xlfn.TEXTSPLIT(R900,"/")</f>
        <v>film &amp; video</v>
      </c>
      <c r="T900" t="str">
        <v>documentary</v>
      </c>
    </row>
    <row r="901" spans="1:20" ht="19.5" x14ac:dyDescent="0.4">
      <c r="A901">
        <v>899</v>
      </c>
      <c r="B901" t="s">
        <v>1829</v>
      </c>
      <c r="C901" s="3" t="s">
        <v>1830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 s="5">
        <f t="shared" si="57"/>
        <v>102.60162601626017</v>
      </c>
      <c r="J901" t="s">
        <v>97</v>
      </c>
      <c r="K901" t="s">
        <v>98</v>
      </c>
      <c r="L901">
        <v>1381122000</v>
      </c>
      <c r="M901">
        <v>1382677200</v>
      </c>
      <c r="N901" s="9">
        <f t="shared" si="58"/>
        <v>41554.208333333336</v>
      </c>
      <c r="O901" s="9">
        <f t="shared" si="59"/>
        <v>41572.208333333336</v>
      </c>
      <c r="P901" t="b">
        <v>0</v>
      </c>
      <c r="Q901" t="b">
        <v>0</v>
      </c>
      <c r="R901" t="s">
        <v>158</v>
      </c>
      <c r="S901" t="str" cm="1">
        <f t="array" ref="S901:T901">_xlfn.TEXTSPLIT(R901,"/")</f>
        <v>music</v>
      </c>
      <c r="T901" t="str">
        <v>jazz</v>
      </c>
    </row>
    <row r="902" spans="1:20" ht="19.5" x14ac:dyDescent="0.4">
      <c r="A902">
        <v>900</v>
      </c>
      <c r="B902" t="s">
        <v>1831</v>
      </c>
      <c r="C902" s="3" t="s">
        <v>1832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8"/>
        <v>41901.208333333336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9.5" x14ac:dyDescent="0.4">
      <c r="A903">
        <v>901</v>
      </c>
      <c r="B903" t="s">
        <v>1833</v>
      </c>
      <c r="C903" s="3" t="s">
        <v>1834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8"/>
        <v>43298.208333333328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9.5" x14ac:dyDescent="0.4">
      <c r="A904">
        <v>902</v>
      </c>
      <c r="B904" t="s">
        <v>1835</v>
      </c>
      <c r="C904" s="3" t="s">
        <v>1836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8"/>
        <v>42399.25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3.75" x14ac:dyDescent="0.4">
      <c r="A905">
        <v>903</v>
      </c>
      <c r="B905" t="s">
        <v>1837</v>
      </c>
      <c r="C905" s="3" t="s">
        <v>1838</v>
      </c>
      <c r="D905">
        <v>41000</v>
      </c>
      <c r="E905">
        <v>709</v>
      </c>
      <c r="F905" s="4">
        <f t="shared" si="56"/>
        <v>1.729268292682927</v>
      </c>
      <c r="G905" t="s">
        <v>46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8"/>
        <v>41034.208333333336</v>
      </c>
      <c r="O905" s="9">
        <f t="shared" si="59"/>
        <v>41049.208333333336</v>
      </c>
      <c r="P905" t="b">
        <v>0</v>
      </c>
      <c r="Q905" t="b">
        <v>1</v>
      </c>
      <c r="R905" t="s">
        <v>67</v>
      </c>
      <c r="S905" t="str" cm="1">
        <f t="array" ref="S905:T905">_xlfn.TEXTSPLIT(R905,"/")</f>
        <v>publishing</v>
      </c>
      <c r="T905" t="str">
        <v>nonfiction</v>
      </c>
    </row>
    <row r="906" spans="1:20" ht="19.5" x14ac:dyDescent="0.4">
      <c r="A906">
        <v>904</v>
      </c>
      <c r="B906" t="s">
        <v>1839</v>
      </c>
      <c r="C906" s="3" t="s">
        <v>1840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8"/>
        <v>41186.208333333336</v>
      </c>
      <c r="O906" s="9">
        <f t="shared" si="59"/>
        <v>41190.208333333336</v>
      </c>
      <c r="P906" t="b">
        <v>0</v>
      </c>
      <c r="Q906" t="b">
        <v>0</v>
      </c>
      <c r="R906" t="s">
        <v>132</v>
      </c>
      <c r="S906" t="str" cm="1">
        <f t="array" ref="S906:T906">_xlfn.TEXTSPLIT(R906,"/")</f>
        <v>publishing</v>
      </c>
      <c r="T906" t="str">
        <v>radio &amp; podcasts</v>
      </c>
    </row>
    <row r="907" spans="1:20" ht="19.5" x14ac:dyDescent="0.4">
      <c r="A907">
        <v>905</v>
      </c>
      <c r="B907" t="s">
        <v>1841</v>
      </c>
      <c r="C907" s="3" t="s">
        <v>1842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8"/>
        <v>41536.208333333336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3.75" x14ac:dyDescent="0.4">
      <c r="A908">
        <v>906</v>
      </c>
      <c r="B908" t="s">
        <v>1843</v>
      </c>
      <c r="C908" s="3" t="s">
        <v>1844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8"/>
        <v>42868.208333333328</v>
      </c>
      <c r="O908" s="9">
        <f t="shared" si="59"/>
        <v>42904.208333333328</v>
      </c>
      <c r="P908" t="b">
        <v>1</v>
      </c>
      <c r="Q908" t="b">
        <v>1</v>
      </c>
      <c r="R908" t="s">
        <v>41</v>
      </c>
      <c r="S908" t="str" cm="1">
        <f t="array" ref="S908:T908">_xlfn.TEXTSPLIT(R908,"/")</f>
        <v>film &amp; video</v>
      </c>
      <c r="T908" t="str">
        <v>documentary</v>
      </c>
    </row>
    <row r="909" spans="1:20" ht="19.5" x14ac:dyDescent="0.4">
      <c r="A909">
        <v>907</v>
      </c>
      <c r="B909" t="s">
        <v>1845</v>
      </c>
      <c r="C909" s="3" t="s">
        <v>1846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8"/>
        <v>40660.208333333336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9.5" x14ac:dyDescent="0.4">
      <c r="A910">
        <v>908</v>
      </c>
      <c r="B910" t="s">
        <v>1847</v>
      </c>
      <c r="C910" s="3" t="s">
        <v>1848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8"/>
        <v>41031.208333333336</v>
      </c>
      <c r="O910" s="9">
        <f t="shared" si="59"/>
        <v>41042.208333333336</v>
      </c>
      <c r="P910" t="b">
        <v>0</v>
      </c>
      <c r="Q910" t="b">
        <v>0</v>
      </c>
      <c r="R910" t="s">
        <v>88</v>
      </c>
      <c r="S910" t="str" cm="1">
        <f t="array" ref="S910:T910">_xlfn.TEXTSPLIT(R910,"/")</f>
        <v>games</v>
      </c>
      <c r="T910" t="str">
        <v>video games</v>
      </c>
    </row>
    <row r="911" spans="1:20" ht="19.5" x14ac:dyDescent="0.4">
      <c r="A911">
        <v>909</v>
      </c>
      <c r="B911" t="s">
        <v>1849</v>
      </c>
      <c r="C911" s="3" t="s">
        <v>1850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8"/>
        <v>43255.208333333328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9.5" x14ac:dyDescent="0.4">
      <c r="A912">
        <v>910</v>
      </c>
      <c r="B912" t="s">
        <v>1851</v>
      </c>
      <c r="C912" s="3" t="s">
        <v>1852</v>
      </c>
      <c r="D912">
        <v>154500</v>
      </c>
      <c r="E912">
        <v>30215</v>
      </c>
      <c r="F912" s="4">
        <f t="shared" si="56"/>
        <v>19.556634304207122</v>
      </c>
      <c r="G912" t="s">
        <v>73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8"/>
        <v>42026.25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9.5" x14ac:dyDescent="0.4">
      <c r="A913">
        <v>911</v>
      </c>
      <c r="B913" t="s">
        <v>1853</v>
      </c>
      <c r="C913" s="3" t="s">
        <v>1854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8"/>
        <v>43717.208333333328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9.5" x14ac:dyDescent="0.4">
      <c r="A914">
        <v>912</v>
      </c>
      <c r="B914" t="s">
        <v>1855</v>
      </c>
      <c r="C914" s="3" t="s">
        <v>1856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8"/>
        <v>41157.208333333336</v>
      </c>
      <c r="O914" s="9">
        <f t="shared" si="59"/>
        <v>41170.208333333336</v>
      </c>
      <c r="P914" t="b">
        <v>1</v>
      </c>
      <c r="Q914" t="b">
        <v>0</v>
      </c>
      <c r="R914" t="s">
        <v>52</v>
      </c>
      <c r="S914" t="str" cm="1">
        <f t="array" ref="S914:T914">_xlfn.TEXTSPLIT(R914,"/")</f>
        <v>film &amp; video</v>
      </c>
      <c r="T914" t="str">
        <v>drama</v>
      </c>
    </row>
    <row r="915" spans="1:20" ht="19.5" x14ac:dyDescent="0.4">
      <c r="A915">
        <v>913</v>
      </c>
      <c r="B915" t="s">
        <v>1857</v>
      </c>
      <c r="C915" s="3" t="s">
        <v>1858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8"/>
        <v>43597.208333333328</v>
      </c>
      <c r="O915" s="9">
        <f t="shared" si="59"/>
        <v>43610.208333333328</v>
      </c>
      <c r="P915" t="b">
        <v>0</v>
      </c>
      <c r="Q915" t="b">
        <v>0</v>
      </c>
      <c r="R915" t="s">
        <v>52</v>
      </c>
      <c r="S915" t="str" cm="1">
        <f t="array" ref="S915:T915">_xlfn.TEXTSPLIT(R915,"/")</f>
        <v>film &amp; video</v>
      </c>
      <c r="T915" t="str">
        <v>drama</v>
      </c>
    </row>
    <row r="916" spans="1:20" ht="19.5" x14ac:dyDescent="0.4">
      <c r="A916">
        <v>914</v>
      </c>
      <c r="B916" t="s">
        <v>1859</v>
      </c>
      <c r="C916" s="3" t="s">
        <v>1860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 s="5">
        <f t="shared" si="57"/>
        <v>26.070921985815602</v>
      </c>
      <c r="J916" t="s">
        <v>39</v>
      </c>
      <c r="K916" t="s">
        <v>40</v>
      </c>
      <c r="L916">
        <v>1375592400</v>
      </c>
      <c r="M916">
        <v>1376629200</v>
      </c>
      <c r="N916" s="9">
        <f t="shared" si="58"/>
        <v>41490.208333333336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9.5" x14ac:dyDescent="0.4">
      <c r="A917">
        <v>915</v>
      </c>
      <c r="B917" t="s">
        <v>1861</v>
      </c>
      <c r="C917" s="3" t="s">
        <v>1862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 s="5">
        <f t="shared" si="57"/>
        <v>105.0032154340836</v>
      </c>
      <c r="J917" t="s">
        <v>39</v>
      </c>
      <c r="K917" t="s">
        <v>40</v>
      </c>
      <c r="L917">
        <v>1503982800</v>
      </c>
      <c r="M917">
        <v>1504760400</v>
      </c>
      <c r="N917" s="9">
        <f t="shared" si="58"/>
        <v>42976.208333333328</v>
      </c>
      <c r="O917" s="9">
        <f t="shared" si="59"/>
        <v>42985.208333333328</v>
      </c>
      <c r="P917" t="b">
        <v>0</v>
      </c>
      <c r="Q917" t="b">
        <v>0</v>
      </c>
      <c r="R917" t="s">
        <v>268</v>
      </c>
      <c r="S917" t="str" cm="1">
        <f t="array" ref="S917:T917">_xlfn.TEXTSPLIT(R917,"/")</f>
        <v>film &amp; video</v>
      </c>
      <c r="T917" t="str">
        <v>television</v>
      </c>
    </row>
    <row r="918" spans="1:20" ht="33.75" x14ac:dyDescent="0.4">
      <c r="A918">
        <v>916</v>
      </c>
      <c r="B918" t="s">
        <v>1863</v>
      </c>
      <c r="C918" s="3" t="s">
        <v>1864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8"/>
        <v>41991.25</v>
      </c>
      <c r="O918" s="9">
        <f t="shared" si="59"/>
        <v>42000.25</v>
      </c>
      <c r="P918" t="b">
        <v>0</v>
      </c>
      <c r="Q918" t="b">
        <v>0</v>
      </c>
      <c r="R918" t="s">
        <v>121</v>
      </c>
      <c r="S918" t="str" cm="1">
        <f t="array" ref="S918:T918">_xlfn.TEXTSPLIT(R918,"/")</f>
        <v>photography</v>
      </c>
      <c r="T918" t="str">
        <v>photography books</v>
      </c>
    </row>
    <row r="919" spans="1:20" ht="19.5" x14ac:dyDescent="0.4">
      <c r="A919">
        <v>917</v>
      </c>
      <c r="B919" t="s">
        <v>1865</v>
      </c>
      <c r="C919" s="3" t="s">
        <v>1866</v>
      </c>
      <c r="D919">
        <v>3600</v>
      </c>
      <c r="E919">
        <v>2097</v>
      </c>
      <c r="F919" s="4">
        <f t="shared" si="56"/>
        <v>58.25</v>
      </c>
      <c r="G919" t="s">
        <v>46</v>
      </c>
      <c r="H919">
        <v>27</v>
      </c>
      <c r="I919" s="5">
        <f t="shared" si="57"/>
        <v>77.666666666666671</v>
      </c>
      <c r="J919" t="s">
        <v>39</v>
      </c>
      <c r="K919" t="s">
        <v>40</v>
      </c>
      <c r="L919">
        <v>1309237200</v>
      </c>
      <c r="M919">
        <v>1311310800</v>
      </c>
      <c r="N919" s="9">
        <f t="shared" si="58"/>
        <v>40722.208333333336</v>
      </c>
      <c r="O919" s="9">
        <f t="shared" si="59"/>
        <v>40746.208333333336</v>
      </c>
      <c r="P919" t="b">
        <v>0</v>
      </c>
      <c r="Q919" t="b">
        <v>1</v>
      </c>
      <c r="R919" t="s">
        <v>99</v>
      </c>
      <c r="S919" t="str" cm="1">
        <f t="array" ref="S919:T919">_xlfn.TEXTSPLIT(R919,"/")</f>
        <v>film &amp; video</v>
      </c>
      <c r="T919" t="str">
        <v>shorts</v>
      </c>
    </row>
    <row r="920" spans="1:20" ht="19.5" x14ac:dyDescent="0.4">
      <c r="A920">
        <v>918</v>
      </c>
      <c r="B920" t="s">
        <v>1867</v>
      </c>
      <c r="C920" s="3" t="s">
        <v>1868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 s="5">
        <f t="shared" si="57"/>
        <v>57.82692307692308</v>
      </c>
      <c r="J920" t="s">
        <v>97</v>
      </c>
      <c r="K920" t="s">
        <v>98</v>
      </c>
      <c r="L920">
        <v>1343365200</v>
      </c>
      <c r="M920">
        <v>1344315600</v>
      </c>
      <c r="N920" s="9">
        <f t="shared" si="58"/>
        <v>41117.208333333336</v>
      </c>
      <c r="O920" s="9">
        <f t="shared" si="59"/>
        <v>41128.208333333336</v>
      </c>
      <c r="P920" t="b">
        <v>0</v>
      </c>
      <c r="Q920" t="b">
        <v>0</v>
      </c>
      <c r="R920" t="s">
        <v>132</v>
      </c>
      <c r="S920" t="str" cm="1">
        <f t="array" ref="S920:T920">_xlfn.TEXTSPLIT(R920,"/")</f>
        <v>publishing</v>
      </c>
      <c r="T920" t="str">
        <v>radio &amp; podcasts</v>
      </c>
    </row>
    <row r="921" spans="1:20" ht="19.5" x14ac:dyDescent="0.4">
      <c r="A921">
        <v>919</v>
      </c>
      <c r="B921" t="s">
        <v>1869</v>
      </c>
      <c r="C921" s="3" t="s">
        <v>1870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8"/>
        <v>43022.208333333328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9.5" x14ac:dyDescent="0.4">
      <c r="A922">
        <v>920</v>
      </c>
      <c r="B922" t="s">
        <v>1871</v>
      </c>
      <c r="C922" s="3" t="s">
        <v>1872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8"/>
        <v>43503.25</v>
      </c>
      <c r="O922" s="9">
        <f t="shared" si="59"/>
        <v>43523.25</v>
      </c>
      <c r="P922" t="b">
        <v>1</v>
      </c>
      <c r="Q922" t="b">
        <v>0</v>
      </c>
      <c r="R922" t="s">
        <v>70</v>
      </c>
      <c r="S922" t="str" cm="1">
        <f t="array" ref="S922:T922">_xlfn.TEXTSPLIT(R922,"/")</f>
        <v>film &amp; video</v>
      </c>
      <c r="T922" t="str">
        <v>animation</v>
      </c>
    </row>
    <row r="923" spans="1:20" ht="19.5" x14ac:dyDescent="0.4">
      <c r="A923">
        <v>921</v>
      </c>
      <c r="B923" t="s">
        <v>1873</v>
      </c>
      <c r="C923" s="3" t="s">
        <v>1874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8"/>
        <v>40951.25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9.5" x14ac:dyDescent="0.4">
      <c r="A924">
        <v>922</v>
      </c>
      <c r="B924" t="s">
        <v>1875</v>
      </c>
      <c r="C924" s="3" t="s">
        <v>1876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8"/>
        <v>43443.25</v>
      </c>
      <c r="O924" s="9">
        <f t="shared" si="59"/>
        <v>43452.25</v>
      </c>
      <c r="P924" t="b">
        <v>0</v>
      </c>
      <c r="Q924" t="b">
        <v>1</v>
      </c>
      <c r="R924" t="s">
        <v>318</v>
      </c>
      <c r="S924" t="str" cm="1">
        <f t="array" ref="S924:T924">_xlfn.TEXTSPLIT(R924,"/")</f>
        <v>music</v>
      </c>
      <c r="T924" t="str">
        <v>world music</v>
      </c>
    </row>
    <row r="925" spans="1:20" ht="19.5" x14ac:dyDescent="0.4">
      <c r="A925">
        <v>923</v>
      </c>
      <c r="B925" t="s">
        <v>1877</v>
      </c>
      <c r="C925" s="3" t="s">
        <v>1878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8"/>
        <v>40373.208333333336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9.5" x14ac:dyDescent="0.4">
      <c r="A926">
        <v>924</v>
      </c>
      <c r="B926" t="s">
        <v>1879</v>
      </c>
      <c r="C926" s="3" t="s">
        <v>1880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 s="5">
        <f t="shared" si="57"/>
        <v>84.006989951944078</v>
      </c>
      <c r="J926" t="s">
        <v>106</v>
      </c>
      <c r="K926" t="s">
        <v>107</v>
      </c>
      <c r="L926">
        <v>1572498000</v>
      </c>
      <c r="M926">
        <v>1573452000</v>
      </c>
      <c r="N926" s="9">
        <f t="shared" si="58"/>
        <v>43769.208333333328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3.75" x14ac:dyDescent="0.4">
      <c r="A927">
        <v>925</v>
      </c>
      <c r="B927" t="s">
        <v>1881</v>
      </c>
      <c r="C927" s="3" t="s">
        <v>1882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8"/>
        <v>43000.208333333328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9.5" x14ac:dyDescent="0.4">
      <c r="A928">
        <v>926</v>
      </c>
      <c r="B928" t="s">
        <v>1883</v>
      </c>
      <c r="C928" s="3" t="s">
        <v>1884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8"/>
        <v>42502.208333333328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9.5" x14ac:dyDescent="0.4">
      <c r="A929">
        <v>927</v>
      </c>
      <c r="B929" t="s">
        <v>1885</v>
      </c>
      <c r="C929" s="3" t="s">
        <v>1886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8"/>
        <v>41102.208333333336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9.5" x14ac:dyDescent="0.4">
      <c r="A930">
        <v>928</v>
      </c>
      <c r="B930" t="s">
        <v>1887</v>
      </c>
      <c r="C930" s="3" t="s">
        <v>1888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 s="5">
        <f t="shared" si="57"/>
        <v>51.995234312946785</v>
      </c>
      <c r="J930" t="s">
        <v>106</v>
      </c>
      <c r="K930" t="s">
        <v>107</v>
      </c>
      <c r="L930">
        <v>1388296800</v>
      </c>
      <c r="M930">
        <v>1389074400</v>
      </c>
      <c r="N930" s="9">
        <f t="shared" si="58"/>
        <v>41637.25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9.5" x14ac:dyDescent="0.4">
      <c r="A931">
        <v>929</v>
      </c>
      <c r="B931" t="s">
        <v>1889</v>
      </c>
      <c r="C931" s="3" t="s">
        <v>1890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 s="5">
        <f t="shared" si="57"/>
        <v>64.956521739130437</v>
      </c>
      <c r="J931" t="s">
        <v>39</v>
      </c>
      <c r="K931" t="s">
        <v>40</v>
      </c>
      <c r="L931">
        <v>1493787600</v>
      </c>
      <c r="M931">
        <v>1494997200</v>
      </c>
      <c r="N931" s="9">
        <f t="shared" si="58"/>
        <v>42858.208333333328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9.5" x14ac:dyDescent="0.4">
      <c r="A932">
        <v>930</v>
      </c>
      <c r="B932" t="s">
        <v>1891</v>
      </c>
      <c r="C932" s="3" t="s">
        <v>1892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8"/>
        <v>42060.25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9.5" x14ac:dyDescent="0.4">
      <c r="A933">
        <v>931</v>
      </c>
      <c r="B933" t="s">
        <v>1893</v>
      </c>
      <c r="C933" s="3" t="s">
        <v>1894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8"/>
        <v>41818.208333333336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9.5" x14ac:dyDescent="0.4">
      <c r="A934">
        <v>932</v>
      </c>
      <c r="B934" t="s">
        <v>1895</v>
      </c>
      <c r="C934" s="3" t="s">
        <v>1896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8"/>
        <v>41709.208333333336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9.5" x14ac:dyDescent="0.4">
      <c r="A935">
        <v>933</v>
      </c>
      <c r="B935" t="s">
        <v>1897</v>
      </c>
      <c r="C935" s="3" t="s">
        <v>1898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8"/>
        <v>41372.208333333336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9.5" x14ac:dyDescent="0.4">
      <c r="A936">
        <v>934</v>
      </c>
      <c r="B936" t="s">
        <v>1899</v>
      </c>
      <c r="C936" s="3" t="s">
        <v>1900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8"/>
        <v>42422.25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3.75" x14ac:dyDescent="0.4">
      <c r="A937">
        <v>935</v>
      </c>
      <c r="B937" t="s">
        <v>1901</v>
      </c>
      <c r="C937" s="3" t="s">
        <v>1902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8"/>
        <v>42209.208333333328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9.5" x14ac:dyDescent="0.4">
      <c r="A938">
        <v>936</v>
      </c>
      <c r="B938" t="s">
        <v>1245</v>
      </c>
      <c r="C938" s="3" t="s">
        <v>1903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8"/>
        <v>43668.208333333328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9.5" x14ac:dyDescent="0.4">
      <c r="A939">
        <v>937</v>
      </c>
      <c r="B939" t="s">
        <v>1904</v>
      </c>
      <c r="C939" s="3" t="s">
        <v>1905</v>
      </c>
      <c r="D939">
        <v>171000</v>
      </c>
      <c r="E939">
        <v>84891</v>
      </c>
      <c r="F939" s="4">
        <f t="shared" si="56"/>
        <v>49.64385964912281</v>
      </c>
      <c r="G939" t="s">
        <v>73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8"/>
        <v>42334.25</v>
      </c>
      <c r="O939" s="9">
        <f t="shared" si="59"/>
        <v>42343.25</v>
      </c>
      <c r="P939" t="b">
        <v>0</v>
      </c>
      <c r="Q939" t="b">
        <v>0</v>
      </c>
      <c r="R939" t="s">
        <v>41</v>
      </c>
      <c r="S939" t="str" cm="1">
        <f t="array" ref="S939:T939">_xlfn.TEXTSPLIT(R939,"/")</f>
        <v>film &amp; video</v>
      </c>
      <c r="T939" t="str">
        <v>documentary</v>
      </c>
    </row>
    <row r="940" spans="1:20" ht="19.5" x14ac:dyDescent="0.4">
      <c r="A940">
        <v>938</v>
      </c>
      <c r="B940" t="s">
        <v>1906</v>
      </c>
      <c r="C940" s="3" t="s">
        <v>1907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8"/>
        <v>43263.208333333328</v>
      </c>
      <c r="O940" s="9">
        <f t="shared" si="59"/>
        <v>43299.208333333328</v>
      </c>
      <c r="P940" t="b">
        <v>0</v>
      </c>
      <c r="Q940" t="b">
        <v>1</v>
      </c>
      <c r="R940" t="s">
        <v>118</v>
      </c>
      <c r="S940" t="str" cm="1">
        <f t="array" ref="S940:T940">_xlfn.TEXTSPLIT(R940,"/")</f>
        <v>publishing</v>
      </c>
      <c r="T940" t="str">
        <v>fiction</v>
      </c>
    </row>
    <row r="941" spans="1:20" ht="33.75" x14ac:dyDescent="0.4">
      <c r="A941">
        <v>939</v>
      </c>
      <c r="B941" t="s">
        <v>1908</v>
      </c>
      <c r="C941" s="3" t="s">
        <v>1909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8"/>
        <v>40670.208333333336</v>
      </c>
      <c r="O941" s="9">
        <f t="shared" si="59"/>
        <v>40687.208333333336</v>
      </c>
      <c r="P941" t="b">
        <v>0</v>
      </c>
      <c r="Q941" t="b">
        <v>1</v>
      </c>
      <c r="R941" t="s">
        <v>88</v>
      </c>
      <c r="S941" t="str" cm="1">
        <f t="array" ref="S941:T941">_xlfn.TEXTSPLIT(R941,"/")</f>
        <v>games</v>
      </c>
      <c r="T941" t="str">
        <v>video games</v>
      </c>
    </row>
    <row r="942" spans="1:20" ht="19.5" x14ac:dyDescent="0.4">
      <c r="A942">
        <v>940</v>
      </c>
      <c r="B942" t="s">
        <v>1910</v>
      </c>
      <c r="C942" s="3" t="s">
        <v>1911</v>
      </c>
      <c r="D942">
        <v>9900</v>
      </c>
      <c r="E942">
        <v>6161</v>
      </c>
      <c r="F942" s="4">
        <f t="shared" si="56"/>
        <v>62.232323232323225</v>
      </c>
      <c r="G942" t="s">
        <v>46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8"/>
        <v>41244.25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9.5" x14ac:dyDescent="0.4">
      <c r="A943">
        <v>941</v>
      </c>
      <c r="B943" t="s">
        <v>1912</v>
      </c>
      <c r="C943" s="3" t="s">
        <v>1913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8"/>
        <v>40552.25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9.5" x14ac:dyDescent="0.4">
      <c r="A944">
        <v>942</v>
      </c>
      <c r="B944" t="s">
        <v>1906</v>
      </c>
      <c r="C944" s="3" t="s">
        <v>1914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8"/>
        <v>40568.25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9.5" x14ac:dyDescent="0.4">
      <c r="A945">
        <v>943</v>
      </c>
      <c r="B945" t="s">
        <v>1915</v>
      </c>
      <c r="C945" s="3" t="s">
        <v>1916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8"/>
        <v>41906.208333333336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9.5" x14ac:dyDescent="0.4">
      <c r="A946">
        <v>944</v>
      </c>
      <c r="B946" t="s">
        <v>1917</v>
      </c>
      <c r="C946" s="3" t="s">
        <v>1918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8"/>
        <v>42776.25</v>
      </c>
      <c r="O946" s="9">
        <f t="shared" si="59"/>
        <v>42795.25</v>
      </c>
      <c r="P946" t="b">
        <v>0</v>
      </c>
      <c r="Q946" t="b">
        <v>0</v>
      </c>
      <c r="R946" t="s">
        <v>121</v>
      </c>
      <c r="S946" t="str" cm="1">
        <f t="array" ref="S946:T946">_xlfn.TEXTSPLIT(R946,"/")</f>
        <v>photography</v>
      </c>
      <c r="T946" t="str">
        <v>photography books</v>
      </c>
    </row>
    <row r="947" spans="1:20" ht="19.5" x14ac:dyDescent="0.4">
      <c r="A947">
        <v>945</v>
      </c>
      <c r="B947" t="s">
        <v>1919</v>
      </c>
      <c r="C947" s="3" t="s">
        <v>1920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8"/>
        <v>41004.208333333336</v>
      </c>
      <c r="O947" s="9">
        <f t="shared" si="59"/>
        <v>41019.208333333336</v>
      </c>
      <c r="P947" t="b">
        <v>1</v>
      </c>
      <c r="Q947" t="b">
        <v>0</v>
      </c>
      <c r="R947" t="s">
        <v>121</v>
      </c>
      <c r="S947" t="str" cm="1">
        <f t="array" ref="S947:T947">_xlfn.TEXTSPLIT(R947,"/")</f>
        <v>photography</v>
      </c>
      <c r="T947" t="str">
        <v>photography books</v>
      </c>
    </row>
    <row r="948" spans="1:20" ht="33.75" x14ac:dyDescent="0.4">
      <c r="A948">
        <v>946</v>
      </c>
      <c r="B948" t="s">
        <v>1921</v>
      </c>
      <c r="C948" s="3" t="s">
        <v>1922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8"/>
        <v>40710.208333333336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9.5" x14ac:dyDescent="0.4">
      <c r="A949">
        <v>947</v>
      </c>
      <c r="B949" t="s">
        <v>1923</v>
      </c>
      <c r="C949" s="3" t="s">
        <v>1924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8"/>
        <v>41908.208333333336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9.5" x14ac:dyDescent="0.4">
      <c r="A950">
        <v>948</v>
      </c>
      <c r="B950" t="s">
        <v>1925</v>
      </c>
      <c r="C950" s="3" t="s">
        <v>1926</v>
      </c>
      <c r="D950">
        <v>9400</v>
      </c>
      <c r="E950">
        <v>5918</v>
      </c>
      <c r="F950" s="4">
        <f t="shared" si="56"/>
        <v>62.957446808510639</v>
      </c>
      <c r="G950" t="s">
        <v>73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8"/>
        <v>41985.25</v>
      </c>
      <c r="O950" s="9">
        <f t="shared" si="59"/>
        <v>41995.25</v>
      </c>
      <c r="P950" t="b">
        <v>1</v>
      </c>
      <c r="Q950" t="b">
        <v>1</v>
      </c>
      <c r="R950" t="s">
        <v>41</v>
      </c>
      <c r="S950" t="str" cm="1">
        <f t="array" ref="S950:T950">_xlfn.TEXTSPLIT(R950,"/")</f>
        <v>film &amp; video</v>
      </c>
      <c r="T950" t="str">
        <v>documentary</v>
      </c>
    </row>
    <row r="951" spans="1:20" ht="33.75" x14ac:dyDescent="0.4">
      <c r="A951">
        <v>949</v>
      </c>
      <c r="B951" t="s">
        <v>1927</v>
      </c>
      <c r="C951" s="3" t="s">
        <v>1928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8"/>
        <v>42112.208333333328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9.5" x14ac:dyDescent="0.4">
      <c r="A952">
        <v>950</v>
      </c>
      <c r="B952" t="s">
        <v>1929</v>
      </c>
      <c r="C952" s="3" t="s">
        <v>1930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8"/>
        <v>43571.208333333328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9.5" x14ac:dyDescent="0.4">
      <c r="A953">
        <v>951</v>
      </c>
      <c r="B953" t="s">
        <v>1931</v>
      </c>
      <c r="C953" s="3" t="s">
        <v>1932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8"/>
        <v>42730.25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9.5" x14ac:dyDescent="0.4">
      <c r="A954">
        <v>952</v>
      </c>
      <c r="B954" t="s">
        <v>1933</v>
      </c>
      <c r="C954" s="3" t="s">
        <v>1934</v>
      </c>
      <c r="D954">
        <v>145500</v>
      </c>
      <c r="E954">
        <v>101987</v>
      </c>
      <c r="F954" s="4">
        <f t="shared" si="56"/>
        <v>70.094158075601371</v>
      </c>
      <c r="G954" t="s">
        <v>73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8"/>
        <v>42591.208333333328</v>
      </c>
      <c r="O954" s="9">
        <f t="shared" si="59"/>
        <v>42605.208333333328</v>
      </c>
      <c r="P954" t="b">
        <v>0</v>
      </c>
      <c r="Q954" t="b">
        <v>0</v>
      </c>
      <c r="R954" t="s">
        <v>41</v>
      </c>
      <c r="S954" t="str" cm="1">
        <f t="array" ref="S954:T954">_xlfn.TEXTSPLIT(R954,"/")</f>
        <v>film &amp; video</v>
      </c>
      <c r="T954" t="str">
        <v>documentary</v>
      </c>
    </row>
    <row r="955" spans="1:20" ht="33.75" x14ac:dyDescent="0.4">
      <c r="A955">
        <v>953</v>
      </c>
      <c r="B955" t="s">
        <v>1935</v>
      </c>
      <c r="C955" s="3" t="s">
        <v>1936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8"/>
        <v>42358.25</v>
      </c>
      <c r="O955" s="9">
        <f t="shared" si="59"/>
        <v>42394.25</v>
      </c>
      <c r="P955" t="b">
        <v>0</v>
      </c>
      <c r="Q955" t="b">
        <v>1</v>
      </c>
      <c r="R955" t="s">
        <v>473</v>
      </c>
      <c r="S955" t="str" cm="1">
        <f t="array" ref="S955:T955">_xlfn.TEXTSPLIT(R955,"/")</f>
        <v>film &amp; video</v>
      </c>
      <c r="T955" t="str">
        <v>science fiction</v>
      </c>
    </row>
    <row r="956" spans="1:20" ht="19.5" x14ac:dyDescent="0.4">
      <c r="A956">
        <v>954</v>
      </c>
      <c r="B956" t="s">
        <v>1937</v>
      </c>
      <c r="C956" s="3" t="s">
        <v>1938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8"/>
        <v>41174.208333333336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3.75" x14ac:dyDescent="0.4">
      <c r="A957">
        <v>955</v>
      </c>
      <c r="B957" t="s">
        <v>1939</v>
      </c>
      <c r="C957" s="3" t="s">
        <v>1940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8"/>
        <v>41238.25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9.5" x14ac:dyDescent="0.4">
      <c r="A958">
        <v>956</v>
      </c>
      <c r="B958" t="s">
        <v>1941</v>
      </c>
      <c r="C958" s="3" t="s">
        <v>1942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8"/>
        <v>42360.25</v>
      </c>
      <c r="O958" s="9">
        <f t="shared" si="59"/>
        <v>42364.25</v>
      </c>
      <c r="P958" t="b">
        <v>0</v>
      </c>
      <c r="Q958" t="b">
        <v>0</v>
      </c>
      <c r="R958" t="s">
        <v>473</v>
      </c>
      <c r="S958" t="str" cm="1">
        <f t="array" ref="S958:T958">_xlfn.TEXTSPLIT(R958,"/")</f>
        <v>film &amp; video</v>
      </c>
      <c r="T958" t="str">
        <v>science fiction</v>
      </c>
    </row>
    <row r="959" spans="1:20" ht="19.5" x14ac:dyDescent="0.4">
      <c r="A959">
        <v>957</v>
      </c>
      <c r="B959" t="s">
        <v>1943</v>
      </c>
      <c r="C959" s="3" t="s">
        <v>1944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8"/>
        <v>40955.25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3.75" x14ac:dyDescent="0.4">
      <c r="A960">
        <v>958</v>
      </c>
      <c r="B960" t="s">
        <v>1945</v>
      </c>
      <c r="C960" s="3" t="s">
        <v>1946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8"/>
        <v>40350.208333333336</v>
      </c>
      <c r="O960" s="9">
        <f t="shared" si="59"/>
        <v>40372.208333333336</v>
      </c>
      <c r="P960" t="b">
        <v>0</v>
      </c>
      <c r="Q960" t="b">
        <v>0</v>
      </c>
      <c r="R960" t="s">
        <v>70</v>
      </c>
      <c r="S960" t="str" cm="1">
        <f t="array" ref="S960:T960">_xlfn.TEXTSPLIT(R960,"/")</f>
        <v>film &amp; video</v>
      </c>
      <c r="T960" t="str">
        <v>animation</v>
      </c>
    </row>
    <row r="961" spans="1:20" ht="19.5" x14ac:dyDescent="0.4">
      <c r="A961">
        <v>959</v>
      </c>
      <c r="B961" t="s">
        <v>1947</v>
      </c>
      <c r="C961" s="3" t="s">
        <v>1948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8"/>
        <v>40357.208333333336</v>
      </c>
      <c r="O961" s="9">
        <f t="shared" si="59"/>
        <v>40385.208333333336</v>
      </c>
      <c r="P961" t="b">
        <v>0</v>
      </c>
      <c r="Q961" t="b">
        <v>0</v>
      </c>
      <c r="R961" t="s">
        <v>205</v>
      </c>
      <c r="S961" t="str" cm="1">
        <f t="array" ref="S961:T961">_xlfn.TEXTSPLIT(R961,"/")</f>
        <v>publishing</v>
      </c>
      <c r="T961" t="str">
        <v>translations</v>
      </c>
    </row>
    <row r="962" spans="1:20" ht="19.5" x14ac:dyDescent="0.4">
      <c r="A962">
        <v>960</v>
      </c>
      <c r="B962" t="s">
        <v>1949</v>
      </c>
      <c r="C962" s="3" t="s">
        <v>1950</v>
      </c>
      <c r="D962">
        <v>5500</v>
      </c>
      <c r="E962">
        <v>4678</v>
      </c>
      <c r="F962" s="4">
        <f t="shared" si="56"/>
        <v>85.054545454545448</v>
      </c>
      <c r="G962" t="s">
        <v>14</v>
      </c>
      <c r="H962">
        <v>55</v>
      </c>
      <c r="I962" s="5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8"/>
        <v>42408.25</v>
      </c>
      <c r="O962" s="9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19.5" x14ac:dyDescent="0.4">
      <c r="A963">
        <v>961</v>
      </c>
      <c r="B963" t="s">
        <v>1951</v>
      </c>
      <c r="C963" s="3" t="s">
        <v>1952</v>
      </c>
      <c r="D963">
        <v>5700</v>
      </c>
      <c r="E963">
        <v>6800</v>
      </c>
      <c r="F963" s="4">
        <f t="shared" ref="F963:F1001" si="60">PRODUCT(100*(E963/D963))</f>
        <v>119.29824561403508</v>
      </c>
      <c r="G963" t="s">
        <v>20</v>
      </c>
      <c r="H963">
        <v>155</v>
      </c>
      <c r="I963" s="5">
        <f t="shared" ref="I963:I1001" si="61">IFERROR(AVERAGE(E963/H963),"0")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62">(((L963/60)/60)/24)+DATE(1970,1,1)</f>
        <v>40591.25</v>
      </c>
      <c r="O963" s="9">
        <f t="shared" ref="O963:O1001" si="63">(((M963/60)/60)/24)+DATE(1970,1,1)</f>
        <v>40595.25</v>
      </c>
      <c r="P963" t="b">
        <v>0</v>
      </c>
      <c r="Q963" t="b">
        <v>0</v>
      </c>
      <c r="R963" t="s">
        <v>205</v>
      </c>
      <c r="S963" t="str" cm="1">
        <f t="array" ref="S963:T963">_xlfn.TEXTSPLIT(R963,"/")</f>
        <v>publishing</v>
      </c>
      <c r="T963" t="str">
        <v>translations</v>
      </c>
    </row>
    <row r="964" spans="1:20" ht="19.5" x14ac:dyDescent="0.4">
      <c r="A964">
        <v>962</v>
      </c>
      <c r="B964" t="s">
        <v>1953</v>
      </c>
      <c r="C964" s="3" t="s">
        <v>1954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 s="5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2"/>
        <v>41592.25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9.5" x14ac:dyDescent="0.4">
      <c r="A965">
        <v>963</v>
      </c>
      <c r="B965" t="s">
        <v>1955</v>
      </c>
      <c r="C965" s="3" t="s">
        <v>1956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 s="5">
        <f t="shared" si="61"/>
        <v>43.833333333333336</v>
      </c>
      <c r="J965" t="s">
        <v>106</v>
      </c>
      <c r="K965" t="s">
        <v>107</v>
      </c>
      <c r="L965">
        <v>1299304800</v>
      </c>
      <c r="M965">
        <v>1299823200</v>
      </c>
      <c r="N965" s="9">
        <f t="shared" si="62"/>
        <v>40607.25</v>
      </c>
      <c r="O965" s="9">
        <f t="shared" si="63"/>
        <v>40613.25</v>
      </c>
      <c r="P965" t="b">
        <v>0</v>
      </c>
      <c r="Q965" t="b">
        <v>1</v>
      </c>
      <c r="R965" t="s">
        <v>121</v>
      </c>
      <c r="S965" t="str" cm="1">
        <f t="array" ref="S965:T965">_xlfn.TEXTSPLIT(R965,"/")</f>
        <v>photography</v>
      </c>
      <c r="T965" t="str">
        <v>photography books</v>
      </c>
    </row>
    <row r="966" spans="1:20" ht="19.5" x14ac:dyDescent="0.4">
      <c r="A966">
        <v>964</v>
      </c>
      <c r="B966" t="s">
        <v>1957</v>
      </c>
      <c r="C966" s="3" t="s">
        <v>1958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2"/>
        <v>42135.208333333328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9.5" x14ac:dyDescent="0.4">
      <c r="A967">
        <v>965</v>
      </c>
      <c r="B967" t="s">
        <v>1959</v>
      </c>
      <c r="C967" s="3" t="s">
        <v>1960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 s="5">
        <f t="shared" si="61"/>
        <v>41.067632850241544</v>
      </c>
      <c r="J967" t="s">
        <v>39</v>
      </c>
      <c r="K967" t="s">
        <v>40</v>
      </c>
      <c r="L967">
        <v>1264399200</v>
      </c>
      <c r="M967">
        <v>1267855200</v>
      </c>
      <c r="N967" s="9">
        <f t="shared" si="62"/>
        <v>40203.25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9.5" x14ac:dyDescent="0.4">
      <c r="A968">
        <v>966</v>
      </c>
      <c r="B968" t="s">
        <v>877</v>
      </c>
      <c r="C968" s="3" t="s">
        <v>1961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2"/>
        <v>42901.208333333328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9.5" x14ac:dyDescent="0.4">
      <c r="A969">
        <v>967</v>
      </c>
      <c r="B969" t="s">
        <v>1962</v>
      </c>
      <c r="C969" s="3" t="s">
        <v>1963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2"/>
        <v>41005.208333333336</v>
      </c>
      <c r="O969" s="9">
        <f t="shared" si="63"/>
        <v>41042.208333333336</v>
      </c>
      <c r="P969" t="b">
        <v>0</v>
      </c>
      <c r="Q969" t="b">
        <v>0</v>
      </c>
      <c r="R969" t="s">
        <v>318</v>
      </c>
      <c r="S969" t="str" cm="1">
        <f t="array" ref="S969:T969">_xlfn.TEXTSPLIT(R969,"/")</f>
        <v>music</v>
      </c>
      <c r="T969" t="str">
        <v>world music</v>
      </c>
    </row>
    <row r="970" spans="1:20" ht="33.75" x14ac:dyDescent="0.4">
      <c r="A970">
        <v>968</v>
      </c>
      <c r="B970" t="s">
        <v>1964</v>
      </c>
      <c r="C970" s="3" t="s">
        <v>1965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 s="5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2"/>
        <v>40544.25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9.5" x14ac:dyDescent="0.4">
      <c r="A971">
        <v>969</v>
      </c>
      <c r="B971" t="s">
        <v>1966</v>
      </c>
      <c r="C971" s="3" t="s">
        <v>1967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2"/>
        <v>43821.25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3.75" x14ac:dyDescent="0.4">
      <c r="A972">
        <v>970</v>
      </c>
      <c r="B972" t="s">
        <v>1968</v>
      </c>
      <c r="C972" s="3" t="s">
        <v>1969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2"/>
        <v>40672.208333333336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9.5" x14ac:dyDescent="0.4">
      <c r="A973">
        <v>971</v>
      </c>
      <c r="B973" t="s">
        <v>1970</v>
      </c>
      <c r="C973" s="3" t="s">
        <v>1971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2"/>
        <v>41555.208333333336</v>
      </c>
      <c r="O973" s="9">
        <f t="shared" si="63"/>
        <v>41561.208333333336</v>
      </c>
      <c r="P973" t="b">
        <v>0</v>
      </c>
      <c r="Q973" t="b">
        <v>0</v>
      </c>
      <c r="R973" t="s">
        <v>268</v>
      </c>
      <c r="S973" t="str" cm="1">
        <f t="array" ref="S973:T973">_xlfn.TEXTSPLIT(R973,"/")</f>
        <v>film &amp; video</v>
      </c>
      <c r="T973" t="str">
        <v>television</v>
      </c>
    </row>
    <row r="974" spans="1:20" ht="33.75" x14ac:dyDescent="0.4">
      <c r="A974">
        <v>972</v>
      </c>
      <c r="B974" t="s">
        <v>1972</v>
      </c>
      <c r="C974" s="3" t="s">
        <v>1973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2"/>
        <v>41792.208333333336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9.5" x14ac:dyDescent="0.4">
      <c r="A975">
        <v>973</v>
      </c>
      <c r="B975" t="s">
        <v>1974</v>
      </c>
      <c r="C975" s="3" t="s">
        <v>1975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2"/>
        <v>40522.25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9.5" x14ac:dyDescent="0.4">
      <c r="A976">
        <v>974</v>
      </c>
      <c r="B976" t="s">
        <v>1976</v>
      </c>
      <c r="C976" s="3" t="s">
        <v>1977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2"/>
        <v>41412.208333333336</v>
      </c>
      <c r="O976" s="9">
        <f t="shared" si="63"/>
        <v>41413.208333333336</v>
      </c>
      <c r="P976" t="b">
        <v>0</v>
      </c>
      <c r="Q976" t="b">
        <v>0</v>
      </c>
      <c r="R976" t="s">
        <v>59</v>
      </c>
      <c r="S976" t="str" cm="1">
        <f t="array" ref="S976:T976">_xlfn.TEXTSPLIT(R976,"/")</f>
        <v>music</v>
      </c>
      <c r="T976" t="str">
        <v>indie rock</v>
      </c>
    </row>
    <row r="977" spans="1:20" ht="19.5" x14ac:dyDescent="0.4">
      <c r="A977">
        <v>975</v>
      </c>
      <c r="B977" t="s">
        <v>1978</v>
      </c>
      <c r="C977" s="3" t="s">
        <v>1979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2"/>
        <v>42337.25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3.75" x14ac:dyDescent="0.4">
      <c r="A978">
        <v>976</v>
      </c>
      <c r="B978" t="s">
        <v>1980</v>
      </c>
      <c r="C978" s="3" t="s">
        <v>1981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2"/>
        <v>40571.25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9.5" x14ac:dyDescent="0.4">
      <c r="A979">
        <v>977</v>
      </c>
      <c r="B979" t="s">
        <v>1257</v>
      </c>
      <c r="C979" s="3" t="s">
        <v>1982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2"/>
        <v>43138.25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9.5" x14ac:dyDescent="0.4">
      <c r="A980">
        <v>978</v>
      </c>
      <c r="B980" t="s">
        <v>1983</v>
      </c>
      <c r="C980" s="3" t="s">
        <v>1984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2"/>
        <v>42686.25</v>
      </c>
      <c r="O980" s="9">
        <f t="shared" si="63"/>
        <v>42708.25</v>
      </c>
      <c r="P980" t="b">
        <v>0</v>
      </c>
      <c r="Q980" t="b">
        <v>0</v>
      </c>
      <c r="R980" t="s">
        <v>88</v>
      </c>
      <c r="S980" t="str" cm="1">
        <f t="array" ref="S980:T980">_xlfn.TEXTSPLIT(R980,"/")</f>
        <v>games</v>
      </c>
      <c r="T980" t="str">
        <v>video games</v>
      </c>
    </row>
    <row r="981" spans="1:20" ht="19.5" x14ac:dyDescent="0.4">
      <c r="A981">
        <v>979</v>
      </c>
      <c r="B981" t="s">
        <v>1985</v>
      </c>
      <c r="C981" s="3" t="s">
        <v>1986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 s="5">
        <f t="shared" si="61"/>
        <v>84.969458128078813</v>
      </c>
      <c r="J981" t="s">
        <v>39</v>
      </c>
      <c r="K981" t="s">
        <v>40</v>
      </c>
      <c r="L981">
        <v>1426395600</v>
      </c>
      <c r="M981">
        <v>1426914000</v>
      </c>
      <c r="N981" s="9">
        <f t="shared" si="62"/>
        <v>42078.208333333328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9.5" x14ac:dyDescent="0.4">
      <c r="A982">
        <v>980</v>
      </c>
      <c r="B982" t="s">
        <v>1987</v>
      </c>
      <c r="C982" s="3" t="s">
        <v>1988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2"/>
        <v>42307.208333333328</v>
      </c>
      <c r="O982" s="9">
        <f t="shared" si="63"/>
        <v>42312.25</v>
      </c>
      <c r="P982" t="b">
        <v>1</v>
      </c>
      <c r="Q982" t="b">
        <v>0</v>
      </c>
      <c r="R982" t="s">
        <v>67</v>
      </c>
      <c r="S982" t="str" cm="1">
        <f t="array" ref="S982:T982">_xlfn.TEXTSPLIT(R982,"/")</f>
        <v>publishing</v>
      </c>
      <c r="T982" t="str">
        <v>nonfiction</v>
      </c>
    </row>
    <row r="983" spans="1:20" ht="19.5" x14ac:dyDescent="0.4">
      <c r="A983">
        <v>981</v>
      </c>
      <c r="B983" t="s">
        <v>1989</v>
      </c>
      <c r="C983" s="3" t="s">
        <v>1990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2"/>
        <v>43094.25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9.5" x14ac:dyDescent="0.4">
      <c r="A984">
        <v>982</v>
      </c>
      <c r="B984" t="s">
        <v>1991</v>
      </c>
      <c r="C984" s="3" t="s">
        <v>1992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2"/>
        <v>40743.208333333336</v>
      </c>
      <c r="O984" s="9">
        <f t="shared" si="63"/>
        <v>40745.208333333336</v>
      </c>
      <c r="P984" t="b">
        <v>0</v>
      </c>
      <c r="Q984" t="b">
        <v>1</v>
      </c>
      <c r="R984" t="s">
        <v>41</v>
      </c>
      <c r="S984" t="str" cm="1">
        <f t="array" ref="S984:T984">_xlfn.TEXTSPLIT(R984,"/")</f>
        <v>film &amp; video</v>
      </c>
      <c r="T984" t="str">
        <v>documentary</v>
      </c>
    </row>
    <row r="985" spans="1:20" ht="19.5" x14ac:dyDescent="0.4">
      <c r="A985">
        <v>983</v>
      </c>
      <c r="B985" t="s">
        <v>1993</v>
      </c>
      <c r="C985" s="3" t="s">
        <v>1994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2"/>
        <v>43681.208333333328</v>
      </c>
      <c r="O985" s="9">
        <f t="shared" si="63"/>
        <v>43696.208333333328</v>
      </c>
      <c r="P985" t="b">
        <v>0</v>
      </c>
      <c r="Q985" t="b">
        <v>0</v>
      </c>
      <c r="R985" t="s">
        <v>41</v>
      </c>
      <c r="S985" t="str" cm="1">
        <f t="array" ref="S985:T985">_xlfn.TEXTSPLIT(R985,"/")</f>
        <v>film &amp; video</v>
      </c>
      <c r="T985" t="str">
        <v>documentary</v>
      </c>
    </row>
    <row r="986" spans="1:20" ht="33.75" x14ac:dyDescent="0.4">
      <c r="A986">
        <v>984</v>
      </c>
      <c r="B986" t="s">
        <v>1995</v>
      </c>
      <c r="C986" s="3" t="s">
        <v>1996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2"/>
        <v>43716.208333333328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9.5" x14ac:dyDescent="0.4">
      <c r="A987">
        <v>985</v>
      </c>
      <c r="B987" t="s">
        <v>1997</v>
      </c>
      <c r="C987" s="3" t="s">
        <v>1998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2"/>
        <v>41614.25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19.5" x14ac:dyDescent="0.4">
      <c r="A988">
        <v>986</v>
      </c>
      <c r="B988" t="s">
        <v>1999</v>
      </c>
      <c r="C988" s="3" t="s">
        <v>2000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2"/>
        <v>40638.208333333336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9.5" x14ac:dyDescent="0.4">
      <c r="A989">
        <v>987</v>
      </c>
      <c r="B989" t="s">
        <v>2001</v>
      </c>
      <c r="C989" s="3" t="s">
        <v>2002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2"/>
        <v>42852.208333333328</v>
      </c>
      <c r="O989" s="9">
        <f t="shared" si="63"/>
        <v>42866.208333333328</v>
      </c>
      <c r="P989" t="b">
        <v>0</v>
      </c>
      <c r="Q989" t="b">
        <v>0</v>
      </c>
      <c r="R989" t="s">
        <v>41</v>
      </c>
      <c r="S989" t="str" cm="1">
        <f t="array" ref="S989:T989">_xlfn.TEXTSPLIT(R989,"/")</f>
        <v>film &amp; video</v>
      </c>
      <c r="T989" t="str">
        <v>documentary</v>
      </c>
    </row>
    <row r="990" spans="1:20" ht="19.5" x14ac:dyDescent="0.4">
      <c r="A990">
        <v>988</v>
      </c>
      <c r="B990" t="s">
        <v>2003</v>
      </c>
      <c r="C990" s="3" t="s">
        <v>2004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2"/>
        <v>42686.25</v>
      </c>
      <c r="O990" s="9">
        <f t="shared" si="63"/>
        <v>42707.25</v>
      </c>
      <c r="P990" t="b">
        <v>0</v>
      </c>
      <c r="Q990" t="b">
        <v>0</v>
      </c>
      <c r="R990" t="s">
        <v>132</v>
      </c>
      <c r="S990" t="str" cm="1">
        <f t="array" ref="S990:T990">_xlfn.TEXTSPLIT(R990,"/")</f>
        <v>publishing</v>
      </c>
      <c r="T990" t="str">
        <v>radio &amp; podcasts</v>
      </c>
    </row>
    <row r="991" spans="1:20" ht="19.5" x14ac:dyDescent="0.4">
      <c r="A991">
        <v>989</v>
      </c>
      <c r="B991" t="s">
        <v>2005</v>
      </c>
      <c r="C991" s="3" t="s">
        <v>2006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2"/>
        <v>43571.208333333328</v>
      </c>
      <c r="O991" s="9">
        <f t="shared" si="63"/>
        <v>43576.208333333328</v>
      </c>
      <c r="P991" t="b">
        <v>0</v>
      </c>
      <c r="Q991" t="b">
        <v>0</v>
      </c>
      <c r="R991" t="s">
        <v>205</v>
      </c>
      <c r="S991" t="str" cm="1">
        <f t="array" ref="S991:T991">_xlfn.TEXTSPLIT(R991,"/")</f>
        <v>publishing</v>
      </c>
      <c r="T991" t="str">
        <v>translations</v>
      </c>
    </row>
    <row r="992" spans="1:20" ht="19.5" x14ac:dyDescent="0.4">
      <c r="A992">
        <v>990</v>
      </c>
      <c r="B992" t="s">
        <v>2007</v>
      </c>
      <c r="C992" s="3" t="s">
        <v>2008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2"/>
        <v>42432.25</v>
      </c>
      <c r="O992" s="9">
        <f t="shared" si="63"/>
        <v>42454.208333333328</v>
      </c>
      <c r="P992" t="b">
        <v>0</v>
      </c>
      <c r="Q992" t="b">
        <v>1</v>
      </c>
      <c r="R992" t="s">
        <v>52</v>
      </c>
      <c r="S992" t="str" cm="1">
        <f t="array" ref="S992:T992">_xlfn.TEXTSPLIT(R992,"/")</f>
        <v>film &amp; video</v>
      </c>
      <c r="T992" t="str">
        <v>drama</v>
      </c>
    </row>
    <row r="993" spans="1:20" ht="19.5" x14ac:dyDescent="0.4">
      <c r="A993">
        <v>991</v>
      </c>
      <c r="B993" t="s">
        <v>1079</v>
      </c>
      <c r="C993" s="3" t="s">
        <v>2009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2"/>
        <v>41907.208333333336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9.5" x14ac:dyDescent="0.4">
      <c r="A994">
        <v>992</v>
      </c>
      <c r="B994" t="s">
        <v>2010</v>
      </c>
      <c r="C994" s="3" t="s">
        <v>2011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2"/>
        <v>43227.208333333328</v>
      </c>
      <c r="O994" s="9">
        <f t="shared" si="63"/>
        <v>43241.208333333328</v>
      </c>
      <c r="P994" t="b">
        <v>0</v>
      </c>
      <c r="Q994" t="b">
        <v>1</v>
      </c>
      <c r="R994" t="s">
        <v>52</v>
      </c>
      <c r="S994" t="str" cm="1">
        <f t="array" ref="S994:T994">_xlfn.TEXTSPLIT(R994,"/")</f>
        <v>film &amp; video</v>
      </c>
      <c r="T994" t="str">
        <v>drama</v>
      </c>
    </row>
    <row r="995" spans="1:20" ht="19.5" x14ac:dyDescent="0.4">
      <c r="A995">
        <v>993</v>
      </c>
      <c r="B995" t="s">
        <v>2012</v>
      </c>
      <c r="C995" s="3" t="s">
        <v>2013</v>
      </c>
      <c r="D995">
        <v>9800</v>
      </c>
      <c r="E995">
        <v>7608</v>
      </c>
      <c r="F995" s="4">
        <f t="shared" si="60"/>
        <v>77.632653061224488</v>
      </c>
      <c r="G995" t="s">
        <v>73</v>
      </c>
      <c r="H995">
        <v>75</v>
      </c>
      <c r="I995" s="5">
        <f t="shared" si="61"/>
        <v>101.44</v>
      </c>
      <c r="J995" t="s">
        <v>106</v>
      </c>
      <c r="K995" t="s">
        <v>107</v>
      </c>
      <c r="L995">
        <v>1450936800</v>
      </c>
      <c r="M995">
        <v>1452405600</v>
      </c>
      <c r="N995" s="9">
        <f t="shared" si="62"/>
        <v>42362.25</v>
      </c>
      <c r="O995" s="9">
        <f t="shared" si="63"/>
        <v>42379.25</v>
      </c>
      <c r="P995" t="b">
        <v>0</v>
      </c>
      <c r="Q995" t="b">
        <v>1</v>
      </c>
      <c r="R995" t="s">
        <v>121</v>
      </c>
      <c r="S995" t="str" cm="1">
        <f t="array" ref="S995:T995">_xlfn.TEXTSPLIT(R995,"/")</f>
        <v>photography</v>
      </c>
      <c r="T995" t="str">
        <v>photography books</v>
      </c>
    </row>
    <row r="996" spans="1:20" ht="19.5" x14ac:dyDescent="0.4">
      <c r="A996">
        <v>994</v>
      </c>
      <c r="B996" t="s">
        <v>2014</v>
      </c>
      <c r="C996" s="3" t="s">
        <v>2015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2"/>
        <v>41929.208333333336</v>
      </c>
      <c r="O996" s="9">
        <f t="shared" si="63"/>
        <v>41935.208333333336</v>
      </c>
      <c r="P996" t="b">
        <v>0</v>
      </c>
      <c r="Q996" t="b">
        <v>1</v>
      </c>
      <c r="R996" t="s">
        <v>205</v>
      </c>
      <c r="S996" t="str" cm="1">
        <f t="array" ref="S996:T996">_xlfn.TEXTSPLIT(R996,"/")</f>
        <v>publishing</v>
      </c>
      <c r="T996" t="str">
        <v>translations</v>
      </c>
    </row>
    <row r="997" spans="1:20" ht="19.5" x14ac:dyDescent="0.4">
      <c r="A997">
        <v>995</v>
      </c>
      <c r="B997" t="s">
        <v>2016</v>
      </c>
      <c r="C997" s="3" t="s">
        <v>2017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2"/>
        <v>43408.208333333328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3.75" x14ac:dyDescent="0.4">
      <c r="A998">
        <v>996</v>
      </c>
      <c r="B998" t="s">
        <v>2018</v>
      </c>
      <c r="C998" s="3" t="s">
        <v>2019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2"/>
        <v>41276.25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9.5" x14ac:dyDescent="0.4">
      <c r="A999">
        <v>997</v>
      </c>
      <c r="B999" t="s">
        <v>2020</v>
      </c>
      <c r="C999" s="3" t="s">
        <v>2021</v>
      </c>
      <c r="D999">
        <v>7600</v>
      </c>
      <c r="E999">
        <v>4603</v>
      </c>
      <c r="F999" s="4">
        <f t="shared" si="60"/>
        <v>60.565789473684205</v>
      </c>
      <c r="G999" t="s">
        <v>73</v>
      </c>
      <c r="H999">
        <v>139</v>
      </c>
      <c r="I999" s="5">
        <f t="shared" si="61"/>
        <v>33.115107913669064</v>
      </c>
      <c r="J999" t="s">
        <v>106</v>
      </c>
      <c r="K999" t="s">
        <v>107</v>
      </c>
      <c r="L999">
        <v>1390197600</v>
      </c>
      <c r="M999">
        <v>1390629600</v>
      </c>
      <c r="N999" s="9">
        <f t="shared" si="62"/>
        <v>41659.25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9.5" x14ac:dyDescent="0.4">
      <c r="A1000">
        <v>998</v>
      </c>
      <c r="B1000" t="s">
        <v>2022</v>
      </c>
      <c r="C1000" s="3" t="s">
        <v>2023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2"/>
        <v>40220.25</v>
      </c>
      <c r="O1000" s="9">
        <f t="shared" si="63"/>
        <v>40234.25</v>
      </c>
      <c r="P1000" t="b">
        <v>0</v>
      </c>
      <c r="Q1000" t="b">
        <v>1</v>
      </c>
      <c r="R1000" t="s">
        <v>59</v>
      </c>
      <c r="S1000" t="str" cm="1">
        <f t="array" ref="S1000:T1000">_xlfn.TEXTSPLIT(R1000,"/")</f>
        <v>music</v>
      </c>
      <c r="T1000" t="str">
        <v>indie rock</v>
      </c>
    </row>
    <row r="1001" spans="1:20" ht="19.5" x14ac:dyDescent="0.4">
      <c r="A1001">
        <v>999</v>
      </c>
      <c r="B1001" t="s">
        <v>2024</v>
      </c>
      <c r="C1001" s="3" t="s">
        <v>2025</v>
      </c>
      <c r="D1001">
        <v>111100</v>
      </c>
      <c r="E1001">
        <v>62819</v>
      </c>
      <c r="F1001" s="4">
        <f t="shared" si="60"/>
        <v>56.542754275427541</v>
      </c>
      <c r="G1001" t="s">
        <v>73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2"/>
        <v>42550.208333333328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1:F1048576">
    <cfRule type="colorScale" priority="5">
      <colorScale>
        <cfvo type="num" val="0"/>
        <cfvo type="num" val="100"/>
        <cfvo type="num" val="200"/>
        <color rgb="FFF8696B"/>
        <color theme="9" tint="0.39997558519241921"/>
        <color theme="4" tint="0.39997558519241921"/>
      </colorScale>
    </cfRule>
  </conditionalFormatting>
  <conditionalFormatting sqref="G1:G1048576">
    <cfRule type="cellIs" dxfId="7" priority="1" operator="equal">
      <formula>"live"</formula>
    </cfRule>
    <cfRule type="cellIs" dxfId="6" priority="2" operator="equal">
      <formula>"canceled"</formula>
    </cfRule>
    <cfRule type="cellIs" dxfId="5" priority="3" operator="equal">
      <formula>"successful"</formula>
    </cfRule>
    <cfRule type="cellIs" dxfId="4" priority="4" operator="equal">
      <formula>"failed"</formula>
    </cfRule>
    <cfRule type="containsText" dxfId="3" priority="6" operator="containsText" text="canceled">
      <formula>NOT(ISERROR(SEARCH("canceled",G1)))</formula>
    </cfRule>
    <cfRule type="containsText" dxfId="2" priority="7" operator="containsText" text="live">
      <formula>NOT(ISERROR(SEARCH("live",G1)))</formula>
    </cfRule>
    <cfRule type="containsText" dxfId="1" priority="8" operator="containsText" text="successful">
      <formula>NOT(ISERROR(SEARCH("successful",G1)))</formula>
    </cfRule>
    <cfRule type="containsText" dxfId="0" priority="9" operator="containsText" text="failed">
      <formula>NOT(ISERROR(SEARCH("failed",G1)))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Madden Steven</cp:lastModifiedBy>
  <dcterms:created xsi:type="dcterms:W3CDTF">2021-09-29T18:52:28Z</dcterms:created>
  <dcterms:modified xsi:type="dcterms:W3CDTF">2024-04-25T22:32:39Z</dcterms:modified>
</cp:coreProperties>
</file>