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59925BA7-ADF0-4EA0-AD54-772274E6A851}" xr6:coauthVersionLast="47" xr6:coauthVersionMax="47" xr10:uidLastSave="{00000000-0000-0000-0000-000000000000}"/>
  <bookViews>
    <workbookView xWindow="-108" yWindow="-108" windowWidth="23256" windowHeight="12576" tabRatio="839" activeTab="3" xr2:uid="{00000000-000D-0000-FFFF-FFFF00000000}"/>
  </bookViews>
  <sheets>
    <sheet name="ORÇAMENTO" sheetId="2" r:id="rId1"/>
    <sheet name="cenarios" sheetId="16" r:id="rId2"/>
    <sheet name="orcamentoGerado" sheetId="17" r:id="rId3"/>
    <sheet name="quaisCenarios" sheetId="18" r:id="rId4"/>
    <sheet name="INVENTARIO" sheetId="3" r:id="rId5"/>
    <sheet name="IMPRESSÃO ORÇAMENTO" sheetId="4" r:id="rId6"/>
    <sheet name=" SEP 15_09_2020" sheetId="15" state="hidden" r:id="rId7"/>
    <sheet name="PEDIDO DE VENDA" sheetId="6" r:id="rId8"/>
    <sheet name="FICHA DE ATENDIMENTO" sheetId="7" r:id="rId9"/>
    <sheet name="FICHA DE FATURAMENTO" sheetId="8" r:id="rId10"/>
    <sheet name="BANCO DE DADOS DE CLIENTES" sheetId="5" r:id="rId11"/>
    <sheet name="TRANSPORTADORAS" sheetId="9" r:id="rId12"/>
    <sheet name="FOLHA DE ROSTO" sheetId="10" r:id="rId13"/>
    <sheet name="Tabela de Páscoa 2020" sheetId="12" r:id="rId14"/>
  </sheets>
  <externalReferences>
    <externalReference r:id="rId15"/>
    <externalReference r:id="rId16"/>
    <externalReference r:id="rId17"/>
    <externalReference r:id="rId18"/>
  </externalReferences>
  <definedNames>
    <definedName name="_xlnm._FilterDatabase" localSheetId="10" hidden="1">'BANCO DE DADOS DE CLIENTES'!$A$1:$W$1942</definedName>
    <definedName name="_xlnm._FilterDatabase" localSheetId="8" hidden="1">'FICHA DE ATENDIMENTO'!$A$20:$H$56</definedName>
    <definedName name="_xlnm._FilterDatabase" localSheetId="9" hidden="1">'FICHA DE FATURAMENTO'!$A$1:$J$3</definedName>
    <definedName name="_xlnm._FilterDatabase" localSheetId="4" hidden="1">INVENTARIO!$A$3:$AT$712</definedName>
    <definedName name="_xlnm._FilterDatabase" localSheetId="0" hidden="1">ORÇAMENTO!#REF!</definedName>
    <definedName name="_xlnm._FilterDatabase" localSheetId="2" hidden="1">orcamentoGerado!$A$1:$I$99956</definedName>
    <definedName name="a">[1]CLIENTES!$A$3:$T$9985</definedName>
    <definedName name="_xlnm.Print_Area" localSheetId="8">'FICHA DE ATENDIMENTO'!$A$1:$H$39</definedName>
    <definedName name="_xlnm.Print_Area" localSheetId="9">'FICHA DE FATURAMENTO'!$A$1:$J$42</definedName>
    <definedName name="_xlnm.Print_Area" localSheetId="12">'FOLHA DE ROSTO'!$A$1:$L$52</definedName>
    <definedName name="_xlnm.Print_Area" localSheetId="5">'IMPRESSÃO ORÇAMENTO'!$A$1:$H$85</definedName>
    <definedName name="_xlnm.Print_Area" localSheetId="7">'PEDIDO DE VENDA'!$A$1:$J$64</definedName>
    <definedName name="CLIENTES">'BANCO DE DADOS DE CLIENTES'!$A$3:$U$10494</definedName>
    <definedName name="CODIGO">INVENTARIO!$E:$E</definedName>
    <definedName name="DEPÓSITO_SICRED_LF" localSheetId="8">'FICHA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9" i="4" l="1"/>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A5" i="4"/>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<sst xmlns="http://schemas.openxmlformats.org/spreadsheetml/2006/main" count="44424" uniqueCount="24300">
  <si>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</si>
  <si>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</si>
  <si>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</si>
  <si>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</si>
  <si>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</si>
  <si>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</si>
  <si>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</si>
  <si>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</si>
  <si>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</si>
  <si>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</si>
  <si>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</si>
  <si>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</si>
  <si>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</si>
  <si>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</si>
  <si>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</si>
  <si>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</si>
  <si>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</si>
  <si>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</si>
  <si>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</si>
  <si>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</si>
  <si>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</si>
  <si>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</si>
  <si>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</si>
  <si>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</si>
  <si>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</si>
  <si>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</si>
  <si>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</si>
  <si>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</si>
  <si>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</si>
  <si>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</si>
  <si>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</si>
  <si>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</si>
  <si>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</si>
  <si>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</si>
  <si>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</si>
  <si>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</si>
  <si>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</si>
  <si>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</si>
  <si>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</si>
  <si>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</si>
  <si>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</si>
  <si>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</si>
  <si>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</si>
  <si>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</si>
  <si>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</si>
  <si>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</si>
  <si>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</si>
  <si>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</si>
  <si>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</si>
  <si>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</si>
  <si>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</si>
  <si>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</si>
  <si>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</si>
  <si>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</si>
  <si>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</si>
  <si>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</si>
  <si>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</si>
  <si>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</si>
  <si>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</si>
  <si>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</si>
  <si>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</si>
  <si>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</si>
  <si>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</si>
  <si>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</si>
  <si>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</si>
  <si>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</si>
  <si>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</si>
  <si>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</si>
  <si>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</si>
  <si>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</si>
  <si>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</si>
  <si>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</si>
  <si>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</si>
  <si>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</si>
  <si>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</si>
  <si>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</si>
  <si>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</si>
  <si>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</si>
  <si>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</si>
  <si>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</si>
  <si>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</si>
  <si>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</si>
  <si>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</si>
  <si>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</si>
  <si>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</si>
  <si>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</si>
  <si>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</si>
  <si>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</si>
  <si>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</si>
  <si>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</si>
  <si>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</si>
  <si>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</si>
  <si>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</si>
  <si>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</si>
  <si>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</si>
  <si>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</si>
  <si>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</si>
  <si>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</si>
  <si>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</si>
  <si>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</si>
  <si>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</si>
  <si>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</si>
  <si>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</si>
  <si>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</si>
  <si>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</si>
  <si>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</si>
  <si>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</si>
  <si>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</si>
  <si>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</si>
  <si>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</si>
  <si>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</si>
  <si>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</si>
  <si>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</si>
  <si>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</si>
  <si>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</si>
  <si>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</si>
  <si>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</si>
  <si>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</si>
  <si>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</si>
  <si>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</si>
  <si>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</si>
  <si>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</si>
  <si>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</si>
  <si>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</si>
  <si>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</si>
  <si>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</si>
  <si>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</si>
  <si>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</si>
  <si>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</si>
  <si>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</si>
  <si>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</si>
  <si>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</si>
  <si>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</si>
  <si>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</si>
  <si>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</si>
  <si>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</si>
  <si>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</si>
  <si>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</si>
  <si>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</si>
  <si>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</si>
  <si>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</si>
  <si>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</si>
  <si>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</si>
  <si>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</si>
  <si>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</si>
  <si>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</si>
  <si>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</si>
  <si>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</si>
  <si>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</si>
  <si>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</si>
  <si>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</si>
  <si>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</si>
  <si>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</si>
  <si>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</si>
  <si>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</si>
  <si>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</si>
  <si>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</si>
  <si>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</si>
  <si>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</si>
  <si>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</si>
  <si>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</si>
  <si>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</si>
  <si>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</si>
  <si>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</si>
  <si>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</si>
  <si>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</si>
  <si>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</si>
  <si>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</si>
  <si>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</si>
  <si>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</si>
  <si>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</si>
  <si>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</si>
  <si>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</si>
  <si>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</si>
  <si>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</si>
  <si>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</si>
  <si>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</si>
  <si>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</si>
  <si>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</si>
  <si>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</si>
  <si>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</si>
  <si>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</si>
  <si>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</si>
  <si>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</si>
  <si>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</si>
  <si>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</si>
  <si>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</si>
  <si>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</si>
  <si>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</si>
  <si>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</si>
  <si>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</si>
  <si>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</si>
  <si>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</si>
  <si>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</si>
  <si>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</si>
  <si>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</si>
  <si>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</si>
  <si>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</si>
  <si>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</si>
  <si>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</si>
  <si>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</si>
  <si>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</si>
  <si>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</si>
  <si>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</si>
  <si>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</si>
  <si>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</si>
  <si>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</si>
  <si>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</si>
  <si>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</si>
  <si>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</si>
  <si>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</si>
  <si>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</si>
  <si>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</si>
  <si>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</si>
  <si>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</si>
  <si>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</si>
  <si>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</si>
  <si>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</si>
  <si>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</si>
  <si>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</si>
  <si>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</si>
  <si>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</si>
  <si>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</si>
  <si>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</si>
  <si>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</si>
  <si>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</si>
  <si>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</si>
  <si>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</si>
  <si>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</si>
  <si>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</si>
  <si>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</si>
  <si>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</si>
  <si>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</si>
  <si>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</si>
  <si>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</si>
  <si>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</si>
  <si>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</si>
  <si>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</si>
  <si>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</si>
  <si>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</si>
  <si>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</si>
  <si>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</si>
  <si>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</si>
  <si>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</si>
  <si>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</si>
  <si>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</si>
  <si>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</si>
  <si>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</si>
  <si>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</si>
  <si>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</si>
  <si>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</si>
  <si>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</si>
  <si>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</si>
  <si>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</si>
  <si>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</si>
  <si>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</si>
  <si>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</si>
  <si>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</si>
  <si>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</si>
  <si>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</si>
  <si>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</si>
  <si>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</si>
  <si>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</si>
  <si>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</si>
  <si>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</si>
  <si>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</si>
  <si>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</si>
  <si>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</si>
  <si>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</si>
  <si>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</si>
  <si>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</si>
  <si>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</si>
  <si>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</si>
  <si>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</si>
  <si>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</si>
  <si>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</si>
  <si>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</si>
  <si>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</si>
  <si>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</si>
  <si>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</si>
  <si>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</si>
  <si>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</si>
  <si>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</si>
  <si>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</si>
  <si>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</si>
  <si>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</si>
  <si>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</si>
  <si>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</si>
  <si>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</si>
  <si>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</si>
  <si>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</si>
  <si>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</si>
  <si>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</si>
  <si>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</si>
  <si>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</si>
  <si>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</si>
  <si>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</si>
  <si>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</si>
  <si>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</si>
  <si>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</si>
  <si>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</si>
  <si>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</si>
  <si>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</si>
  <si>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</si>
  <si>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</si>
  <si>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</si>
  <si>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</si>
  <si>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</si>
  <si>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</si>
  <si>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</si>
  <si>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</si>
  <si>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</si>
  <si>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</si>
  <si>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</si>
  <si>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</si>
  <si>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</si>
  <si>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</si>
  <si>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</si>
  <si>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</si>
  <si>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</si>
  <si>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</si>
  <si>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</si>
  <si>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</si>
  <si>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</si>
  <si>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</si>
  <si>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</si>
  <si>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</si>
  <si>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</si>
  <si>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</si>
  <si>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</si>
  <si>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</si>
  <si>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</si>
  <si>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</si>
  <si>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</si>
  <si>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</si>
  <si>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</si>
  <si>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</si>
  <si>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</si>
  <si>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</si>
  <si>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</si>
  <si>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</si>
  <si>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</si>
  <si>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</si>
  <si>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</si>
  <si>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</si>
  <si>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</si>
  <si>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</si>
  <si>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</si>
  <si>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</si>
  <si>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</si>
  <si>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</si>
  <si>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</si>
  <si>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</si>
  <si>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</si>
  <si>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</si>
  <si>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</si>
  <si>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</si>
  <si>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</si>
  <si>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</si>
  <si>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</si>
  <si>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</si>
  <si>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</si>
  <si>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</si>
  <si>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</si>
  <si>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</si>
  <si>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</si>
  <si>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</si>
  <si>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</si>
  <si>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</si>
  <si>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</si>
  <si>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</si>
  <si>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</si>
  <si>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</si>
  <si>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</si>
  <si>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</si>
  <si>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</si>
  <si>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</si>
  <si>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</si>
  <si>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</si>
  <si>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</si>
  <si>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</si>
  <si>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</si>
  <si>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</si>
  <si>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</si>
  <si>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</si>
  <si>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</si>
  <si>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</si>
  <si>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</si>
  <si>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</si>
  <si>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</si>
  <si>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</si>
  <si>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</si>
  <si>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</si>
  <si>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</si>
  <si>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</si>
  <si>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</si>
  <si>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</si>
  <si>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</si>
  <si>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</si>
  <si>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</si>
  <si>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</si>
  <si>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</si>
  <si>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</si>
  <si>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</si>
  <si>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</si>
  <si>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</si>
  <si>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</si>
  <si>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</si>
  <si>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</si>
  <si>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</si>
  <si>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</si>
  <si>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</si>
  <si>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</si>
  <si>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</si>
  <si>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</si>
  <si>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</si>
  <si>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</si>
  <si>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</si>
  <si>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</si>
  <si>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</si>
  <si>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</si>
  <si>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</si>
  <si>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</si>
  <si>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</si>
  <si>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</si>
  <si>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</si>
  <si>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</si>
  <si>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</si>
  <si>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</si>
  <si>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</si>
  <si>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</si>
  <si>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</si>
  <si>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</si>
  <si>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</si>
  <si>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</si>
  <si>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</si>
  <si>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</si>
  <si>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</si>
  <si>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</si>
  <si>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</si>
  <si>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</si>
  <si>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</si>
  <si>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</si>
  <si>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</si>
  <si>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</si>
  <si>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</si>
  <si>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</si>
  <si>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</si>
  <si>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</si>
  <si>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</si>
  <si>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</si>
  <si>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</si>
  <si>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</si>
  <si>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</si>
  <si>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</si>
  <si>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</si>
  <si>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</si>
  <si>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</si>
  <si>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</si>
  <si>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</si>
  <si>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</si>
  <si>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</si>
  <si>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</si>
  <si>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</si>
  <si>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</si>
  <si>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</si>
  <si>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</si>
  <si>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</si>
  <si>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</si>
  <si>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</si>
  <si>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</si>
  <si>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</si>
  <si>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</si>
  <si>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</si>
  <si>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</si>
  <si>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</si>
  <si>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</si>
  <si>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</si>
  <si>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</si>
  <si>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</si>
  <si>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</si>
  <si>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</si>
  <si>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</si>
  <si>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</si>
  <si>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</si>
  <si>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</si>
  <si>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</si>
  <si>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</si>
  <si>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</si>
  <si>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</si>
  <si>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</si>
  <si>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</si>
  <si>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</si>
  <si>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</si>
  <si>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</si>
  <si>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</si>
  <si>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</si>
  <si>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</si>
  <si>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</si>
  <si>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</si>
  <si>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</si>
  <si>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</si>
  <si>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</si>
  <si>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</si>
  <si>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</si>
  <si>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</si>
  <si>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</si>
  <si>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</si>
  <si>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</si>
  <si>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</si>
  <si>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</si>
  <si>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</si>
  <si>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</si>
  <si>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</si>
  <si>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</si>
  <si>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</si>
  <si>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</si>
  <si>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</si>
  <si>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</si>
  <si>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</si>
  <si>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</si>
  <si>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</si>
  <si>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</si>
  <si>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</si>
  <si>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</si>
  <si>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</si>
  <si>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</si>
  <si>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</si>
  <si>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</si>
  <si>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</si>
  <si>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</si>
  <si>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</si>
  <si>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</si>
  <si>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</si>
  <si>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</si>
  <si>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</si>
  <si>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</si>
  <si>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</si>
  <si>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</si>
  <si>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</si>
  <si>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</si>
  <si>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</si>
  <si>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</si>
  <si>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</si>
  <si>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</si>
  <si>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</si>
  <si>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</si>
  <si>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</si>
  <si>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</si>
  <si>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</si>
  <si>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</si>
  <si>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</si>
  <si>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</si>
  <si>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</si>
  <si>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</si>
  <si>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</si>
  <si>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</si>
  <si>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</si>
  <si>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</si>
  <si>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</si>
  <si>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</si>
  <si>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</si>
  <si>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</si>
  <si>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</si>
  <si>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</si>
  <si>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</si>
  <si>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</si>
  <si>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</si>
  <si>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</si>
  <si>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</si>
  <si>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</si>
  <si>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</si>
  <si>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</si>
  <si>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</si>
  <si>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</si>
  <si>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</si>
  <si>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</si>
  <si>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</si>
  <si>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</si>
  <si>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</si>
  <si>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</si>
  <si>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</si>
  <si>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</si>
  <si>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</si>
  <si>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</si>
  <si>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</si>
  <si>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</si>
  <si>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</si>
  <si>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</si>
  <si>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</si>
  <si>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</si>
  <si>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</si>
  <si>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</si>
  <si>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</si>
  <si>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</si>
  <si>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</si>
  <si>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</si>
  <si>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</si>
  <si>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</si>
  <si>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</si>
  <si>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</si>
  <si>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</si>
  <si>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</si>
  <si>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</si>
  <si>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</si>
  <si>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</si>
  <si>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</si>
  <si>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</si>
  <si>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</si>
  <si>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</si>
  <si>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</si>
  <si>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</si>
  <si>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</si>
  <si>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</si>
  <si>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</si>
  <si>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</si>
  <si>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</si>
  <si>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</si>
  <si>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</si>
  <si>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</si>
  <si>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</si>
  <si>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</si>
  <si>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</si>
  <si>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</si>
  <si>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</si>
  <si>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</si>
  <si>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</si>
  <si>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</si>
  <si>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</si>
  <si>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</si>
  <si>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</si>
  <si>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</si>
  <si>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</si>
  <si>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</si>
  <si>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</si>
  <si>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</si>
  <si>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</si>
  <si>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</si>
  <si>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</si>
  <si>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</si>
  <si>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</si>
  <si>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</si>
  <si>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</si>
  <si>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</si>
  <si>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</si>
  <si>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</si>
  <si>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</si>
  <si>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</si>
  <si>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</si>
  <si>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</si>
  <si>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</si>
  <si>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</si>
  <si>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</si>
  <si>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</si>
  <si>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</si>
  <si>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</si>
  <si>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</si>
  <si>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</si>
  <si>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</si>
  <si>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</si>
  <si>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</si>
  <si>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</si>
  <si>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</si>
  <si>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</si>
  <si>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</si>
  <si>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</si>
  <si>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</si>
  <si>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</si>
  <si>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</si>
  <si>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</si>
  <si>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</si>
  <si>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</si>
  <si>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</si>
  <si>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</si>
  <si>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</si>
  <si>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</si>
  <si>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</si>
  <si>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</si>
  <si>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</si>
  <si>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</si>
  <si>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</si>
  <si>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</si>
  <si>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</si>
  <si>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</si>
  <si>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</si>
  <si>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</si>
  <si>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</si>
  <si>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</si>
  <si>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</si>
  <si>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</si>
  <si>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</si>
  <si>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</si>
  <si>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</si>
  <si>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</si>
  <si>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</si>
  <si>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</si>
  <si>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</si>
  <si>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</si>
  <si>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</si>
  <si>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</si>
  <si>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</si>
  <si>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</si>
  <si>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</si>
  <si>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</si>
  <si>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</si>
  <si>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</si>
  <si>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</si>
  <si>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</si>
  <si>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</si>
  <si>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</si>
  <si>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</si>
  <si>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</si>
  <si>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</si>
  <si>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</si>
  <si>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</si>
  <si>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</si>
  <si>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</si>
  <si>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</si>
  <si>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</si>
  <si>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</si>
  <si>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</si>
  <si>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</si>
  <si>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</si>
  <si>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</si>
  <si>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</si>
  <si>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</si>
  <si>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</si>
  <si>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</si>
  <si>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</si>
  <si>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</si>
  <si>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</si>
  <si>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</si>
  <si>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</si>
  <si>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</si>
  <si>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</si>
  <si>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</si>
  <si>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</si>
  <si>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</si>
  <si>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</si>
  <si>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</si>
  <si>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</si>
  <si>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</si>
  <si>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</si>
  <si>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</si>
  <si>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</si>
  <si>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</si>
  <si>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</si>
  <si>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</si>
  <si>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</si>
  <si>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</si>
  <si>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</si>
  <si>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</si>
  <si>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</si>
  <si>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</si>
  <si>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</si>
  <si>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</si>
  <si>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</si>
  <si>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</si>
  <si>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</si>
  <si>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</si>
  <si>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</si>
  <si>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</si>
  <si>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</si>
  <si>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</si>
  <si>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</si>
  <si>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</si>
  <si>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</si>
  <si>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</si>
  <si>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</si>
  <si>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</si>
  <si>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</si>
  <si>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</si>
  <si>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</si>
  <si>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</si>
  <si>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</si>
  <si>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</si>
  <si>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</si>
  <si>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</si>
  <si>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</si>
  <si>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</si>
  <si>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</si>
  <si>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</si>
  <si>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</si>
  <si>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</si>
  <si>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</si>
  <si>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</si>
  <si>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</si>
  <si>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</si>
  <si>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</si>
  <si>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</si>
  <si>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</si>
  <si>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</si>
  <si>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</si>
  <si>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</si>
  <si>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</si>
  <si>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</si>
  <si>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</si>
  <si>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</si>
  <si>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</si>
  <si>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</si>
  <si>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</si>
  <si>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</si>
  <si>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</si>
  <si>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</si>
  <si>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</si>
  <si>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</si>
  <si>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</si>
  <si>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</si>
  <si>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</si>
  <si>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</si>
  <si>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</si>
  <si>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</si>
  <si>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</si>
  <si>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</si>
  <si>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</si>
  <si>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</si>
  <si>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</si>
  <si>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</si>
  <si>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</si>
  <si>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</si>
  <si>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</si>
  <si>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</si>
  <si>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</si>
  <si>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</si>
  <si>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</si>
  <si>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</si>
  <si>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</si>
  <si>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</si>
  <si>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</si>
  <si>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</si>
  <si>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</si>
  <si>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</si>
  <si>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</si>
  <si>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</si>
  <si>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</si>
  <si>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</si>
  <si>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</si>
  <si>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</si>
  <si>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</si>
  <si>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</si>
  <si>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</si>
  <si>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</si>
  <si>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</si>
  <si>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</si>
  <si>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</si>
  <si>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</si>
  <si>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</si>
  <si>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</si>
  <si>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</si>
  <si>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</si>
  <si>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</si>
  <si>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</si>
  <si>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</si>
  <si>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</si>
  <si>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</si>
  <si>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</si>
  <si>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</si>
  <si>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</si>
  <si>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</si>
  <si>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</si>
  <si>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</si>
  <si>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</si>
  <si>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</si>
  <si>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</si>
  <si>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</si>
  <si>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</si>
  <si>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</si>
  <si>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</si>
  <si>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</si>
  <si>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</si>
  <si>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</si>
  <si>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</si>
  <si>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</si>
  <si>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</si>
  <si>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</si>
  <si>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</si>
  <si>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</si>
  <si>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</si>
  <si>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</si>
  <si>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</si>
  <si>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</si>
  <si>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</si>
  <si>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</si>
  <si>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</si>
  <si>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</si>
  <si>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</si>
  <si>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</si>
  <si>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</si>
  <si>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</si>
  <si>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</si>
  <si>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</si>
  <si>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</si>
  <si>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</si>
  <si>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</si>
  <si>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</si>
  <si>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</si>
  <si>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</si>
  <si>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</si>
  <si>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</si>
  <si>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</si>
  <si>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</si>
  <si>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</si>
  <si>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</si>
  <si>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</si>
  <si>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</si>
  <si>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</si>
  <si>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</si>
  <si>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</si>
  <si>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</si>
  <si>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</si>
  <si>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</si>
  <si>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</si>
  <si>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</si>
  <si>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</si>
  <si>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</si>
  <si>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</si>
  <si>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</si>
  <si>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</si>
  <si>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</si>
  <si>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</si>
  <si>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</si>
  <si>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</si>
  <si>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</si>
  <si>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</si>
  <si>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</si>
  <si>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</si>
  <si>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</si>
  <si>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</si>
  <si>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</si>
  <si>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</si>
  <si>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</si>
  <si>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</si>
  <si>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</si>
  <si>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</si>
  <si>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</si>
  <si>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</si>
  <si>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</si>
  <si>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</si>
  <si>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</si>
  <si>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</si>
  <si>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</si>
  <si>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</si>
  <si>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</si>
  <si>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</si>
  <si>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</si>
  <si>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</si>
  <si>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</si>
  <si>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</si>
  <si>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</si>
  <si>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</si>
  <si>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</si>
  <si>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</si>
  <si>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</si>
  <si>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</si>
  <si>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</si>
  <si>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</si>
  <si>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</si>
  <si>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</si>
  <si>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</si>
  <si>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</si>
  <si>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</si>
  <si>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</si>
  <si>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</si>
  <si>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</si>
  <si>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</si>
  <si>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</si>
  <si>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</si>
  <si>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</si>
  <si>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</si>
  <si>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</si>
  <si>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</si>
  <si>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</si>
  <si>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</si>
  <si>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</si>
  <si>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</si>
  <si>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</si>
  <si>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</si>
  <si>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</si>
  <si>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</si>
  <si>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</si>
  <si>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</si>
  <si>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</si>
  <si>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</si>
  <si>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</si>
  <si>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</si>
  <si>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</si>
  <si>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</si>
  <si>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</si>
  <si>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</si>
  <si>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</si>
  <si>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</si>
  <si>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</si>
  <si>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</si>
  <si>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</si>
  <si>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</si>
  <si>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</si>
  <si>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</si>
  <si>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</si>
  <si>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</si>
  <si>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</si>
  <si>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</si>
  <si>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</si>
  <si>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</si>
  <si>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</si>
  <si>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</si>
  <si>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</si>
  <si>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</si>
  <si>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</si>
  <si>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</si>
  <si>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</si>
  <si>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</si>
  <si>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</si>
  <si>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</si>
  <si>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</si>
  <si>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</si>
  <si>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</si>
  <si>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</si>
  <si>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</si>
  <si>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</si>
  <si>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</si>
  <si>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</si>
  <si>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</si>
  <si>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</si>
  <si>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</si>
  <si>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</si>
  <si>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</si>
  <si>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</si>
  <si>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</si>
  <si>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</si>
  <si>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</si>
  <si>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</si>
  <si>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</si>
  <si>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</si>
  <si>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</si>
  <si>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</si>
  <si>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</si>
  <si>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</si>
  <si>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</si>
  <si>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</si>
  <si>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</si>
  <si>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</si>
  <si>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</si>
  <si>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</si>
  <si>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</si>
  <si>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</si>
  <si>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</si>
  <si>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</si>
  <si>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</si>
  <si>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</si>
  <si>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</si>
  <si>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</si>
  <si>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</si>
  <si>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</si>
  <si>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</si>
  <si>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</si>
  <si>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</si>
  <si>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</si>
  <si>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</si>
  <si>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</si>
  <si>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</si>
  <si>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</si>
  <si>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</si>
  <si>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</si>
  <si>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</si>
  <si>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</si>
  <si>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</si>
  <si>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</si>
  <si>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</si>
  <si>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</si>
  <si>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</si>
  <si>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</si>
  <si>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</si>
  <si>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</si>
  <si>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</si>
  <si>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</si>
  <si>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</si>
  <si>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</si>
  <si>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</si>
  <si>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</si>
  <si>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</si>
  <si>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</si>
  <si>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</si>
  <si>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</si>
  <si>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</si>
  <si>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</si>
  <si>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</si>
  <si>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</si>
  <si>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</si>
  <si>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</si>
  <si>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</si>
  <si>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</si>
  <si>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</si>
  <si>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</si>
  <si>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</si>
  <si>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</si>
  <si>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</si>
  <si>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</si>
  <si>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</si>
  <si>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</si>
  <si>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</si>
  <si>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</si>
  <si>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</si>
  <si>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</si>
  <si>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</si>
  <si>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</si>
  <si>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</si>
  <si>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</si>
  <si>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</si>
  <si>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</si>
  <si>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</si>
  <si>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</si>
  <si>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</si>
  <si>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</si>
  <si>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</si>
  <si>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</si>
  <si>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</si>
  <si>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</si>
  <si>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</si>
  <si>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</si>
  <si>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</si>
  <si>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</si>
  <si>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</si>
  <si>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</si>
  <si>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</si>
  <si>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</si>
  <si>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</si>
  <si>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</si>
  <si>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</si>
  <si>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</si>
  <si>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</si>
  <si>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</si>
  <si>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</si>
  <si>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</si>
  <si>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</si>
  <si>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</si>
  <si>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</si>
  <si>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</si>
  <si>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</si>
  <si>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</si>
  <si>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</si>
  <si>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</si>
  <si>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</si>
  <si>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</si>
  <si>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</si>
  <si>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</si>
  <si>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</si>
  <si>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</si>
  <si>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</si>
  <si>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</si>
  <si>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</si>
  <si>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</si>
  <si>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</si>
  <si>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</si>
  <si>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</si>
  <si>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</si>
  <si>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</si>
  <si>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</si>
  <si>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</si>
  <si>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</si>
  <si>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</si>
  <si>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</si>
  <si>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</si>
  <si>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</si>
  <si>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</si>
  <si>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</si>
  <si>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</si>
  <si>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</si>
  <si>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</si>
  <si>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</si>
  <si>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</si>
  <si>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</si>
  <si>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</si>
  <si>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</si>
  <si>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</si>
  <si>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</si>
  <si>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</si>
  <si>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</si>
  <si>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</si>
  <si>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</si>
  <si>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</si>
  <si>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</si>
  <si>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</si>
  <si>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</si>
  <si>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</si>
  <si>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</si>
  <si>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</si>
  <si>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</si>
  <si>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</si>
  <si>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</si>
  <si>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</si>
  <si>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</si>
  <si>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</si>
  <si>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</si>
  <si>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</si>
  <si>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</si>
  <si>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</si>
  <si>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</si>
  <si>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</si>
  <si>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</si>
  <si>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</si>
  <si>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</si>
  <si>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</si>
  <si>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</si>
  <si>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</si>
  <si>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</si>
  <si>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</si>
  <si>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</si>
  <si>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</si>
  <si>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</si>
  <si>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</si>
  <si>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</si>
  <si>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</si>
  <si>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</si>
  <si>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</si>
  <si>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</si>
  <si>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</si>
  <si>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</si>
  <si>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</si>
  <si>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</si>
  <si>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</si>
  <si>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</si>
  <si>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</si>
  <si>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</si>
  <si>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</si>
  <si>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</si>
  <si>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</si>
  <si>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</si>
  <si>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</si>
  <si>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</si>
  <si>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</si>
  <si>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</si>
  <si>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</si>
  <si>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</si>
  <si>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</si>
  <si>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</si>
  <si>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</si>
  <si>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</si>
  <si>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</si>
  <si>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</si>
  <si>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</si>
  <si>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</si>
  <si>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</si>
  <si>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</si>
  <si>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</si>
  <si>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</si>
  <si>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</si>
  <si>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</si>
  <si>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</si>
  <si>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</si>
  <si>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</si>
  <si>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</si>
  <si>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</si>
  <si>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</si>
  <si>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</si>
  <si>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</si>
  <si>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</si>
  <si>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</si>
  <si>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</si>
  <si>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</si>
  <si>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</si>
  <si>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</si>
  <si>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</si>
  <si>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</si>
  <si>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</si>
  <si>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</si>
  <si>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</si>
  <si>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</si>
  <si>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</si>
  <si>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</si>
  <si>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</si>
  <si>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</si>
  <si>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</si>
  <si>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</si>
  <si>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</si>
  <si>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</si>
  <si>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</si>
  <si>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</si>
  <si>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</si>
  <si>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</si>
  <si>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</si>
  <si>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</si>
  <si>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</si>
  <si>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</si>
  <si>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</si>
  <si>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</si>
  <si>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</si>
  <si>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</si>
  <si>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</si>
  <si>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</si>
  <si>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</si>
  <si>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</si>
  <si>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</si>
  <si>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</si>
  <si>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</si>
  <si>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</si>
  <si>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</si>
  <si>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</si>
  <si>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</si>
  <si>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</si>
  <si>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</si>
  <si>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</si>
  <si>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</si>
  <si>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</si>
  <si>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</si>
  <si>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</si>
  <si>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</si>
  <si>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</si>
  <si>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</si>
  <si>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</si>
  <si>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</si>
  <si>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</si>
  <si>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</si>
  <si>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</si>
  <si>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</si>
  <si>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</si>
  <si>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</si>
  <si>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</si>
  <si>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</si>
  <si>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</si>
  <si>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</si>
  <si>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</si>
  <si>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</si>
  <si>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</si>
  <si>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</si>
  <si>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</si>
  <si>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</si>
  <si>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</si>
  <si>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</si>
  <si>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</si>
  <si>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</si>
  <si>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</si>
  <si>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</si>
  <si>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</si>
  <si>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</si>
  <si>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</si>
  <si>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</si>
  <si>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</si>
  <si>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</si>
  <si>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</si>
  <si>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</si>
  <si>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</si>
  <si>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</si>
  <si>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</si>
  <si>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</si>
  <si>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</si>
  <si>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</si>
  <si>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</si>
  <si>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</si>
  <si>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</si>
  <si>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</si>
  <si>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</si>
  <si>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</si>
  <si>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</si>
  <si>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</si>
  <si>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</si>
  <si>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</si>
  <si>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</si>
  <si>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</si>
  <si>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</si>
  <si>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</si>
  <si>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</si>
  <si>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</si>
  <si>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</si>
  <si>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</si>
  <si>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</si>
  <si>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</si>
  <si>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</si>
  <si>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</si>
  <si>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</si>
  <si>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</si>
  <si>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</si>
  <si>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</si>
  <si>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</si>
  <si>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</si>
  <si>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</si>
  <si>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</si>
  <si>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</si>
  <si>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</si>
  <si>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</si>
  <si>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</si>
  <si>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</si>
  <si>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</si>
  <si>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</si>
  <si>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</si>
  <si>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</si>
  <si>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</si>
  <si>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</si>
  <si>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</si>
  <si>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</si>
  <si>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</si>
  <si>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</si>
  <si>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</si>
  <si>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</si>
  <si>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</si>
  <si>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</si>
  <si>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</si>
  <si>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</si>
  <si>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</si>
  <si>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</si>
  <si>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</si>
  <si>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</si>
  <si>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</si>
  <si>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</si>
  <si>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</si>
  <si>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</si>
  <si>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</si>
  <si>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</si>
  <si>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</si>
  <si>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</si>
  <si>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</si>
  <si>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</si>
  <si>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</si>
  <si>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</si>
  <si>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</si>
  <si>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</si>
  <si>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</si>
  <si>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</si>
  <si>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</si>
  <si>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</si>
  <si>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</si>
  <si>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</si>
  <si>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</si>
  <si>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</si>
  <si>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</si>
  <si>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</si>
  <si>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</si>
  <si>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</si>
  <si>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</si>
  <si>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</si>
  <si>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</si>
  <si>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</si>
  <si>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</si>
  <si>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</si>
  <si>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</si>
  <si>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</si>
  <si>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</si>
  <si>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</si>
  <si>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</si>
  <si>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</si>
  <si>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</si>
  <si>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</si>
  <si>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</si>
  <si>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</si>
  <si>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</si>
  <si>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</si>
  <si>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</si>
  <si>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</si>
  <si>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</si>
  <si>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</si>
  <si>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</si>
  <si>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</si>
  <si>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</si>
  <si>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</si>
  <si>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</si>
  <si>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</si>
  <si>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</si>
  <si>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</si>
  <si>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</si>
  <si>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</si>
  <si>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</si>
  <si>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</si>
  <si>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</si>
  <si>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</si>
  <si>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</si>
  <si>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</si>
  <si>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</si>
  <si>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</si>
  <si>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</si>
  <si>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</si>
  <si>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</si>
  <si>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</si>
  <si>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</si>
  <si>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</si>
  <si>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</si>
  <si>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</si>
  <si>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</si>
  <si>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</si>
  <si>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</si>
  <si>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</si>
  <si>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</si>
  <si>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</si>
  <si>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</si>
  <si>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</si>
  <si>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</si>
  <si>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</si>
  <si>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</si>
  <si>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</si>
  <si>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</si>
  <si>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</si>
  <si>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</si>
  <si>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</si>
  <si>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</si>
  <si>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</si>
  <si>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</si>
  <si>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</si>
  <si>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</si>
  <si>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</si>
  <si>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</si>
  <si>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</si>
  <si>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</si>
  <si>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</si>
  <si>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</si>
  <si>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</si>
  <si>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</si>
  <si>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</si>
  <si>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</si>
  <si>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</si>
  <si>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</si>
  <si>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</si>
  <si>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</si>
  <si>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</si>
  <si>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</si>
  <si>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</si>
  <si>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</si>
  <si>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</si>
  <si>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</si>
  <si>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</si>
  <si>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</si>
  <si>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</si>
  <si>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</si>
  <si>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</si>
  <si>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</si>
  <si>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</si>
  <si>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</si>
  <si>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</si>
  <si>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</si>
  <si>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</si>
  <si>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</si>
  <si>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</si>
  <si>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</si>
  <si>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</si>
  <si>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</si>
  <si>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</si>
  <si>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</si>
  <si>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</si>
  <si>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</si>
  <si>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</si>
  <si>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</si>
  <si>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</si>
  <si>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</si>
  <si>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</si>
  <si>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</si>
  <si>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</si>
  <si>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</si>
  <si>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</si>
  <si>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</si>
  <si>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</si>
  <si>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</si>
  <si>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</si>
  <si>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</si>
  <si>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</si>
  <si>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</si>
  <si>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</si>
  <si>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</si>
  <si>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</si>
  <si>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</si>
  <si>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</si>
  <si>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</si>
  <si>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</si>
  <si>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</si>
  <si>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</si>
  <si>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</si>
  <si>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</si>
  <si>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</si>
  <si>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</si>
  <si>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</si>
  <si>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</si>
  <si>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</si>
  <si>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</si>
  <si>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</si>
  <si>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</si>
  <si>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</si>
  <si>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</si>
  <si>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</si>
  <si>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</si>
  <si>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</si>
  <si>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</si>
  <si>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</si>
  <si>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</si>
  <si>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</si>
  <si>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</si>
  <si>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</si>
  <si>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</si>
  <si>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</si>
  <si>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</si>
  <si>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</si>
  <si>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</si>
  <si>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</si>
  <si>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</si>
  <si>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</si>
  <si>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</si>
  <si>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</si>
  <si>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</si>
  <si>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</si>
  <si>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</si>
  <si>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</si>
  <si>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</si>
  <si>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</si>
  <si>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</si>
  <si>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</si>
  <si>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</si>
  <si>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</si>
  <si>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</si>
  <si>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</si>
  <si>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</si>
  <si>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</si>
  <si>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</si>
  <si>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</si>
  <si>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</si>
  <si>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</si>
  <si>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</si>
  <si>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</si>
  <si>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</si>
  <si>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</si>
  <si>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</si>
  <si>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</si>
  <si>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</si>
  <si>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</si>
  <si>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</si>
  <si>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</si>
  <si>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</si>
  <si>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</si>
  <si>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</si>
  <si>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</si>
  <si>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</si>
  <si>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</si>
  <si>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</si>
  <si>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</si>
  <si>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</si>
  <si>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</si>
  <si>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</si>
  <si>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</si>
  <si>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</si>
  <si>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</si>
  <si>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</si>
  <si>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</si>
  <si>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</si>
  <si>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</si>
  <si>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</si>
  <si>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</si>
  <si>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</si>
  <si>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</si>
  <si>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</si>
  <si>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</si>
  <si>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</si>
  <si>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</si>
  <si>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</si>
  <si>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</si>
  <si>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</si>
  <si>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</si>
  <si>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</si>
  <si>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</si>
  <si>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</si>
  <si>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</si>
  <si>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</si>
  <si>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</si>
  <si>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</si>
  <si>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</si>
  <si>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</si>
  <si>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</si>
  <si>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</si>
  <si>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</si>
  <si>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</si>
  <si>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</si>
  <si>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</si>
  <si>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</si>
  <si>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</si>
  <si>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</si>
  <si>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</si>
  <si>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</si>
  <si>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</si>
  <si>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</si>
  <si>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</si>
  <si>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</si>
  <si>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</si>
  <si>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</si>
  <si>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</si>
  <si>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</si>
  <si>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</si>
  <si>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</si>
  <si>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</si>
  <si>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</si>
  <si>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</si>
  <si>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</si>
  <si>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</si>
  <si>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</si>
  <si>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</si>
  <si>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</si>
  <si>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</si>
  <si>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</si>
  <si>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</si>
  <si>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</si>
  <si>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</si>
  <si>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</si>
  <si>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</si>
  <si>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</si>
  <si>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</si>
  <si>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</si>
  <si>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</si>
  <si>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</si>
  <si>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</si>
  <si>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</si>
  <si>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</si>
  <si>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</si>
  <si>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</si>
  <si>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</si>
  <si>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</si>
  <si>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</si>
  <si>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</si>
  <si>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</si>
  <si>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</si>
  <si>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</si>
  <si>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</si>
  <si>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</si>
  <si>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</si>
  <si>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</si>
  <si>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</si>
  <si>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</si>
  <si>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</si>
  <si>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</si>
  <si>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</si>
  <si>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</si>
  <si>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</si>
  <si>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</si>
  <si>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</si>
  <si>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</si>
  <si>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</si>
  <si>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</si>
  <si>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</si>
  <si>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</si>
  <si>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</si>
  <si>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</si>
  <si>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</si>
  <si>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</si>
  <si>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</si>
  <si>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</si>
  <si>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</si>
  <si>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</si>
  <si>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</si>
  <si>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</si>
  <si>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</si>
  <si>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</si>
  <si>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</si>
  <si>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</si>
  <si>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</si>
  <si>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</si>
  <si>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</si>
  <si>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</si>
  <si>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</si>
  <si>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</si>
  <si>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</si>
  <si>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</si>
  <si>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</si>
  <si>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</si>
  <si>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</si>
  <si>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</si>
  <si>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</si>
  <si>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</si>
  <si>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</si>
  <si>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</si>
  <si>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</si>
  <si>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</si>
  <si>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</si>
  <si>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</si>
  <si>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</si>
  <si>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</si>
  <si>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</si>
  <si>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</si>
  <si>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</si>
  <si>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</si>
  <si>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</si>
  <si>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</si>
  <si>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</si>
  <si>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</si>
  <si>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</si>
  <si>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</si>
  <si>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</si>
  <si>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</si>
  <si>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</si>
  <si>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</si>
  <si>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</si>
  <si>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</si>
  <si>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</si>
  <si>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</si>
  <si>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</si>
  <si>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</si>
  <si>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</si>
  <si>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</si>
  <si>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</si>
  <si>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</si>
  <si>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</si>
  <si>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</si>
  <si>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</si>
  <si>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</si>
  <si>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</si>
  <si>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</si>
  <si>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</si>
  <si>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</si>
  <si>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</si>
  <si>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</si>
  <si>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</si>
  <si>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</si>
  <si>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</si>
  <si>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</si>
  <si>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</si>
  <si>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</si>
  <si>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</si>
  <si>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</si>
  <si>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</si>
  <si>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</si>
  <si>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</si>
  <si>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</si>
  <si>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</si>
  <si>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</si>
  <si>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</si>
  <si>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</si>
  <si>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</si>
  <si>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</si>
  <si>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</si>
  <si>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</si>
  <si>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</si>
  <si>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</si>
  <si>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</si>
  <si>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</si>
  <si>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</si>
  <si>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</si>
  <si>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</si>
  <si>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</si>
  <si>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</si>
  <si>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</si>
  <si>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</si>
  <si>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</si>
  <si>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</si>
  <si>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</si>
  <si>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</si>
  <si>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</si>
  <si>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</si>
  <si>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</si>
  <si>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</si>
  <si>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</si>
  <si>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</si>
  <si>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</si>
  <si>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</si>
  <si>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</si>
  <si>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</si>
  <si>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</si>
  <si>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</si>
  <si>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</si>
  <si>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</si>
  <si>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</si>
  <si>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</si>
  <si>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</si>
  <si>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</si>
  <si>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</si>
  <si>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</si>
  <si>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</si>
  <si>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</si>
  <si>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</si>
  <si>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</si>
  <si>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</si>
  <si>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</si>
  <si>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</si>
  <si>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</si>
  <si>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</si>
  <si>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</si>
  <si>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</si>
  <si>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</si>
  <si>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</si>
  <si>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</si>
  <si>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</si>
  <si>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</si>
  <si>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</si>
  <si>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</si>
  <si>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</si>
  <si>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</si>
  <si>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</si>
  <si>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</si>
  <si>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</si>
  <si>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</si>
  <si>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</si>
  <si>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</si>
  <si>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</si>
  <si>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</si>
  <si>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</si>
  <si>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</si>
  <si>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</si>
  <si>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</si>
  <si>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</si>
  <si>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</si>
  <si>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</si>
  <si>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</si>
  <si>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</si>
  <si>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</si>
  <si>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</si>
  <si>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</si>
  <si>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</si>
  <si>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</si>
  <si>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</si>
  <si>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</si>
  <si>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</si>
  <si>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</si>
  <si>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</si>
  <si>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</si>
  <si>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</si>
  <si>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</si>
  <si>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</si>
  <si>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</si>
  <si>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</si>
  <si>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</si>
  <si>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</si>
  <si>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</si>
  <si>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</si>
  <si>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</si>
  <si>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</si>
  <si>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</si>
  <si>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</si>
  <si>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</si>
  <si>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</si>
  <si>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</si>
  <si>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</si>
  <si>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</si>
  <si>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</si>
  <si>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</si>
  <si>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</si>
  <si>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</si>
  <si>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</si>
  <si>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</si>
  <si>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</si>
  <si>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</si>
  <si>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</si>
  <si>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</si>
  <si>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</si>
  <si>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</si>
  <si>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</si>
  <si>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</si>
  <si>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</si>
  <si>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</si>
  <si>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</si>
  <si>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</si>
  <si>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</si>
  <si>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</si>
  <si>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</si>
  <si>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</si>
  <si>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</si>
  <si>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</si>
  <si>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</si>
  <si>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</si>
  <si>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</si>
  <si>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</si>
  <si>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</si>
  <si>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</si>
  <si>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</si>
  <si>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</si>
  <si>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</si>
  <si>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</si>
  <si>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</si>
  <si>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</si>
  <si>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</si>
  <si>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</si>
  <si>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</si>
  <si>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</si>
  <si>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</si>
  <si>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</si>
  <si>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</si>
  <si>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</si>
  <si>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</si>
  <si>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</si>
  <si>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</si>
  <si>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</si>
  <si>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</si>
  <si>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</si>
  <si>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</si>
  <si>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</si>
  <si>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</si>
  <si>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</si>
  <si>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</si>
  <si>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</si>
  <si>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</si>
  <si>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</si>
  <si>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</si>
  <si>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</si>
  <si>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</si>
  <si>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</si>
  <si>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</si>
  <si>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</si>
  <si>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</si>
  <si>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</si>
  <si>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</si>
  <si>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</si>
  <si>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</si>
  <si>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</si>
  <si>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</si>
  <si>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</si>
  <si>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</si>
  <si>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</si>
  <si>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</si>
  <si>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</si>
  <si>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</si>
  <si>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</si>
  <si>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</si>
  <si>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</si>
  <si>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</si>
  <si>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</si>
  <si>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</si>
  <si>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</si>
  <si>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</si>
  <si>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</si>
  <si>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</si>
  <si>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</si>
  <si>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</si>
  <si>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</si>
  <si>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</si>
  <si>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</si>
  <si>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</si>
  <si>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</si>
  <si>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</si>
  <si>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</si>
  <si>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</si>
  <si>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</si>
  <si>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</si>
  <si>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</si>
  <si>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</si>
  <si>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</si>
  <si>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</si>
  <si>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</si>
  <si>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</si>
  <si>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</si>
  <si>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</si>
  <si>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</si>
  <si>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</si>
  <si>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</si>
  <si>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</si>
  <si>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</si>
  <si>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</si>
  <si>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</si>
  <si>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</si>
  <si>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</si>
  <si>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</si>
  <si>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</si>
  <si>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</si>
  <si>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</si>
  <si>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</si>
  <si>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</si>
  <si>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</si>
  <si>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</si>
  <si>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</si>
  <si>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</si>
  <si>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</si>
  <si>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</si>
  <si>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</si>
  <si>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</si>
  <si>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</si>
  <si>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</si>
  <si>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</si>
  <si>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</si>
  <si>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</si>
  <si>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</si>
  <si>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</si>
  <si>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</si>
  <si>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</si>
  <si>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</si>
  <si>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</si>
  <si>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</si>
  <si>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</si>
  <si>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</si>
  <si>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</si>
  <si>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</si>
  <si>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</si>
  <si>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</si>
  <si>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</si>
  <si>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</si>
  <si>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</si>
  <si>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</si>
  <si>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</si>
  <si>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</si>
  <si>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</si>
  <si>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</si>
  <si>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</si>
  <si>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</si>
  <si>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</si>
  <si>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</si>
  <si>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</si>
  <si>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</si>
  <si>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</si>
  <si>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</si>
  <si>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</si>
  <si>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</si>
  <si>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</si>
  <si>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</si>
  <si>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</si>
  <si>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</si>
  <si>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</si>
  <si>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</si>
  <si>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</si>
  <si>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</si>
  <si>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</si>
  <si>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</si>
  <si>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</si>
  <si>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</si>
  <si>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</si>
  <si>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</si>
  <si>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</si>
  <si>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</si>
  <si>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</si>
  <si>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</si>
  <si>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</si>
  <si>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</si>
  <si>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</si>
  <si>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</si>
  <si>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</si>
  <si>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</si>
  <si>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</si>
  <si>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</si>
  <si>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</si>
  <si>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</si>
  <si>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</si>
  <si>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</si>
  <si>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</si>
  <si>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</si>
  <si>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</si>
  <si>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</si>
  <si>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</si>
  <si>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</si>
  <si>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</si>
  <si>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</si>
  <si>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</si>
  <si>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</si>
  <si>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</si>
  <si>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</si>
  <si>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</si>
  <si>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</si>
  <si>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</si>
  <si>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</si>
  <si>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</si>
  <si>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</si>
  <si>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</si>
  <si>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</si>
  <si>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</si>
  <si>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</si>
  <si>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</si>
  <si>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</si>
  <si>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</si>
  <si>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</si>
  <si>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</si>
  <si>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</si>
  <si>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</si>
  <si>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</si>
  <si>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</si>
  <si>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</si>
  <si>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</si>
  <si>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</si>
  <si>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</si>
  <si>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</si>
  <si>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</si>
  <si>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</si>
  <si>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</si>
  <si>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</si>
  <si>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</si>
  <si>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</si>
  <si>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</si>
  <si>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</si>
  <si>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</si>
  <si>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</si>
  <si>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</si>
  <si>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</si>
  <si>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</si>
  <si>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</si>
  <si>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</si>
  <si>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</si>
  <si>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</si>
  <si>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</si>
  <si>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</si>
  <si>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</si>
  <si>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</si>
  <si>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</si>
  <si>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</si>
  <si>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</si>
  <si>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</si>
  <si>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</si>
  <si>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</si>
  <si>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</si>
  <si>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</si>
  <si>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</si>
  <si>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</si>
  <si>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</si>
  <si>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</si>
  <si>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</si>
  <si>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</si>
  <si>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</si>
  <si>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</si>
  <si>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</si>
  <si>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</si>
  <si>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</si>
  <si>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</si>
  <si>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</si>
  <si>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</si>
  <si>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</si>
  <si>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</si>
  <si>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</si>
  <si>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</si>
  <si>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</si>
  <si>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</si>
  <si>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</si>
  <si>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</si>
  <si>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</si>
  <si>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</si>
  <si>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</si>
  <si>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</si>
  <si>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</si>
  <si>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</si>
  <si>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</si>
  <si>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</si>
  <si>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</si>
  <si>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</si>
  <si>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</si>
  <si>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</si>
  <si>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</si>
  <si>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</si>
  <si>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</si>
  <si>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</si>
  <si>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</si>
  <si>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</si>
  <si>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</si>
  <si>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</si>
  <si>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</si>
  <si>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</si>
  <si>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</si>
  <si>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</si>
  <si>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</si>
  <si>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</si>
  <si>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</si>
  <si>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</si>
  <si>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</si>
  <si>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</si>
  <si>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</si>
  <si>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</si>
  <si>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</si>
  <si>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</si>
  <si>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</si>
  <si>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</si>
  <si>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</si>
  <si>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</si>
  <si>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</si>
  <si>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</si>
  <si>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</si>
  <si>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</si>
  <si>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</si>
  <si>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</si>
  <si>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</si>
  <si>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</si>
  <si>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</si>
  <si>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</si>
  <si>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</si>
  <si>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</si>
  <si>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</si>
  <si>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</si>
  <si>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</si>
  <si>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</si>
  <si>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</si>
  <si>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</si>
  <si>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</si>
  <si>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</si>
  <si>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</si>
  <si>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</si>
  <si>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</si>
  <si>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</si>
  <si>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</si>
  <si>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</si>
  <si>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</si>
  <si>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</si>
  <si>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</si>
  <si>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</si>
  <si>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</si>
  <si>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</si>
  <si>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</si>
  <si>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</si>
  <si>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</si>
  <si>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</si>
  <si>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</si>
  <si>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</si>
  <si>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</si>
  <si>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</si>
  <si>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</si>
  <si>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</si>
  <si>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</si>
  <si>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</si>
  <si>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</si>
  <si>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</si>
  <si>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</si>
  <si>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</si>
  <si>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</si>
  <si>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</si>
  <si>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</si>
  <si>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</si>
  <si>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</si>
  <si>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</si>
  <si>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</si>
  <si>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</si>
  <si>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</si>
  <si>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</si>
  <si>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</si>
  <si>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</si>
  <si>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</si>
  <si>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</si>
  <si>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</si>
  <si>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</si>
  <si>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</si>
  <si>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</si>
  <si>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</si>
  <si>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</si>
  <si>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</si>
  <si>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</si>
  <si>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</si>
  <si>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</si>
  <si>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</si>
  <si>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</si>
  <si>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</si>
  <si>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</si>
  <si>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</si>
  <si>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</si>
  <si>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</si>
  <si>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</si>
  <si>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</si>
  <si>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</si>
  <si>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</si>
  <si>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</si>
  <si>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</si>
  <si>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</si>
  <si>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</si>
  <si>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</si>
  <si>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</si>
  <si>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</si>
  <si>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</si>
  <si>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</si>
  <si>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</si>
  <si>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</si>
  <si>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</si>
  <si>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</si>
  <si>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</si>
  <si>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</si>
  <si>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</si>
  <si>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</si>
  <si>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</si>
  <si>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</si>
  <si>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</si>
  <si>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</si>
  <si>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</si>
  <si>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</si>
  <si>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</si>
  <si>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</si>
  <si>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</si>
  <si>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</si>
  <si>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</si>
  <si>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</si>
  <si>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</si>
  <si>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</si>
  <si>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</si>
  <si>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</si>
  <si>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</si>
  <si>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</si>
  <si>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</si>
  <si>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</si>
  <si>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</si>
  <si>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</si>
  <si>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</si>
  <si>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</si>
  <si>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</si>
  <si>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</si>
  <si>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</si>
  <si>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</si>
  <si>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</si>
  <si>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</si>
  <si>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</si>
  <si>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</si>
  <si>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</si>
  <si>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</si>
  <si>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</si>
  <si>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</si>
  <si>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</si>
  <si>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</si>
  <si>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</si>
  <si>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</si>
  <si>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</si>
  <si>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</si>
  <si>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</si>
  <si>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</si>
  <si>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</si>
  <si>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</si>
  <si>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</si>
  <si>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</si>
  <si>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</si>
  <si>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</si>
  <si>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</si>
  <si>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</si>
  <si>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</si>
  <si>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</si>
  <si>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</si>
  <si>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</si>
  <si>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</si>
  <si>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</si>
  <si>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</si>
  <si>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</si>
  <si>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</si>
  <si>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</si>
  <si>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</si>
  <si>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</si>
  <si>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</si>
  <si>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</si>
  <si>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</si>
  <si>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</si>
  <si>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</si>
  <si>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</si>
  <si>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</si>
  <si>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</si>
  <si>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</si>
  <si>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</si>
  <si>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</si>
  <si>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</si>
  <si>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</si>
  <si>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</si>
  <si>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</si>
  <si>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</si>
  <si>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</si>
  <si>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</si>
  <si>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</si>
  <si>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</si>
  <si>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</si>
  <si>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</si>
  <si>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</si>
  <si>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</si>
  <si>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</si>
  <si>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</si>
  <si>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</si>
  <si>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</si>
  <si>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</si>
  <si>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</si>
  <si>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</si>
  <si>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</si>
  <si>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</si>
  <si>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</si>
  <si>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</si>
  <si>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</si>
  <si>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</si>
  <si>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</si>
  <si>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</si>
  <si>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</si>
  <si>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</si>
  <si>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</si>
  <si>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</si>
  <si>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</si>
  <si>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</si>
  <si>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</si>
  <si>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</si>
  <si>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</si>
  <si>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</si>
  <si>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</si>
  <si>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</si>
  <si>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</si>
  <si>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</si>
  <si>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</si>
  <si>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</si>
  <si>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</si>
  <si>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</si>
  <si>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</si>
  <si>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</si>
  <si>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</si>
  <si>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</si>
  <si>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</si>
  <si>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</si>
  <si>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</si>
  <si>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</si>
  <si>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</si>
  <si>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</si>
  <si>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</si>
  <si>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</si>
  <si>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</si>
  <si>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</si>
  <si>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</si>
  <si>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</si>
  <si>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</si>
  <si>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</si>
  <si>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</si>
  <si>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</si>
  <si>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</si>
  <si>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</si>
  <si>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</si>
  <si>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</si>
  <si>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</si>
  <si>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</si>
  <si>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</si>
  <si>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</si>
  <si>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</si>
  <si>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</si>
  <si>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</si>
  <si>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</si>
  <si>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</si>
  <si>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</si>
  <si>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</si>
  <si>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</si>
  <si>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</si>
  <si>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</si>
  <si>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</si>
  <si>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</si>
  <si>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</si>
  <si>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</si>
  <si>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</si>
  <si>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</si>
  <si>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</si>
  <si>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</si>
  <si>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</si>
  <si>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</si>
  <si>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</si>
  <si>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</si>
  <si>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</si>
  <si>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</si>
  <si>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</si>
  <si>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</si>
  <si>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</si>
  <si>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</si>
  <si>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</si>
  <si>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</si>
  <si>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</si>
  <si>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</si>
  <si>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</si>
  <si>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</si>
  <si>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</si>
  <si>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</si>
  <si>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</si>
  <si>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</si>
  <si>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</si>
  <si>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</si>
  <si>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</si>
  <si>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</si>
  <si>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</si>
  <si>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</si>
  <si>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</si>
  <si>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</si>
  <si>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</si>
  <si>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</si>
  <si>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</si>
  <si>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</si>
  <si>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</si>
  <si>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</si>
  <si>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</si>
  <si>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</si>
  <si>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</si>
  <si>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</si>
  <si>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</si>
  <si>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</si>
  <si>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</si>
  <si>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</si>
  <si>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</si>
  <si>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</si>
  <si>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</si>
  <si>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</si>
  <si>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</si>
  <si>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</si>
  <si>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</si>
  <si>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</si>
  <si>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</si>
  <si>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</si>
  <si>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</si>
  <si>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</si>
  <si>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</si>
  <si>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</si>
  <si>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</si>
  <si>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</si>
  <si>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</si>
  <si>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</si>
  <si>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</si>
  <si>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</si>
  <si>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</si>
  <si>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</si>
  <si>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</si>
  <si>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</si>
  <si>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</si>
  <si>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</si>
  <si>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</si>
  <si>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</si>
  <si>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</si>
  <si>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</si>
  <si>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</si>
  <si>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</si>
  <si>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</si>
  <si>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</si>
  <si>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</si>
  <si>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</si>
  <si>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</si>
  <si>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</si>
  <si>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</si>
  <si>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</si>
  <si>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</si>
  <si>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</si>
  <si>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</si>
  <si>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</si>
  <si>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</si>
  <si>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</si>
  <si>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</si>
  <si>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</si>
  <si>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</si>
  <si>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</si>
  <si>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</si>
  <si>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</si>
  <si>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</si>
  <si>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</si>
  <si>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</si>
  <si>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</si>
  <si>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</si>
  <si>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</si>
  <si>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</si>
  <si>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</si>
  <si>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</si>
  <si>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</si>
  <si>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</si>
  <si>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</si>
  <si>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</si>
  <si>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</si>
  <si>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</si>
  <si>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</si>
  <si>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</si>
  <si>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</si>
  <si>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</si>
  <si>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</si>
  <si>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</si>
  <si>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</si>
  <si>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</si>
  <si>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</si>
  <si>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</si>
  <si>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</si>
  <si>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</si>
  <si>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</si>
  <si>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</si>
  <si>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</si>
  <si>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</si>
  <si>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</si>
  <si>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</si>
  <si>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</si>
  <si>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</si>
  <si>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</si>
  <si>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</si>
  <si>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</si>
  <si>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</si>
  <si>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</si>
  <si>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</si>
  <si>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</si>
  <si>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</si>
  <si>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</si>
  <si>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</si>
  <si>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</si>
  <si>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</si>
  <si>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</si>
  <si>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</si>
  <si>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</si>
  <si>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</si>
  <si>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</si>
  <si>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</si>
  <si>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</si>
  <si>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</si>
  <si>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</si>
  <si>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</si>
  <si>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</si>
  <si>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</si>
  <si>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</si>
  <si>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</si>
  <si>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</si>
  <si>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</si>
  <si>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</si>
  <si>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</si>
  <si>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</si>
  <si>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</si>
  <si>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</si>
  <si>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</si>
  <si>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</si>
  <si>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</si>
  <si>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</si>
  <si>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</si>
  <si>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</si>
  <si>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</si>
  <si>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</si>
  <si>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</si>
  <si>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</si>
  <si>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</si>
  <si>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</si>
  <si>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</si>
  <si>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</si>
  <si>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</si>
  <si>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</si>
  <si>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</si>
  <si>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</si>
  <si>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</si>
  <si>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</si>
  <si>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</si>
  <si>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</si>
  <si>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</si>
  <si>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</si>
  <si>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</si>
  <si>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</si>
  <si>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</si>
  <si>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</si>
  <si>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</si>
  <si>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</si>
  <si>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</si>
  <si>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</si>
  <si>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</si>
  <si>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</si>
  <si>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</si>
  <si>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</si>
  <si>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</si>
  <si>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</si>
  <si>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</si>
  <si>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</si>
  <si>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</si>
  <si>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</si>
  <si>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</si>
  <si>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</si>
  <si>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</si>
  <si>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</si>
  <si>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</si>
  <si>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</si>
  <si>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</si>
  <si>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</si>
  <si>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</si>
  <si>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</si>
  <si>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</si>
  <si>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</si>
  <si>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</si>
  <si>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</si>
  <si>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</si>
  <si>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</si>
  <si>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</si>
  <si>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</si>
  <si>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</si>
  <si>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</si>
  <si>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</si>
  <si>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</si>
  <si>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</si>
  <si>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</si>
  <si>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</si>
  <si>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</si>
  <si>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</si>
  <si>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</si>
  <si>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</si>
  <si>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</si>
  <si>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</si>
  <si>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</si>
  <si>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</si>
  <si>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</si>
  <si>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</si>
  <si>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</si>
  <si>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</si>
  <si>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</si>
  <si>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</si>
  <si>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</si>
  <si>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</si>
  <si>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</si>
  <si>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</si>
  <si>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</si>
  <si>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</si>
  <si>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</si>
  <si>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</si>
  <si>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</si>
  <si>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</si>
  <si>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</si>
  <si>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</si>
  <si>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</si>
  <si>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</si>
  <si>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</si>
  <si>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</si>
  <si>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</si>
  <si>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</si>
  <si>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</si>
  <si>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</si>
  <si>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</si>
  <si>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</si>
  <si>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</si>
  <si>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</si>
  <si>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</si>
  <si>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</si>
  <si>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</si>
  <si>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</si>
  <si>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</si>
  <si>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</si>
  <si>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</si>
  <si>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</si>
  <si>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</si>
  <si>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</si>
  <si>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</si>
  <si>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</si>
  <si>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</si>
  <si>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</si>
  <si>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</si>
  <si>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</si>
  <si>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</si>
  <si>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</si>
  <si>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</si>
  <si>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</si>
  <si>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</si>
  <si>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</si>
  <si>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</si>
  <si>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</si>
  <si>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</si>
  <si>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</si>
  <si>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</si>
  <si>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</si>
  <si>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</si>
  <si>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</si>
  <si>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</si>
  <si>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</si>
  <si>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</si>
  <si>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</si>
  <si>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</si>
  <si>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</si>
  <si>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</si>
  <si>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</si>
  <si>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</si>
  <si>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</si>
  <si>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</si>
  <si>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</si>
  <si>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</si>
  <si>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</si>
  <si>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</si>
  <si>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</si>
  <si>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</si>
  <si>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</si>
  <si>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</si>
  <si>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</si>
  <si>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</si>
  <si>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</si>
  <si>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</si>
  <si>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</si>
  <si>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</si>
  <si>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</si>
  <si>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</si>
  <si>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</si>
  <si>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</si>
  <si>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</si>
  <si>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</si>
  <si>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</si>
  <si>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</si>
  <si>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</si>
  <si>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</si>
  <si>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</si>
  <si>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</si>
  <si>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</si>
  <si>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</si>
  <si>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</si>
  <si>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</si>
  <si>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</si>
  <si>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</si>
  <si>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</si>
  <si>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</si>
  <si>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</si>
  <si>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</si>
  <si>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</si>
  <si>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</si>
  <si>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</si>
  <si>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</si>
  <si>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</si>
  <si>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</si>
  <si>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</si>
  <si>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</si>
  <si>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</si>
  <si>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</si>
  <si>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</si>
  <si>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</si>
  <si>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</si>
  <si>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</si>
  <si>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</si>
  <si>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</si>
  <si>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</si>
  <si>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</si>
  <si>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</si>
  <si>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</si>
  <si>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</si>
  <si>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</si>
  <si>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</si>
  <si>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</si>
  <si>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</si>
  <si>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</si>
  <si>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</si>
  <si>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</si>
  <si>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</si>
  <si>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</si>
  <si>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</si>
  <si>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</si>
  <si>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</si>
  <si>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</si>
  <si>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</si>
  <si>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</si>
  <si>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</si>
  <si>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</si>
  <si>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</si>
  <si>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</si>
  <si>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</si>
  <si>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</si>
  <si>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</si>
  <si>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</si>
  <si>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</si>
  <si>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</si>
  <si>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</si>
  <si>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</si>
  <si>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</si>
  <si>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</si>
  <si>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</si>
  <si>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</si>
  <si>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</si>
  <si>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</si>
  <si>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</si>
  <si>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</si>
  <si>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</si>
  <si>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</si>
  <si>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</si>
  <si>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</si>
  <si>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</si>
  <si>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</si>
  <si>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</si>
  <si>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</si>
  <si>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</si>
  <si>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</si>
  <si>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</si>
  <si>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</si>
  <si>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</si>
  <si>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</si>
  <si>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</si>
  <si>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</si>
  <si>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</si>
  <si>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</si>
  <si>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</si>
  <si>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</si>
  <si>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</si>
  <si>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</si>
  <si>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</si>
  <si>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</si>
  <si>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</si>
  <si>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</si>
  <si>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</si>
  <si>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</si>
  <si>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</si>
  <si>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</si>
  <si>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</si>
  <si>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</si>
  <si>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</si>
  <si>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</si>
  <si>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</si>
  <si>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</si>
  <si>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</si>
  <si>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</si>
  <si>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</si>
  <si>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</si>
  <si>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</si>
  <si>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</si>
  <si>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</si>
  <si>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</si>
  <si>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</si>
  <si>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</si>
  <si>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</si>
  <si>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</si>
  <si>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</si>
  <si>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</si>
  <si>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</si>
  <si>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</si>
  <si>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</si>
  <si>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</si>
  <si>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</si>
  <si>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</si>
  <si>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</si>
  <si>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</si>
  <si>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</si>
  <si>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</si>
  <si>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</si>
  <si>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</si>
  <si>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</si>
  <si>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</si>
  <si>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</si>
  <si>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</si>
  <si>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</si>
  <si>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</si>
  <si>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</si>
  <si>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</si>
  <si>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</si>
  <si>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</si>
  <si>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</si>
  <si>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</si>
  <si>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</si>
  <si>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</si>
  <si>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</si>
  <si>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</si>
  <si>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</si>
  <si>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</si>
  <si>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</si>
  <si>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</si>
  <si>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</si>
  <si>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</si>
  <si>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</si>
  <si>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</si>
  <si>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</si>
  <si>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</si>
  <si>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</si>
  <si>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</si>
  <si>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</si>
  <si>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</si>
  <si>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</si>
  <si>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</si>
  <si>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</si>
  <si>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</si>
  <si>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</si>
  <si>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</si>
  <si>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</si>
  <si>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</si>
  <si>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</si>
  <si>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</si>
  <si>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</si>
  <si>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</si>
  <si>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</si>
  <si>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</si>
  <si>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</si>
  <si>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</si>
  <si>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</si>
  <si>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</si>
  <si>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</si>
  <si>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</si>
  <si>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</si>
  <si>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</si>
  <si>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</si>
  <si>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</si>
  <si>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</si>
  <si>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</si>
  <si>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</si>
  <si>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</si>
  <si>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</si>
  <si>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</si>
  <si>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</si>
  <si>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</si>
  <si>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</si>
  <si>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</si>
  <si>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</si>
  <si>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</si>
  <si>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</si>
  <si>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</si>
  <si>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</si>
  <si>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</si>
  <si>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</si>
  <si>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</si>
  <si>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</si>
  <si>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</si>
  <si>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</si>
  <si>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</si>
  <si>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</si>
  <si>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</si>
  <si>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</si>
  <si>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</si>
  <si>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</si>
  <si>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</si>
  <si>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</si>
  <si>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</si>
  <si>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</si>
  <si>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</si>
  <si>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</si>
  <si>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</si>
  <si>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</si>
  <si>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</si>
  <si>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</si>
  <si>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</si>
  <si>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</si>
  <si>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</si>
  <si>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</si>
  <si>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</si>
  <si>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</si>
  <si>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</si>
  <si>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</si>
  <si>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</si>
  <si>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</si>
  <si>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</si>
  <si>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</si>
  <si>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</si>
  <si>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</si>
  <si>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</si>
  <si>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</si>
  <si>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</si>
  <si>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</si>
  <si>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</si>
  <si>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</si>
  <si>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</si>
  <si>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</si>
  <si>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</si>
  <si>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</si>
  <si>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</si>
  <si>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</si>
  <si>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</si>
  <si>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</si>
  <si>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</si>
  <si>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</si>
  <si>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</si>
  <si>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</si>
  <si>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</si>
  <si>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</si>
  <si>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</si>
  <si>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</si>
  <si>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</si>
  <si>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</si>
  <si>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</si>
  <si>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</si>
  <si>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</si>
  <si>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</si>
  <si>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</si>
  <si>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</si>
  <si>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</si>
  <si>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</si>
  <si>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</si>
  <si>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</si>
  <si>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</si>
  <si>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</si>
  <si>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</si>
  <si>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</si>
  <si>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</si>
  <si>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</si>
  <si>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</si>
  <si>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</si>
  <si>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</si>
  <si>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</si>
  <si>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</si>
  <si>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</si>
  <si>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</si>
  <si>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</si>
  <si>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</si>
  <si>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</si>
  <si>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</si>
  <si>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</si>
  <si>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</si>
  <si>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</si>
  <si>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</si>
  <si>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</si>
  <si>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</si>
  <si>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</si>
  <si>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</si>
  <si>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</si>
  <si>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</si>
  <si>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</si>
  <si>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</si>
  <si>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</si>
  <si>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</si>
  <si>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</si>
  <si>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</si>
  <si>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</si>
  <si>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</si>
  <si>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</si>
  <si>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</si>
  <si>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</si>
  <si>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</si>
  <si>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</si>
  <si>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</si>
  <si>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</si>
  <si>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</si>
  <si>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</si>
  <si>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</si>
  <si>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</si>
  <si>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</si>
  <si>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</si>
  <si>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</si>
  <si>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</si>
  <si>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</si>
  <si>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</si>
  <si>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</si>
  <si>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</si>
  <si>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</si>
  <si>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</si>
  <si>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</si>
  <si>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</si>
  <si>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</si>
  <si>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</si>
  <si>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</si>
  <si>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</si>
  <si>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</si>
  <si>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</si>
  <si>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</si>
  <si>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</si>
  <si>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</si>
  <si>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</si>
  <si>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</si>
  <si>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</si>
  <si>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</si>
  <si>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</si>
  <si>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</si>
  <si>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</si>
  <si>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</si>
  <si>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</si>
  <si>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</si>
  <si>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</si>
  <si>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</si>
  <si>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</si>
  <si>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</si>
  <si>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</si>
  <si>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</si>
  <si>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</si>
  <si>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</si>
  <si>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</si>
  <si>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</si>
  <si>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</si>
  <si>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</si>
  <si>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</si>
  <si>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</si>
  <si>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</si>
  <si>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</si>
  <si>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</si>
  <si>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</si>
  <si>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</si>
  <si>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</si>
  <si>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</si>
  <si>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</si>
  <si>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</si>
  <si>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</si>
  <si>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</si>
  <si>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</si>
  <si>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</si>
  <si>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</si>
  <si>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</si>
  <si>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</si>
  <si>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</si>
  <si>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</si>
  <si>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</si>
  <si>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</si>
  <si>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</si>
  <si>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</si>
  <si>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</si>
  <si>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</si>
  <si>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</si>
  <si>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</si>
  <si>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</si>
  <si>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</si>
  <si>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</si>
  <si>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</si>
  <si>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</si>
  <si>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</si>
  <si>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</si>
  <si>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</si>
  <si>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</si>
  <si>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</si>
  <si>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</si>
  <si>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</si>
  <si>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</si>
  <si>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</si>
  <si>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</si>
  <si>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</si>
  <si>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</si>
  <si>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</si>
  <si>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</si>
  <si>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</si>
  <si>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</si>
  <si>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</si>
  <si>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</si>
  <si>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</si>
  <si>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</si>
  <si>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</si>
  <si>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</si>
  <si>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</si>
  <si>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</si>
  <si>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</si>
  <si>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</si>
  <si>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</si>
  <si>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</si>
  <si>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</si>
  <si>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</si>
  <si>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</si>
  <si>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</si>
  <si>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</si>
  <si>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</si>
  <si>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</si>
  <si>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</si>
  <si>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</si>
  <si>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</si>
  <si>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</si>
  <si>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</si>
  <si>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</si>
  <si>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</si>
  <si>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</si>
  <si>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</si>
  <si>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</si>
  <si>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</si>
  <si>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</si>
  <si>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</si>
  <si>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</si>
  <si>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</si>
  <si>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</si>
  <si>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</si>
  <si>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</si>
  <si>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</si>
  <si>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</si>
  <si>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</si>
  <si>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</si>
  <si>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</si>
  <si>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</si>
  <si>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</si>
  <si>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</si>
  <si>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</si>
  <si>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</si>
  <si>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</si>
  <si>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</si>
  <si>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</si>
  <si>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</si>
  <si>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</si>
  <si>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</si>
  <si>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</si>
  <si>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</si>
  <si>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</si>
  <si>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</si>
  <si>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</si>
  <si>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</si>
  <si>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</si>
  <si>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</si>
  <si>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</si>
  <si>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</si>
  <si>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</si>
  <si>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</si>
  <si>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</si>
  <si>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</si>
  <si>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</si>
  <si>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</si>
  <si>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</si>
  <si>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</si>
  <si>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</si>
  <si>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</si>
  <si>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</si>
  <si>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</si>
  <si>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</si>
  <si>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</si>
  <si>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</si>
  <si>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</si>
  <si>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</si>
  <si>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</si>
  <si>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</si>
  <si>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</si>
  <si>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</si>
  <si>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</si>
  <si>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</si>
  <si>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</si>
  <si>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</si>
  <si>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</si>
  <si>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</si>
  <si>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</si>
  <si>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</si>
  <si>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</si>
  <si>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</si>
  <si>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</si>
  <si>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</si>
  <si>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</si>
  <si>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</si>
  <si>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</si>
  <si>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</si>
  <si>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</si>
  <si>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</si>
  <si>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</si>
  <si>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</si>
  <si>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</si>
  <si>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</si>
  <si>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</si>
  <si>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</si>
  <si>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</si>
  <si>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</si>
  <si>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</si>
  <si>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</si>
  <si>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</si>
  <si>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</si>
  <si>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</si>
  <si>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</si>
  <si>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</si>
  <si>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</si>
  <si>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</si>
  <si>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</si>
  <si>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</si>
  <si>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</si>
  <si>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</si>
  <si>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</si>
  <si>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</si>
  <si>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</si>
  <si>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</si>
  <si>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</si>
  <si>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</si>
  <si>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</si>
  <si>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</si>
  <si>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</si>
  <si>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</si>
  <si>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</si>
  <si>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</si>
  <si>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</si>
  <si>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</si>
  <si>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</si>
  <si>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</si>
  <si>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</si>
  <si>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</si>
  <si>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</si>
  <si>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</si>
  <si>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</si>
  <si>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</si>
  <si>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</si>
  <si>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</si>
  <si>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</si>
  <si>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</si>
  <si>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</si>
  <si>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</si>
  <si>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</si>
  <si>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</si>
  <si>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</si>
  <si>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</si>
  <si>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</si>
  <si>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</si>
  <si>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</si>
  <si>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</si>
  <si>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</si>
  <si>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</si>
  <si>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</si>
  <si>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</si>
  <si>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</si>
  <si>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</si>
  <si>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</si>
  <si>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</si>
  <si>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</si>
  <si>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</si>
  <si>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</si>
  <si>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</si>
  <si>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</si>
  <si>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</si>
  <si>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</si>
  <si>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</si>
  <si>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</si>
  <si>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</si>
  <si>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</si>
  <si>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</si>
  <si>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</si>
  <si>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</si>
  <si>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</si>
  <si>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</si>
  <si>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</si>
  <si>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</si>
  <si>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</si>
  <si>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</si>
  <si>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</si>
  <si>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</si>
  <si>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</si>
  <si>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</si>
  <si>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</si>
  <si>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</si>
  <si>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</si>
  <si>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</si>
  <si>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</si>
  <si>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</si>
  <si>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</si>
  <si>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</si>
  <si>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</si>
  <si>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</si>
  <si>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</si>
  <si>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</si>
  <si>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</si>
  <si>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</si>
  <si>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</si>
  <si>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</si>
  <si>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</si>
  <si>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</si>
  <si>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</si>
  <si>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</si>
  <si>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</si>
  <si>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</si>
  <si>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</si>
  <si>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</si>
  <si>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</si>
  <si>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</si>
  <si>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</si>
  <si>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</si>
  <si>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</si>
  <si>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</si>
  <si>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</si>
  <si>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</si>
  <si>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</si>
  <si>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</si>
  <si>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</si>
  <si>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</si>
  <si>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</si>
  <si>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</si>
  <si>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</si>
  <si>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</si>
  <si>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</si>
  <si>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</si>
  <si>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</si>
  <si>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</si>
  <si>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</si>
  <si>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</si>
  <si>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</si>
  <si>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</si>
  <si>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</si>
  <si>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</si>
  <si>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</si>
  <si>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</si>
  <si>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</si>
  <si>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</si>
  <si>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</si>
  <si>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</si>
  <si>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</si>
  <si>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</si>
  <si>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</si>
  <si>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</si>
  <si>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</si>
  <si>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</si>
  <si>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</si>
  <si>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</si>
  <si>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</si>
  <si>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</si>
  <si>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</si>
  <si>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</si>
  <si>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</si>
  <si>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</si>
  <si>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</si>
  <si>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</si>
  <si>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</si>
  <si>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</si>
  <si>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</si>
  <si>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</si>
  <si>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</si>
  <si>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</si>
  <si>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</si>
  <si>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</si>
  <si>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</si>
  <si>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</si>
  <si>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</si>
  <si>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</si>
  <si>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</si>
  <si>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</si>
  <si>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</si>
  <si>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</si>
  <si>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</si>
  <si>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</si>
  <si>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</si>
  <si>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</si>
  <si>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</si>
  <si>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</si>
  <si>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</si>
  <si>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</si>
  <si>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</si>
  <si>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</si>
  <si>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</si>
  <si>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</si>
  <si>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</si>
  <si>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</si>
  <si>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</si>
  <si>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</si>
  <si>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</si>
  <si>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</si>
  <si>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</si>
  <si>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</si>
  <si>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</si>
  <si>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</si>
  <si>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</si>
  <si>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</si>
  <si>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</si>
  <si>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</si>
  <si>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</si>
  <si>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</si>
  <si>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</si>
  <si>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</si>
  <si>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</si>
  <si>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</si>
  <si>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</si>
  <si>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</si>
  <si>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</si>
  <si>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</si>
  <si>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</si>
  <si>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</si>
  <si>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</si>
  <si>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</si>
  <si>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</si>
  <si>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</si>
  <si>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</si>
  <si>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</si>
  <si>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</si>
  <si>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</si>
  <si>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</si>
  <si>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</si>
  <si>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</si>
  <si>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</si>
  <si>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</si>
  <si>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</si>
  <si>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</si>
  <si>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</si>
  <si>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</si>
  <si>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</si>
  <si>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</si>
  <si>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</si>
  <si>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</si>
  <si>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</si>
  <si>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</si>
  <si>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</si>
  <si>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</si>
  <si>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</si>
  <si>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</si>
  <si>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</si>
  <si>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</si>
  <si>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</si>
  <si>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</si>
  <si>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</si>
  <si>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</si>
  <si>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</si>
  <si>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</si>
  <si>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</si>
  <si>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</si>
  <si>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</si>
  <si>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</si>
  <si>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</si>
  <si>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</si>
  <si>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</si>
  <si>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</si>
  <si>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</si>
  <si>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</si>
  <si>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</si>
  <si>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</si>
  <si>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</si>
  <si>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</si>
  <si>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</si>
  <si>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</si>
  <si>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</si>
  <si>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</si>
  <si>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</si>
  <si>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</si>
  <si>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</si>
  <si>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</si>
  <si>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</si>
  <si>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</si>
  <si>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</si>
  <si>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</si>
  <si>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</si>
  <si>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</si>
  <si>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</si>
  <si>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</si>
  <si>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</si>
  <si>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</si>
  <si>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</si>
  <si>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</si>
  <si>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</si>
  <si>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</si>
  <si>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</si>
  <si>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</si>
  <si>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</si>
  <si>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</si>
  <si>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</si>
  <si>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</si>
  <si>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</si>
  <si>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</si>
  <si>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</si>
  <si>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</si>
  <si>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</si>
  <si>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</si>
  <si>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</si>
  <si>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</si>
  <si>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</si>
  <si>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</si>
  <si>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</si>
  <si>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</si>
  <si>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</si>
  <si>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</si>
  <si>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</si>
  <si>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</si>
  <si>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</si>
  <si>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</si>
  <si>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</si>
  <si>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</si>
  <si>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</si>
  <si>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</si>
  <si>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</si>
  <si>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</si>
  <si>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</si>
  <si>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</si>
  <si>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</si>
  <si>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</si>
  <si>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</si>
  <si>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</si>
  <si>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</si>
  <si>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</si>
  <si>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</si>
  <si>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</si>
  <si>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</si>
  <si>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</si>
  <si>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</si>
  <si>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</si>
  <si>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</si>
  <si>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</si>
  <si>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</si>
  <si>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</si>
  <si>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</si>
  <si>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</si>
  <si>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</si>
  <si>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</si>
  <si>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</si>
  <si>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</si>
  <si>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</si>
  <si>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</si>
  <si>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</si>
  <si>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</si>
  <si>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</si>
  <si>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</si>
  <si>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</si>
  <si>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</si>
  <si>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</si>
  <si>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</si>
  <si>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</si>
  <si>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</si>
  <si>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</si>
  <si>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</si>
  <si>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</si>
  <si>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</si>
  <si>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</si>
  <si>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</si>
  <si>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</si>
  <si>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</si>
  <si>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</si>
  <si>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</si>
  <si>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</si>
  <si>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</si>
  <si>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</si>
  <si>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</si>
  <si>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</si>
  <si>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</si>
  <si>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</si>
  <si>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</si>
  <si>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</si>
  <si>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</si>
  <si>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</si>
  <si>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</si>
  <si>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</si>
  <si>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</si>
  <si>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</si>
  <si>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</si>
  <si>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</si>
  <si>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</si>
  <si>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</si>
  <si>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</si>
  <si>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</si>
  <si>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</si>
  <si>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</si>
  <si>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</si>
  <si>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</si>
  <si>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</si>
  <si>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</si>
  <si>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</si>
  <si>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</si>
  <si>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</si>
  <si>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</si>
  <si>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</si>
  <si>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</si>
  <si>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</si>
  <si>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</si>
  <si>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</si>
  <si>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</si>
  <si>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</si>
  <si>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</si>
  <si>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</si>
  <si>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</si>
  <si>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</si>
  <si>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</si>
  <si>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</si>
  <si>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</si>
  <si>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</si>
  <si>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</si>
  <si>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</si>
  <si>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</si>
  <si>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</si>
  <si>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</si>
  <si>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</si>
  <si>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</si>
  <si>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</si>
  <si>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</si>
  <si>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</si>
  <si>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</si>
  <si>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</si>
  <si>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</si>
  <si>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</si>
  <si>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</si>
  <si>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</si>
  <si>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</si>
  <si>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</si>
  <si>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</si>
  <si>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</si>
  <si>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</si>
  <si>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</si>
  <si>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</si>
  <si>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</si>
  <si>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</si>
  <si>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</si>
  <si>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</si>
  <si>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</si>
  <si>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</si>
  <si>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</si>
  <si>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</si>
  <si>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</si>
  <si>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</si>
  <si>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</si>
  <si>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</si>
  <si>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</si>
  <si>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</si>
  <si>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</si>
  <si>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</si>
  <si>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</si>
  <si>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</si>
  <si>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</si>
  <si>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</si>
  <si>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</si>
  <si>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</si>
  <si>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</si>
  <si>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</si>
  <si>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</si>
  <si>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</si>
  <si>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</si>
  <si>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</si>
  <si>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</si>
  <si>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</si>
  <si>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</si>
  <si>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</si>
  <si>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</si>
  <si>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</si>
  <si>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</si>
  <si>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</si>
  <si>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</si>
  <si>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</si>
  <si>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</si>
  <si>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</si>
  <si>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</si>
  <si>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</si>
  <si>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</si>
  <si>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</si>
  <si>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</si>
  <si>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</si>
  <si>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</si>
  <si>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</si>
  <si>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</si>
  <si>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</si>
  <si>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</si>
  <si>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</si>
  <si>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</si>
  <si>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</si>
  <si>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</si>
  <si>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</si>
  <si>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</si>
  <si>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</si>
  <si>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</si>
  <si>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</si>
  <si>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</si>
  <si>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</si>
  <si>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</si>
  <si>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</si>
  <si>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</si>
  <si>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</si>
  <si>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</si>
  <si>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</si>
  <si>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</si>
  <si>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</si>
  <si>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</si>
  <si>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</si>
  <si>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</si>
  <si>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</si>
  <si>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</si>
  <si>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</si>
  <si>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</si>
  <si>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</si>
  <si>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</si>
  <si>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</si>
  <si>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</si>
  <si>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</si>
  <si>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</si>
  <si>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</si>
  <si>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</si>
  <si>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</si>
  <si>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</si>
  <si>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</si>
  <si>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</si>
  <si>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</si>
  <si>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</si>
  <si>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</si>
  <si>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</si>
  <si>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</si>
  <si>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</si>
  <si>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</si>
  <si>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</si>
  <si>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</si>
  <si>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</si>
  <si>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</si>
  <si>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</si>
  <si>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</si>
  <si>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</si>
  <si>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</si>
  <si>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</si>
  <si>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</si>
  <si>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</si>
  <si>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</si>
  <si>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</si>
  <si>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</si>
  <si>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</si>
  <si>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</si>
  <si>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</si>
  <si>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</si>
  <si>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</si>
  <si>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</si>
  <si>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</si>
  <si>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</si>
  <si>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</si>
  <si>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</si>
  <si>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</si>
  <si>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</si>
  <si>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</si>
  <si>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</si>
  <si>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</si>
  <si>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</si>
  <si>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</si>
  <si>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</si>
  <si>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</si>
  <si>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</si>
  <si>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</si>
  <si>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</si>
  <si>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</si>
  <si>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</si>
  <si>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</si>
  <si>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</si>
  <si>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</si>
  <si>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</si>
  <si>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</si>
  <si>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</si>
  <si>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</si>
  <si>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</si>
  <si>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</si>
  <si>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</si>
  <si>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</si>
  <si>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</si>
  <si>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</si>
  <si>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</si>
  <si>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</si>
  <si>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</si>
  <si>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</si>
  <si>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</si>
  <si>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</si>
  <si>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</si>
  <si>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</si>
  <si>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</si>
  <si>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</si>
  <si>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</si>
  <si>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</si>
  <si>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</si>
  <si>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</si>
  <si>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</si>
  <si>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</si>
  <si>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</si>
  <si>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</si>
  <si>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</si>
  <si>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</si>
  <si>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</si>
  <si>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</si>
  <si>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</si>
  <si>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</si>
  <si>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</si>
  <si>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</si>
  <si>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</si>
  <si>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</si>
  <si>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</si>
  <si>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</si>
  <si>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</si>
  <si>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</si>
  <si>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</si>
  <si>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</si>
  <si>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</si>
  <si>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</si>
  <si>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</si>
  <si>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</si>
  <si>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</si>
  <si>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</si>
  <si>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</si>
  <si>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</si>
  <si>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</si>
  <si>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</si>
  <si>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</si>
  <si>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</si>
  <si>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</si>
  <si>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</si>
  <si>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</si>
  <si>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</si>
  <si>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</si>
  <si>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</si>
  <si>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</si>
  <si>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</si>
  <si>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</si>
  <si>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</si>
  <si>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</si>
  <si>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</si>
  <si>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</si>
  <si>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</si>
  <si>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</si>
  <si>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</si>
  <si>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</si>
  <si>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</si>
  <si>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</si>
  <si>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</si>
  <si>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</si>
  <si>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</si>
  <si>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</si>
  <si>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</si>
  <si>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</si>
  <si>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</si>
  <si>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</si>
  <si>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</si>
  <si>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</si>
  <si>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</si>
  <si>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</si>
  <si>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</si>
  <si>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</si>
  <si>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</si>
  <si>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</si>
  <si>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</si>
  <si>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</si>
  <si>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</si>
  <si>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</si>
  <si>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</si>
  <si>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</si>
  <si>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</si>
  <si>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</si>
  <si>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</si>
  <si>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</si>
  <si>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</si>
  <si>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</si>
  <si>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</si>
  <si>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</si>
  <si>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</si>
  <si>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</si>
  <si>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</si>
  <si>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</si>
  <si>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</si>
  <si>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</si>
  <si>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</si>
  <si>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</si>
  <si>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</si>
  <si>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</si>
  <si>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</si>
  <si>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</si>
  <si>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</si>
  <si>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</si>
  <si>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</si>
  <si>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</si>
  <si>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</si>
  <si>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</si>
  <si>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</si>
  <si>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</si>
  <si>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</si>
  <si>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</si>
  <si>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</si>
  <si>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</si>
  <si>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</si>
  <si>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</si>
  <si>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</si>
  <si>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</si>
  <si>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</si>
  <si>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</si>
  <si>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</si>
  <si>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</si>
  <si>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</si>
  <si>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</si>
  <si>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</si>
  <si>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</si>
  <si>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</si>
  <si>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</si>
  <si>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</si>
  <si>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</si>
  <si>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</si>
  <si>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</si>
  <si>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</si>
  <si>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</si>
  <si>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</si>
  <si>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</si>
  <si>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</si>
  <si>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</si>
  <si>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</si>
  <si>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</si>
  <si>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</si>
  <si>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</si>
  <si>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</si>
  <si>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</si>
  <si>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</si>
  <si>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</si>
  <si>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</si>
  <si>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</si>
  <si>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</si>
  <si>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</si>
  <si>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</si>
  <si>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</si>
  <si>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</si>
  <si>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</si>
  <si>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</si>
  <si>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</si>
  <si>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</si>
  <si>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</si>
  <si>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</si>
  <si>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</si>
  <si>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</si>
  <si>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</si>
  <si>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</si>
  <si>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</si>
  <si>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</si>
  <si>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</si>
  <si>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</si>
  <si>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</si>
  <si>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</si>
  <si>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</si>
  <si>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</si>
  <si>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</si>
  <si>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</si>
  <si>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</si>
  <si>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</si>
  <si>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</si>
  <si>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</si>
  <si>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</si>
  <si>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</si>
  <si>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</si>
  <si>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</si>
  <si>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</si>
  <si>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</si>
  <si>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</si>
  <si>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</si>
  <si>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</si>
  <si>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</si>
  <si>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</si>
  <si>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</si>
  <si>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</si>
  <si>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</si>
  <si>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</si>
  <si>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</si>
  <si>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</si>
  <si>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</si>
  <si>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</si>
  <si>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</si>
  <si>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</si>
  <si>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</si>
  <si>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</si>
  <si>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</si>
  <si>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</si>
  <si>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</si>
  <si>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</si>
  <si>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</si>
  <si>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</si>
  <si>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</si>
  <si>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</si>
  <si>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</si>
  <si>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</si>
  <si>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</si>
  <si>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</si>
  <si>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</si>
  <si>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</si>
  <si>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</si>
  <si>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</si>
  <si>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</si>
  <si>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</si>
  <si>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</si>
  <si>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</si>
  <si>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</si>
  <si>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</si>
  <si>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</si>
  <si>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</si>
  <si>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</si>
  <si>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</si>
  <si>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</si>
  <si>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</si>
  <si>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</si>
  <si>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</si>
  <si>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</si>
  <si>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</si>
  <si>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</si>
  <si>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</si>
  <si>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</si>
  <si>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</si>
  <si>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</si>
  <si>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</si>
  <si>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</si>
  <si>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</si>
  <si>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</si>
  <si>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</si>
  <si>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</si>
  <si>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</si>
  <si>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</si>
  <si>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</si>
  <si>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</si>
  <si>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</si>
  <si>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</si>
  <si>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</si>
  <si>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</si>
  <si>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</si>
  <si>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</si>
  <si>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</si>
  <si>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</si>
  <si>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</si>
  <si>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</si>
  <si>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</si>
  <si>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</si>
  <si>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</si>
  <si>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</si>
  <si>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</si>
  <si>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</si>
  <si>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</si>
  <si>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</si>
  <si>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</si>
  <si>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</si>
  <si>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</si>
  <si>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</si>
  <si>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</si>
  <si>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</si>
  <si>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</si>
  <si>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</si>
  <si>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</si>
  <si>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</si>
  <si>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</si>
  <si>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</si>
  <si>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</si>
  <si>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</si>
  <si>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</si>
  <si>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</si>
  <si>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</si>
  <si>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</si>
  <si>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</si>
  <si>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</si>
  <si>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</si>
  <si>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</si>
  <si>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</si>
  <si>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</si>
  <si>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</si>
  <si>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</si>
  <si>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</si>
  <si>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</si>
  <si>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</si>
  <si>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</si>
  <si>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</si>
  <si>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</si>
  <si>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</si>
  <si>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</si>
  <si>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</si>
  <si>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</si>
  <si>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</si>
  <si>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</si>
  <si>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</si>
  <si>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</si>
  <si>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</si>
  <si>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</si>
  <si>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</si>
  <si>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</si>
  <si>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</si>
  <si>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</si>
  <si>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</si>
  <si>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</si>
  <si>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</si>
  <si>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</si>
  <si>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</si>
  <si>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</si>
  <si>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</si>
  <si>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</si>
  <si>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</si>
  <si>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</si>
  <si>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</si>
  <si>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</si>
  <si>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</si>
  <si>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</si>
  <si>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</si>
  <si>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</si>
  <si>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</si>
  <si>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</si>
  <si>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</si>
  <si>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</si>
  <si>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</si>
  <si>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</si>
  <si>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</si>
  <si>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</si>
  <si>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</si>
  <si>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</si>
  <si>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</si>
  <si>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</si>
  <si>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</si>
  <si>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</si>
  <si>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</si>
  <si>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</si>
  <si>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</si>
  <si>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</si>
  <si>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</si>
  <si>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</si>
  <si>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</si>
  <si>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</si>
  <si>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</si>
  <si>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</si>
  <si>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</si>
  <si>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</si>
  <si>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</si>
  <si>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</si>
  <si>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</si>
  <si>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</si>
  <si>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</si>
  <si>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</si>
  <si>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</si>
  <si>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</si>
  <si>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</si>
  <si>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</si>
  <si>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</si>
  <si>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</si>
  <si>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</si>
  <si>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</si>
  <si>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</si>
  <si>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</si>
  <si>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</si>
  <si>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</si>
  <si>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</si>
  <si>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</si>
  <si>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</si>
  <si>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</si>
  <si>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</si>
  <si>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</si>
  <si>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</si>
  <si>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</si>
  <si>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</si>
  <si>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</si>
  <si>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</si>
  <si>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</si>
  <si>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</si>
  <si>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</si>
  <si>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</si>
  <si>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</si>
  <si>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</si>
  <si>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</si>
  <si>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</si>
  <si>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</si>
  <si>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</si>
  <si>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</si>
  <si>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</si>
  <si>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</si>
  <si>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</si>
  <si>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</si>
  <si>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</si>
  <si>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</si>
  <si>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</si>
  <si>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</si>
  <si>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</si>
  <si>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</si>
  <si>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</si>
  <si>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</si>
  <si>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</si>
  <si>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</si>
  <si>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</si>
  <si>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</si>
  <si>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</si>
  <si>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</si>
  <si>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</si>
  <si>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</si>
  <si>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</si>
  <si>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</si>
  <si>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</si>
  <si>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</si>
  <si>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</si>
  <si>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</si>
  <si>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</si>
  <si>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</si>
  <si>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</si>
  <si>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</si>
  <si>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</si>
  <si>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</si>
  <si>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</si>
  <si>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</si>
  <si>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</si>
  <si>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</si>
  <si>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</si>
  <si>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</si>
  <si>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</si>
  <si>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</si>
  <si>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</si>
  <si>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</si>
  <si>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</si>
  <si>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</si>
  <si>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</si>
  <si>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</si>
  <si>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</si>
  <si>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</si>
  <si>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</si>
  <si>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</si>
  <si>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</si>
  <si>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</si>
  <si>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</si>
  <si>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</si>
  <si>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</si>
  <si>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</si>
  <si>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</si>
  <si>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</si>
  <si>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</si>
  <si>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</si>
  <si>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</si>
  <si>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</si>
  <si>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</si>
  <si>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</si>
  <si>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</si>
  <si>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</si>
  <si>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</si>
  <si>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</si>
  <si>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</si>
  <si>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</si>
  <si>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</si>
  <si>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</si>
  <si>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</si>
  <si>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</si>
  <si>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</si>
  <si>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</si>
  <si>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</si>
  <si>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</si>
  <si>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</si>
  <si>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</si>
  <si>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</si>
  <si>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</si>
  <si>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</si>
  <si>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</si>
  <si>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</si>
  <si>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</si>
  <si>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</si>
  <si>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</si>
  <si>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</si>
  <si>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</si>
  <si>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</si>
  <si>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</si>
  <si>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</si>
  <si>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</si>
  <si>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</si>
  <si>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</si>
  <si>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</si>
  <si>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</si>
  <si>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</si>
  <si>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</si>
  <si>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</si>
  <si>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</si>
  <si>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</si>
  <si>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</si>
  <si>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</si>
  <si>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</si>
  <si>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</si>
  <si>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</si>
  <si>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</si>
  <si>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</si>
  <si>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</si>
  <si>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</si>
  <si>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</si>
  <si>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</si>
  <si>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</si>
  <si>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</si>
  <si>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</si>
  <si>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</si>
  <si>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</si>
  <si>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</si>
  <si>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</si>
  <si>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</si>
  <si>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</si>
  <si>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</si>
  <si>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</si>
  <si>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</si>
  <si>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</si>
  <si>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</si>
  <si>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</si>
  <si>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</si>
  <si>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</si>
  <si>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</si>
  <si>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</si>
  <si>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</si>
  <si>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</si>
  <si>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</si>
  <si>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</si>
  <si>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</si>
  <si>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</si>
  <si>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</si>
  <si>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</si>
  <si>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</si>
  <si>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</si>
  <si>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</si>
  <si>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</si>
  <si>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</si>
  <si>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</si>
  <si>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</si>
  <si>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</si>
  <si>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</si>
  <si>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</si>
  <si>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</si>
  <si>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</si>
  <si>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</si>
  <si>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</si>
  <si>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</si>
  <si>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</si>
  <si>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</si>
  <si>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</si>
  <si>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</si>
  <si>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</si>
  <si>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</si>
  <si>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</si>
  <si>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</si>
  <si>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</si>
  <si>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</si>
  <si>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</si>
  <si>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</si>
  <si>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</si>
  <si>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</si>
  <si>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</si>
  <si>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</si>
  <si>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</si>
  <si>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</si>
  <si>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</si>
  <si>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</si>
  <si>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</si>
  <si>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</si>
  <si>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</si>
  <si>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</si>
  <si>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</si>
  <si>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</si>
  <si>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</si>
  <si>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</si>
  <si>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</si>
  <si>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</si>
  <si>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</si>
  <si>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</si>
  <si>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</si>
  <si>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</si>
  <si>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</si>
  <si>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</si>
  <si>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</si>
  <si>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</si>
  <si>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</si>
  <si>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</si>
  <si>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</si>
  <si>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</si>
  <si>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</si>
  <si>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</si>
  <si>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</si>
  <si>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</si>
  <si>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</si>
  <si>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</si>
  <si>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</si>
  <si>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</si>
  <si>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</si>
  <si>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</si>
  <si>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</si>
  <si>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</si>
  <si>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</si>
  <si>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</si>
  <si>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</si>
  <si>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</si>
  <si>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</si>
  <si>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</si>
  <si>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</si>
  <si>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</si>
  <si>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</si>
  <si>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</si>
  <si>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</si>
  <si>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</si>
  <si>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</si>
  <si>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</si>
  <si>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</si>
  <si>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</si>
  <si>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</si>
  <si>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</si>
  <si>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</si>
  <si>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</si>
  <si>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</si>
  <si>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</si>
  <si>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</si>
  <si>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</si>
  <si>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</si>
  <si>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</si>
  <si>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</si>
  <si>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</si>
  <si>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</si>
  <si>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</si>
  <si>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</si>
  <si>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</si>
  <si>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</si>
  <si>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</si>
  <si>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</si>
  <si>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</si>
  <si>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</si>
  <si>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</si>
  <si>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</si>
  <si>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</si>
  <si>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</si>
  <si>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</si>
  <si>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</si>
  <si>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</si>
  <si>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</si>
  <si>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</si>
  <si>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</si>
  <si>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</si>
  <si>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</si>
  <si>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</si>
  <si>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</si>
  <si>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</si>
  <si>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</si>
  <si>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</si>
  <si>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</si>
  <si>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</si>
  <si>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</si>
  <si>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</si>
  <si>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</si>
  <si>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</si>
  <si>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</si>
  <si>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</si>
  <si>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</si>
  <si>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</si>
  <si>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</si>
  <si>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</si>
  <si>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</si>
  <si>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</si>
  <si>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</si>
  <si>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</si>
  <si>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</si>
  <si>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</si>
  <si>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</si>
  <si>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</si>
  <si>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</si>
  <si>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</si>
  <si>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</si>
  <si>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</si>
  <si>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</si>
  <si>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</si>
  <si>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</si>
  <si>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</si>
  <si>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</si>
  <si>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</si>
  <si>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</si>
  <si>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</si>
  <si>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</si>
  <si>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</si>
  <si>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</si>
  <si>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</si>
  <si>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</si>
  <si>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</si>
  <si>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</si>
  <si>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</si>
  <si>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</si>
  <si>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</si>
  <si>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</si>
  <si>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</si>
  <si>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</si>
  <si>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</si>
  <si>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</si>
  <si>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</si>
  <si>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</si>
  <si>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</si>
  <si>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</si>
  <si>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</si>
  <si>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</si>
  <si>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</si>
  <si>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</si>
  <si>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</si>
  <si>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</si>
  <si>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</si>
  <si>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</si>
  <si>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</si>
  <si>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</si>
  <si>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</si>
  <si>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</si>
  <si>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</si>
  <si>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</si>
  <si>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</si>
  <si>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</si>
  <si>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</si>
  <si>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</si>
  <si>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</si>
  <si>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</si>
  <si>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</si>
  <si>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</si>
  <si>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</si>
  <si>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</si>
  <si>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</si>
  <si>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</si>
  <si>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</si>
  <si>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</si>
  <si>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</si>
  <si>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</si>
  <si>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</si>
  <si>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</si>
  <si>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</si>
  <si>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</si>
  <si>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</si>
  <si>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</si>
  <si>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</si>
  <si>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</si>
  <si>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</si>
  <si>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</si>
  <si>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</si>
  <si>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</si>
  <si>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</si>
  <si>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</si>
  <si>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</si>
  <si>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</si>
  <si>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</si>
  <si>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</si>
  <si>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</si>
  <si>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</si>
  <si>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</si>
  <si>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</si>
  <si>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</si>
  <si>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</si>
  <si>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</si>
  <si>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</si>
  <si>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</si>
  <si>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</si>
  <si>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</si>
  <si>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</si>
  <si>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</si>
  <si>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</si>
  <si>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</si>
  <si>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</si>
  <si>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</si>
  <si>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</si>
  <si>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</si>
  <si>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</si>
  <si>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</si>
  <si>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</si>
  <si>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</si>
  <si>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</si>
  <si>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</si>
  <si>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</si>
  <si>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</si>
  <si>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</si>
  <si>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</si>
  <si>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</si>
  <si>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</si>
  <si>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</si>
  <si>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</si>
  <si>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</si>
  <si>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</si>
  <si>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</si>
  <si>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</si>
  <si>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</si>
  <si>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</si>
  <si>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</si>
  <si>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</si>
  <si>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</si>
  <si>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</si>
  <si>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</si>
  <si>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</si>
  <si>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</si>
  <si>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</si>
  <si>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</si>
  <si>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</si>
  <si>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</si>
  <si>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</si>
  <si>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</si>
  <si>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</si>
  <si>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</si>
  <si>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</si>
  <si>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</si>
  <si>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</si>
  <si>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</si>
  <si>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</si>
  <si>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</si>
  <si>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</si>
  <si>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</si>
  <si>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</si>
  <si>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</si>
  <si>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</si>
  <si>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</si>
  <si>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</si>
  <si>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</si>
  <si>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</si>
  <si>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</si>
  <si>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</si>
  <si>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</si>
  <si>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</si>
  <si>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</si>
  <si>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</si>
  <si>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</si>
  <si>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</si>
  <si>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</si>
  <si>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</si>
  <si>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</si>
  <si>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</si>
  <si>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</si>
  <si>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</si>
  <si>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</si>
  <si>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</si>
  <si>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</si>
  <si>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</si>
  <si>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</si>
  <si>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</si>
  <si>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</si>
  <si>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</si>
  <si>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</si>
  <si>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</si>
  <si>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</si>
  <si>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</si>
  <si>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</si>
  <si>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</si>
  <si>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</si>
  <si>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</si>
  <si>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</si>
  <si>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</si>
  <si>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</si>
  <si>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</si>
  <si>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</si>
  <si>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</si>
  <si>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</si>
  <si>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</si>
  <si>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</si>
  <si>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</si>
  <si>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</si>
  <si>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</si>
  <si>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</si>
  <si>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</si>
  <si>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</si>
  <si>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</si>
  <si>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</si>
  <si>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</si>
  <si>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</si>
  <si>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</si>
  <si>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</si>
  <si>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</si>
  <si>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</si>
  <si>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</si>
  <si>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</si>
  <si>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</si>
  <si>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</si>
  <si>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</si>
  <si>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</si>
  <si>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</si>
  <si>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</si>
  <si>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</si>
  <si>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</si>
  <si>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</si>
  <si>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</si>
  <si>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</si>
  <si>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</si>
  <si>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</si>
  <si>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</si>
  <si>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</si>
  <si>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</si>
  <si>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</si>
  <si>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</si>
  <si>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</si>
  <si>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</si>
  <si>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</si>
  <si>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</si>
  <si>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</si>
  <si>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</si>
  <si>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</si>
  <si>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</si>
  <si>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</si>
  <si>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</si>
  <si>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</si>
  <si>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</si>
  <si>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</si>
  <si>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</si>
  <si>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</si>
  <si>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</si>
  <si>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</si>
  <si>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</si>
  <si>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</si>
  <si>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</si>
  <si>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</si>
  <si>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</si>
  <si>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</si>
  <si>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</si>
  <si>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</si>
  <si>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</si>
  <si>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</si>
  <si>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</si>
  <si>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</si>
  <si>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</si>
  <si>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</si>
  <si>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</si>
  <si>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</si>
  <si>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</si>
  <si>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</si>
  <si>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</si>
  <si>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</si>
  <si>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</si>
  <si>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</si>
  <si>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</si>
  <si>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</si>
  <si>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</si>
  <si>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</si>
  <si>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</si>
  <si>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</si>
  <si>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</si>
  <si>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</si>
  <si>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</si>
  <si>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</si>
  <si>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</si>
  <si>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</si>
  <si>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</si>
  <si>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</si>
  <si>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</si>
  <si>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</si>
  <si>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</si>
  <si>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</si>
  <si>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</si>
  <si>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</si>
  <si>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</si>
  <si>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</si>
  <si>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</si>
  <si>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</si>
  <si>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</si>
  <si>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</si>
  <si>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</si>
  <si>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</si>
  <si>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</si>
  <si>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</si>
  <si>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</si>
  <si>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</si>
  <si>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</si>
  <si>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</si>
  <si>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</si>
  <si>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</si>
  <si>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</si>
  <si>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</si>
  <si>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</si>
  <si>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</si>
  <si>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</si>
  <si>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</si>
  <si>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</si>
  <si>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</si>
  <si>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</si>
  <si>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</si>
  <si>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</si>
  <si>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</si>
  <si>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</si>
  <si>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</si>
  <si>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</si>
  <si>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</si>
  <si>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</si>
  <si>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</si>
  <si>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</si>
  <si>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</si>
  <si>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</si>
  <si>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</si>
  <si>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</si>
  <si>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</si>
  <si>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</si>
  <si>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</si>
  <si>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</si>
  <si>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</si>
  <si>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</si>
  <si>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</si>
  <si>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</si>
  <si>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</si>
  <si>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</si>
  <si>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</si>
  <si>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</si>
  <si>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</si>
  <si>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</si>
  <si>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</si>
  <si>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</si>
  <si>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</si>
  <si>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</si>
  <si>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</si>
  <si>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</si>
  <si>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</si>
  <si>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</si>
  <si>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</si>
  <si>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</si>
  <si>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</si>
  <si>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</si>
  <si>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</si>
  <si>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</si>
  <si>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</si>
  <si>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</si>
  <si>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</si>
  <si>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</si>
  <si>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</si>
  <si>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</si>
  <si>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</si>
  <si>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</si>
  <si>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</si>
  <si>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</si>
  <si>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</si>
  <si>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</si>
  <si>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</si>
  <si>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</si>
  <si>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</si>
  <si>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</si>
  <si>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</si>
  <si>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</si>
  <si>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</si>
  <si>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</si>
  <si>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</si>
  <si>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</si>
  <si>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</si>
  <si>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</si>
  <si>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</si>
  <si>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</si>
  <si>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</si>
  <si>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</si>
  <si>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</si>
  <si>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</si>
  <si>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</si>
  <si>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</si>
  <si>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</si>
  <si>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</si>
  <si>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</si>
  <si>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</si>
  <si>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</si>
  <si>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</si>
  <si>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</si>
  <si>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</si>
  <si>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</si>
  <si>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</si>
  <si>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</si>
  <si>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</si>
  <si>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</si>
  <si>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</si>
  <si>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</si>
  <si>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</si>
  <si>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</si>
  <si>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</si>
  <si>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</si>
  <si>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</si>
  <si>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</si>
  <si>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</si>
  <si>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</si>
  <si>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</si>
  <si>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</si>
  <si>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</si>
  <si>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</si>
  <si>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</si>
  <si>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</si>
  <si>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</si>
  <si>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</si>
  <si>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</si>
  <si>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</si>
  <si>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</si>
  <si>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</si>
  <si>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</si>
  <si>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</si>
  <si>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</si>
  <si>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</si>
  <si>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</si>
  <si>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</si>
  <si>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</si>
  <si>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</si>
  <si>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</si>
  <si>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</si>
  <si>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</si>
  <si>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</si>
  <si>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</si>
  <si>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</si>
  <si>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</si>
  <si>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</si>
  <si>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</si>
  <si>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</si>
  <si>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</si>
  <si>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</si>
  <si>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</si>
  <si>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</si>
  <si>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</si>
  <si>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</si>
  <si>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</si>
  <si>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</si>
  <si>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</si>
  <si>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</si>
  <si>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</si>
  <si>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</si>
  <si>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</si>
  <si>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</si>
  <si>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</si>
  <si>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</si>
  <si>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</si>
  <si>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</si>
  <si>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</si>
  <si>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</si>
  <si>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</si>
  <si>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</si>
  <si>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</si>
  <si>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</si>
  <si>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</si>
  <si>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</si>
  <si>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</si>
  <si>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</si>
  <si>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</si>
  <si>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</si>
  <si>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</si>
  <si>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</si>
  <si>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</si>
  <si>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</si>
  <si>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</si>
  <si>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</si>
  <si>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</si>
  <si>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</si>
  <si>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</si>
  <si>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</si>
  <si>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</si>
  <si>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</si>
  <si>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</si>
  <si>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</si>
  <si>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</si>
  <si>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</si>
  <si>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</si>
  <si>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</si>
  <si>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</si>
  <si>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</si>
  <si>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</si>
  <si>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</si>
  <si>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</si>
  <si>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</si>
  <si>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</si>
  <si>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</si>
  <si>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</si>
  <si>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</si>
  <si>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</si>
  <si>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</si>
  <si>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</si>
  <si>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</si>
  <si>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</si>
  <si>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</si>
  <si>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</si>
  <si>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</si>
  <si>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</si>
  <si>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</si>
  <si>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</si>
  <si>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</si>
  <si>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</si>
  <si>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</si>
  <si>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</si>
  <si>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</si>
  <si>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</si>
  <si>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</si>
  <si>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</si>
  <si>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</si>
  <si>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</si>
  <si>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</si>
  <si>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</si>
  <si>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</si>
  <si>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</si>
  <si>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</si>
  <si>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</si>
  <si>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</si>
  <si>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</si>
  <si>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</si>
  <si>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</si>
  <si>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</si>
  <si>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</si>
  <si>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</si>
  <si>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</si>
  <si>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</si>
  <si>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</si>
  <si>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</si>
  <si>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</si>
  <si>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</si>
  <si>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</si>
  <si>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</si>
  <si>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</si>
  <si>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</si>
  <si>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</si>
  <si>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</si>
  <si>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</si>
  <si>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</si>
  <si>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</si>
  <si>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</si>
  <si>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</si>
  <si>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</si>
  <si>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</si>
  <si>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</si>
  <si>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</si>
  <si>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</si>
  <si>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</si>
  <si>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</si>
  <si>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</si>
  <si>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</si>
  <si>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</si>
  <si>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</si>
  <si>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</si>
  <si>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</si>
  <si>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</si>
  <si>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</si>
  <si>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</si>
  <si>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</si>
  <si>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</si>
  <si>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</si>
  <si>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</si>
  <si>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</si>
  <si>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</si>
  <si>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</si>
  <si>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</si>
  <si>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</si>
  <si>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</si>
  <si>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</si>
  <si>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</si>
  <si>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</si>
  <si>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</si>
  <si>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</si>
  <si>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</si>
  <si>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</si>
  <si>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</si>
  <si>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</si>
  <si>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</si>
  <si>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</si>
  <si>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</si>
  <si>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</si>
  <si>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</si>
  <si>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</si>
  <si>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</si>
  <si>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</si>
  <si>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</si>
  <si>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</si>
  <si>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</si>
  <si>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</si>
  <si>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</si>
  <si>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</si>
  <si>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</si>
  <si>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</si>
  <si>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</si>
  <si>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</si>
  <si>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</si>
  <si>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</si>
  <si>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</si>
  <si>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</si>
  <si>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</si>
  <si>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</si>
  <si>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</si>
  <si>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</si>
  <si>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</si>
  <si>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</si>
  <si>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</si>
  <si>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</si>
  <si>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</si>
  <si>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</si>
  <si>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</si>
  <si>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</si>
  <si>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</si>
  <si>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</si>
  <si>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</si>
  <si>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</si>
  <si>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</si>
  <si>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</si>
  <si>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</si>
  <si>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</si>
  <si>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</si>
  <si>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</si>
  <si>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</si>
  <si>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</si>
  <si>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</si>
  <si>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</si>
  <si>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</si>
  <si>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</si>
  <si>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</si>
  <si>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</si>
  <si>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</si>
  <si>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</si>
  <si>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</si>
  <si>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</si>
  <si>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</si>
  <si>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</si>
  <si>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</si>
  <si>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</si>
  <si>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</si>
  <si>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</si>
  <si>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</si>
  <si>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</si>
  <si>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</si>
  <si>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</si>
  <si>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</si>
  <si>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</si>
  <si>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</si>
  <si>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</si>
  <si>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</si>
  <si>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</si>
  <si>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</si>
  <si>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</si>
  <si>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</si>
  <si>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</si>
  <si>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</si>
  <si>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</si>
  <si>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</si>
  <si>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</si>
  <si>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</si>
  <si>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</si>
  <si>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</si>
  <si>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</si>
  <si>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</si>
  <si>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</si>
  <si>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</si>
  <si>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</si>
  <si>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</si>
  <si>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</si>
  <si>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</si>
  <si>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</si>
  <si>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</si>
  <si>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</si>
  <si>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</si>
  <si>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</si>
  <si>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</si>
  <si>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</si>
  <si>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</si>
  <si>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</si>
  <si>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</si>
  <si>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</si>
  <si>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</si>
  <si>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</si>
  <si>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</si>
  <si>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</si>
  <si>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</si>
  <si>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</si>
  <si>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</si>
  <si>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</si>
  <si>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</si>
  <si>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</si>
  <si>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</si>
  <si>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</si>
  <si>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</si>
  <si>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</si>
  <si>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</si>
  <si>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</si>
  <si>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</si>
  <si>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</si>
  <si>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</si>
  <si>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</si>
  <si>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</si>
  <si>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</si>
  <si>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</si>
  <si>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</si>
  <si>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</si>
  <si>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</si>
  <si>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</si>
  <si>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</si>
  <si>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</si>
  <si>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</si>
  <si>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</si>
  <si>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</si>
  <si>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</si>
  <si>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</si>
  <si>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</si>
  <si>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</si>
  <si>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</si>
  <si>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</si>
  <si>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</si>
  <si>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</si>
  <si>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</si>
  <si>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</si>
  <si>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</si>
  <si>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</si>
  <si>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</si>
  <si>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</si>
  <si>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</si>
  <si>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</si>
  <si>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</si>
  <si>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</si>
  <si>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</si>
  <si>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</si>
  <si>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</si>
  <si>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</si>
  <si>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</si>
  <si>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</si>
  <si>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</si>
  <si>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</si>
  <si>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</si>
  <si>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</si>
  <si>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</si>
  <si>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</si>
  <si>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</si>
  <si>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</si>
  <si>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</si>
  <si>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</si>
  <si>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</si>
  <si>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</si>
  <si>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</si>
  <si>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</si>
  <si>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</si>
  <si>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</si>
  <si>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</si>
  <si>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</si>
  <si>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</si>
  <si>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</si>
  <si>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</si>
  <si>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</si>
  <si>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</si>
  <si>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</si>
  <si>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</si>
  <si>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</si>
  <si>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</si>
  <si>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</si>
  <si>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</si>
  <si>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</si>
  <si>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</si>
  <si>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</si>
  <si>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</si>
  <si>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</si>
  <si>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</si>
  <si>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</si>
  <si>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</si>
  <si>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</si>
  <si>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</si>
  <si>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</si>
  <si>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</si>
  <si>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</si>
  <si>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</si>
  <si>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</si>
  <si>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</si>
  <si>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</si>
  <si>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</si>
  <si>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</si>
  <si>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</si>
  <si>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</si>
  <si>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</si>
  <si>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</si>
  <si>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</si>
  <si>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</si>
  <si>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</si>
  <si>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</si>
  <si>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</si>
  <si>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</si>
  <si>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</si>
  <si>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</si>
  <si>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</si>
  <si>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</si>
  <si>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</si>
  <si>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</si>
  <si>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</si>
  <si>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</si>
  <si>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</si>
  <si>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</si>
  <si>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</si>
  <si>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</si>
  <si>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</si>
  <si>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</si>
  <si>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</si>
  <si>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</si>
  <si>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</si>
  <si>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</si>
  <si>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</si>
  <si>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</si>
  <si>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</si>
  <si>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</si>
  <si>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</si>
  <si>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</si>
  <si>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</si>
  <si>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</si>
  <si>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</si>
  <si>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</si>
  <si>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</si>
  <si>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</si>
  <si>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</si>
  <si>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</si>
  <si>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</si>
  <si>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</si>
  <si>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</si>
  <si>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</si>
  <si>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</si>
  <si>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</si>
  <si>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</si>
  <si>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</si>
  <si>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</si>
  <si>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</si>
  <si>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</si>
  <si>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</si>
  <si>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</si>
  <si>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</si>
  <si>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</si>
  <si>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</si>
  <si>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</si>
  <si>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</si>
  <si>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</si>
  <si>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</si>
  <si>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</si>
  <si>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</si>
  <si>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</si>
  <si>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</si>
  <si>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</si>
  <si>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</si>
  <si>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</si>
  <si>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</si>
  <si>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</si>
  <si>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</si>
  <si>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</si>
  <si>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</si>
  <si>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</si>
  <si>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</si>
  <si>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</si>
  <si>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</si>
  <si>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</si>
  <si>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</si>
  <si>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</si>
  <si>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</si>
  <si>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</si>
  <si>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</si>
  <si>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</si>
  <si>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</si>
  <si>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</si>
  <si>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</si>
  <si>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</si>
  <si>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</si>
  <si>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</si>
  <si>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</si>
  <si>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</si>
  <si>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</si>
  <si>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</si>
  <si>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</si>
  <si>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</si>
  <si>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</si>
  <si>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</si>
  <si>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</si>
  <si>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</si>
  <si>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</si>
  <si>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</si>
  <si>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</si>
  <si>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</si>
  <si>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</si>
  <si>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</si>
  <si>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</si>
  <si>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</si>
  <si>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</si>
  <si>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</si>
  <si>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</si>
  <si>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</si>
  <si>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</si>
  <si>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</si>
  <si>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</si>
  <si>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</si>
  <si>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</si>
  <si>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</si>
  <si>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</si>
  <si>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</si>
  <si>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</si>
  <si>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</si>
  <si>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</si>
  <si>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</si>
  <si>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</si>
  <si>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</si>
  <si>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</si>
  <si>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</si>
  <si>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</si>
  <si>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</si>
  <si>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</si>
  <si>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</si>
  <si>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</si>
  <si>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</si>
  <si>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</si>
  <si>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</si>
  <si>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</si>
  <si>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</si>
  <si>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</si>
  <si>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</si>
  <si>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</si>
  <si>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</si>
  <si>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</si>
  <si>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</si>
  <si>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</si>
  <si>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</si>
  <si>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</si>
  <si>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</si>
  <si>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</si>
  <si>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</si>
  <si>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</si>
  <si>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</si>
  <si>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</si>
  <si>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</si>
  <si>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</si>
  <si>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</si>
  <si>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</si>
  <si>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</si>
  <si>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</si>
  <si>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</si>
  <si>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</si>
  <si>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</si>
  <si>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</si>
  <si>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</si>
  <si>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</si>
  <si>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</si>
  <si>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</si>
  <si>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</si>
  <si>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</si>
  <si>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</si>
  <si>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</si>
  <si>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</si>
  <si>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</si>
  <si>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</si>
  <si>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</si>
  <si>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</si>
  <si>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</si>
  <si>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</si>
  <si>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</si>
  <si>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</si>
  <si>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</si>
  <si>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</si>
  <si>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</si>
  <si>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</si>
  <si>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</si>
  <si>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</si>
  <si>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</si>
  <si>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</si>
  <si>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</si>
  <si>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</si>
  <si>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</si>
  <si>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</si>
  <si>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</si>
  <si>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</si>
  <si>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</si>
  <si>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</si>
  <si>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</si>
  <si>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</si>
  <si>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</si>
  <si>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</si>
  <si>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</si>
  <si>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</si>
  <si>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</si>
  <si>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</si>
  <si>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</si>
  <si>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</si>
  <si>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</si>
  <si>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</si>
  <si>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</si>
  <si>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</si>
  <si>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</si>
  <si>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</si>
  <si>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</si>
  <si>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</si>
  <si>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</si>
  <si>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</si>
  <si>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</si>
  <si>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</si>
  <si>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</si>
  <si>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</si>
  <si>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</si>
  <si>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</si>
  <si>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</si>
  <si>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</si>
  <si>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</si>
  <si>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</si>
  <si>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</si>
  <si>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</si>
  <si>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</si>
  <si>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</si>
  <si>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</si>
  <si>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</si>
  <si>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</si>
  <si>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</si>
  <si>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</si>
  <si>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</si>
  <si>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</si>
  <si>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</si>
  <si>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</si>
  <si>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</si>
  <si>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</si>
  <si>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</si>
  <si>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</si>
  <si>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</si>
  <si>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</si>
  <si>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</si>
  <si>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</si>
  <si>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</si>
  <si>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</si>
  <si>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</si>
  <si>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</si>
  <si>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</si>
  <si>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</si>
  <si>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</si>
  <si>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</si>
  <si>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</si>
  <si>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</si>
  <si>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</si>
  <si>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</si>
  <si>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</si>
  <si>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</si>
  <si>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</si>
  <si>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</si>
  <si>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</si>
  <si>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</si>
  <si>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</si>
  <si>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</si>
  <si>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</si>
  <si>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</si>
  <si>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</si>
  <si>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</si>
  <si>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</si>
  <si>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</si>
  <si>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</si>
  <si>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</si>
  <si>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</si>
  <si>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</si>
  <si>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</si>
  <si>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</si>
  <si>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</si>
  <si>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</si>
  <si>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</si>
  <si>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</si>
  <si>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</si>
  <si>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</si>
  <si>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</si>
  <si>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</si>
  <si>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</si>
  <si>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</si>
  <si>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</si>
  <si>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</si>
  <si>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</si>
  <si>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</si>
  <si>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</si>
  <si>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</si>
  <si>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</si>
  <si>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</si>
  <si>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</si>
  <si>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</si>
  <si>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</si>
  <si>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</si>
  <si>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</si>
  <si>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</si>
  <si>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</si>
  <si>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</si>
  <si>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</si>
  <si>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</si>
  <si>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</si>
  <si>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</si>
  <si>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</si>
  <si>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</si>
  <si>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</si>
  <si>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</si>
  <si>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</si>
  <si>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</si>
  <si>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</si>
  <si>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</si>
  <si>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</si>
  <si>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</si>
  <si>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</si>
  <si>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</si>
  <si>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</si>
  <si>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</si>
  <si>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</si>
  <si>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</si>
  <si>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</si>
  <si>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</si>
  <si>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</si>
  <si>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</si>
  <si>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</si>
  <si>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</si>
  <si>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</si>
  <si>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</si>
  <si>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</si>
  <si>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</si>
  <si>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</si>
  <si>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</si>
  <si>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</si>
  <si>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</si>
  <si>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</si>
  <si>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</si>
  <si>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</si>
  <si>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</si>
  <si>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</si>
  <si>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</si>
  <si>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</si>
  <si>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</si>
  <si>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</si>
  <si>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</si>
  <si>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</si>
  <si>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</si>
  <si>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</si>
  <si>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</si>
  <si>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</si>
  <si>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</si>
  <si>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</si>
  <si>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</si>
  <si>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</si>
  <si>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</si>
  <si>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</si>
  <si>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</si>
  <si>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</si>
  <si>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</si>
  <si>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</si>
  <si>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</si>
  <si>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</si>
  <si>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</si>
  <si>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</si>
  <si>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</si>
  <si>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</si>
  <si>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</si>
  <si>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</si>
  <si>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</si>
  <si>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</si>
  <si>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</si>
  <si>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</si>
  <si>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</si>
  <si>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</si>
  <si>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</si>
  <si>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</si>
  <si>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</si>
  <si>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</si>
  <si>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</si>
  <si>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</si>
  <si>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</si>
  <si>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</si>
  <si>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</si>
  <si>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</si>
  <si>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</si>
  <si>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</si>
  <si>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</si>
  <si>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</si>
  <si>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</si>
  <si>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</si>
  <si>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</si>
  <si>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</si>
  <si>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</si>
  <si>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</si>
  <si>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</si>
  <si>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</si>
  <si>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</si>
  <si>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</si>
  <si>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</si>
  <si>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</si>
  <si>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</si>
  <si>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</si>
  <si>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</si>
  <si>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</si>
  <si>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</si>
  <si>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</si>
  <si>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</si>
  <si>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</si>
  <si>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</si>
  <si>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</si>
  <si>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</si>
  <si>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</si>
  <si>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</si>
  <si>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</si>
  <si>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</si>
  <si>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</si>
  <si>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</si>
  <si>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</si>
  <si>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</si>
  <si>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</si>
  <si>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</si>
  <si>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</si>
  <si>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</si>
  <si>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</si>
  <si>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</si>
  <si>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</si>
  <si>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</si>
  <si>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</si>
  <si>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</si>
  <si>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</si>
  <si>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</si>
  <si>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</si>
  <si>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</si>
  <si>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</si>
  <si>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</si>
  <si>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</si>
  <si>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</si>
  <si>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</si>
  <si>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</si>
  <si>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</si>
  <si>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</si>
  <si>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</si>
  <si>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</si>
  <si>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</si>
  <si>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</si>
  <si>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</si>
  <si>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</si>
  <si>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</si>
  <si>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</si>
  <si>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</si>
  <si>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</si>
  <si>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</si>
  <si>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</si>
  <si>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</si>
  <si>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</si>
  <si>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</si>
  <si>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</si>
  <si>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</si>
  <si>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</si>
  <si>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</si>
  <si>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</si>
  <si>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</si>
  <si>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</si>
  <si>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</si>
  <si>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</si>
  <si>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</si>
  <si>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</si>
  <si>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</si>
  <si>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</si>
  <si>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</si>
  <si>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</si>
  <si>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</si>
  <si>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</si>
  <si>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</si>
  <si>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</si>
  <si>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</si>
  <si>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</si>
  <si>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</si>
  <si>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</si>
  <si>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</si>
  <si>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</si>
  <si>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</si>
  <si>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</si>
  <si>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</si>
  <si>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</si>
  <si>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</si>
  <si>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</si>
  <si>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</si>
  <si>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</si>
  <si>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</si>
  <si>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</si>
  <si>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</si>
  <si>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</si>
  <si>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</si>
  <si>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</si>
  <si>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</si>
  <si>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</si>
  <si>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</si>
  <si>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</si>
  <si>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</si>
  <si>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</si>
  <si>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</si>
  <si>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</si>
  <si>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</si>
  <si>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</si>
  <si>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</si>
  <si>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</si>
  <si>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</si>
  <si>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</si>
  <si>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</si>
  <si>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</si>
  <si>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</si>
  <si>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</si>
  <si>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</si>
  <si>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</si>
  <si>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</si>
  <si>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</si>
  <si>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</si>
  <si>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</si>
  <si>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</si>
  <si>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</si>
  <si>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</si>
  <si>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</si>
  <si>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</si>
  <si>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</si>
  <si>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</si>
  <si>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</si>
  <si>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</si>
  <si>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</si>
  <si>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</si>
  <si>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</si>
  <si>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</si>
  <si>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</si>
  <si>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</si>
  <si>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</si>
  <si>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</si>
  <si>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</si>
  <si>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</si>
  <si>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</si>
  <si>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</si>
  <si>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</si>
  <si>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</si>
  <si>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</si>
  <si>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</si>
  <si>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</si>
  <si>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</si>
  <si>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</si>
  <si>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</si>
  <si>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</si>
  <si>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</si>
  <si>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</si>
  <si>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</si>
  <si>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</si>
  <si>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</si>
  <si>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</si>
  <si>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</si>
  <si>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</si>
  <si>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</si>
  <si>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</si>
  <si>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</si>
  <si>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</si>
  <si>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</si>
  <si>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</si>
  <si>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</si>
  <si>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</si>
  <si>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</si>
  <si>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</si>
  <si>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</si>
  <si>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</si>
  <si>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</si>
  <si>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</si>
  <si>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</si>
  <si>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</si>
  <si>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</si>
  <si>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</si>
  <si>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</si>
  <si>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</si>
  <si>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</si>
  <si>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</si>
  <si>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</si>
  <si>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</si>
  <si>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</si>
  <si>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</si>
  <si>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</si>
  <si>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</si>
  <si>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</si>
  <si>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</si>
  <si>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</si>
  <si>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</si>
  <si>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</si>
  <si>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</si>
  <si>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</si>
  <si>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</si>
  <si>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</si>
  <si>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</si>
  <si>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</si>
  <si>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</si>
  <si>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</si>
  <si>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</si>
  <si>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</si>
  <si>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</si>
  <si>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</si>
  <si>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</si>
  <si>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</si>
  <si>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</si>
  <si>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</si>
  <si>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</si>
  <si>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</si>
  <si>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</si>
  <si>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</si>
  <si>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</si>
  <si>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</si>
  <si>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</si>
  <si>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</si>
  <si>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</si>
  <si>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</si>
  <si>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</si>
  <si>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</si>
  <si>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</si>
  <si>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</si>
  <si>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</si>
  <si>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</si>
  <si>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</si>
  <si>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</si>
  <si>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</si>
  <si>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</si>
  <si>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</si>
  <si>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</si>
  <si>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</si>
  <si>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</si>
  <si>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</si>
  <si>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</si>
  <si>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</si>
  <si>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</si>
  <si>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</si>
  <si>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</si>
  <si>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</si>
  <si>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</si>
  <si>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</si>
  <si>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</si>
  <si>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</si>
  <si>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</si>
  <si>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</si>
  <si>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</si>
  <si>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</si>
  <si>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</si>
  <si>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</si>
  <si>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</si>
  <si>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</si>
  <si>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</si>
  <si>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</si>
  <si>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</si>
  <si>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</si>
  <si>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</si>
  <si>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</si>
  <si>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</si>
  <si>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</si>
  <si>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</si>
  <si>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</si>
  <si>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</si>
  <si>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</si>
  <si>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</si>
  <si>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</si>
  <si>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</si>
  <si>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</si>
  <si>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</si>
  <si>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</si>
  <si>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</si>
  <si>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</si>
  <si>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</si>
  <si>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</si>
  <si>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</si>
  <si>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</si>
  <si>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</si>
  <si>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</si>
  <si>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</si>
  <si>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</si>
  <si>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</si>
  <si>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</si>
  <si>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</si>
  <si>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</si>
  <si>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</si>
  <si>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</si>
  <si>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</si>
  <si>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</si>
  <si>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</si>
  <si>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</si>
  <si>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</si>
  <si>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</si>
  <si>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</si>
  <si>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</si>
  <si>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</si>
  <si>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</si>
  <si>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</si>
  <si>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</si>
  <si>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</si>
  <si>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</si>
  <si>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</si>
  <si>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</si>
  <si>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</si>
  <si>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</si>
  <si>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</si>
  <si>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</si>
  <si>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</si>
  <si>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</si>
  <si>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</si>
  <si>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</si>
  <si>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</si>
  <si>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</si>
  <si>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</si>
  <si>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</si>
  <si>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</si>
  <si>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</si>
  <si>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</si>
  <si>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</si>
  <si>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</si>
  <si>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</si>
  <si>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</si>
  <si>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</si>
  <si>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</si>
  <si>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</si>
  <si>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</si>
  <si>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</si>
  <si>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</si>
  <si>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</si>
  <si>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</si>
  <si>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</si>
  <si>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</si>
  <si>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</si>
  <si>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</si>
  <si>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</si>
  <si>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</si>
  <si>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</si>
  <si>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</si>
  <si>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</si>
  <si>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</si>
  <si>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</si>
  <si>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</si>
  <si>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</si>
  <si>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</si>
  <si>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</si>
  <si>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</si>
  <si>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</si>
  <si>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</si>
  <si>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</si>
  <si>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</si>
  <si>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</si>
  <si>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</si>
  <si>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</si>
  <si>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</si>
  <si>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</si>
  <si>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</si>
  <si>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</si>
  <si>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</si>
  <si>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</si>
  <si>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</si>
  <si>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</si>
  <si>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</si>
  <si>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</si>
  <si>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</si>
  <si>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</si>
  <si>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</si>
  <si>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</si>
  <si>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</si>
  <si>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</si>
  <si>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</si>
  <si>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</si>
  <si>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</si>
  <si>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</si>
  <si>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</si>
  <si>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</si>
  <si>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</si>
  <si>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</si>
  <si>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</si>
  <si>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</si>
  <si>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</si>
  <si>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</si>
  <si>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</si>
  <si>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</si>
  <si>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</si>
  <si>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</si>
  <si>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</si>
  <si>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</si>
  <si>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</si>
  <si>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</si>
  <si>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</si>
  <si>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</si>
  <si>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</si>
  <si>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</si>
  <si>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</si>
  <si>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</si>
  <si>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</si>
  <si>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</si>
  <si>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</si>
  <si>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</si>
  <si>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</si>
  <si>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</si>
  <si>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</si>
  <si>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</si>
  <si>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</si>
  <si>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</si>
  <si>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</si>
  <si>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</si>
  <si>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</si>
  <si>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</si>
  <si>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</si>
  <si>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</si>
  <si>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</si>
  <si>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</si>
  <si>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</si>
  <si>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</si>
  <si>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</si>
  <si>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</si>
  <si>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</si>
  <si>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</si>
  <si>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</si>
  <si>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</si>
  <si>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</si>
  <si>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</si>
  <si>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</si>
  <si>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</si>
  <si>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</si>
  <si>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</si>
  <si>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</si>
  <si>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</si>
  <si>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</si>
  <si>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</si>
  <si>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</si>
  <si>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</si>
  <si>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</si>
  <si>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</si>
  <si>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</si>
  <si>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</si>
  <si>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</si>
  <si>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</si>
  <si>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</si>
  <si>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</si>
  <si>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</si>
  <si>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</si>
  <si>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</si>
  <si>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</si>
  <si>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</si>
  <si>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</si>
  <si>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</si>
  <si>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</si>
  <si>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</si>
  <si>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</si>
  <si>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</si>
  <si>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</si>
  <si>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</si>
  <si>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</si>
  <si>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</si>
  <si>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</si>
  <si>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</si>
  <si>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</si>
  <si>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</si>
  <si>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</si>
  <si>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</si>
  <si>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</si>
  <si>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</si>
  <si>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</si>
  <si>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</si>
  <si>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</si>
  <si>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</si>
  <si>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</si>
  <si>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</si>
  <si>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</si>
  <si>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</si>
  <si>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</si>
  <si>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</si>
  <si>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</si>
  <si>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</si>
  <si>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</si>
  <si>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</si>
  <si>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</si>
  <si>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</si>
  <si>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</si>
  <si>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</si>
  <si>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</si>
  <si>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</si>
  <si>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</si>
  <si>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</si>
  <si>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</si>
  <si>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</si>
  <si>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</si>
  <si>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</si>
  <si>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</si>
  <si>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</si>
  <si>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</si>
  <si>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</si>
  <si>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</si>
  <si>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</si>
  <si>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</si>
  <si>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</si>
  <si>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</si>
  <si>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</si>
  <si>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</si>
  <si>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</si>
  <si>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</si>
  <si>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</si>
  <si>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</si>
  <si>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</si>
  <si>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</si>
  <si>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</si>
  <si>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</si>
  <si>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</si>
  <si>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</si>
  <si>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</si>
  <si>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</si>
  <si>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</si>
  <si>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</si>
  <si>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</si>
  <si>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</si>
  <si>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</si>
  <si>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</si>
  <si>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</si>
  <si>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</si>
  <si>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</si>
  <si>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</si>
  <si>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</si>
  <si>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</si>
  <si>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</si>
  <si>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</si>
  <si>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</si>
  <si>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</si>
  <si>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</si>
  <si>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</si>
  <si>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</si>
  <si>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</si>
  <si>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</si>
  <si>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</si>
  <si>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</si>
  <si>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</si>
  <si>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</si>
  <si>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</si>
  <si>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</si>
  <si>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</si>
  <si>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</si>
  <si>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</si>
  <si>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</si>
  <si>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</si>
  <si>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</si>
  <si>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</si>
  <si>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</si>
  <si>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</si>
  <si>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</si>
  <si>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</si>
  <si>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</si>
  <si>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</si>
  <si>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</si>
  <si>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</si>
  <si>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</si>
  <si>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</si>
  <si>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</si>
  <si>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</si>
  <si>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</si>
  <si>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</si>
  <si>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</si>
  <si>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</si>
  <si>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</si>
  <si>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</si>
  <si>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</si>
  <si>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</si>
  <si>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</si>
  <si>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</si>
  <si>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</si>
  <si>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</si>
  <si>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</si>
  <si>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</si>
  <si>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</si>
  <si>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</si>
  <si>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</si>
  <si>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</si>
  <si>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</si>
  <si>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</si>
  <si>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</si>
  <si>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</si>
  <si>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</si>
  <si>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</si>
  <si>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</si>
  <si>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</si>
  <si>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</si>
  <si>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</si>
  <si>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</si>
  <si>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</si>
  <si>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</si>
  <si>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</si>
  <si>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</si>
  <si>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</si>
  <si>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</si>
  <si>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</si>
  <si>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</si>
  <si>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</si>
  <si>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</si>
  <si>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</si>
  <si>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</si>
  <si>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</si>
  <si>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</si>
  <si>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</si>
  <si>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</si>
  <si>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</si>
  <si>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</si>
  <si>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</si>
  <si>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</si>
  <si>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</si>
  <si>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</si>
  <si>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</si>
  <si>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</si>
  <si>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</si>
  <si>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</si>
  <si>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</si>
  <si>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</si>
  <si>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</si>
  <si>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</si>
  <si>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</si>
  <si>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</si>
  <si>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</si>
  <si>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</si>
  <si>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</si>
  <si>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</si>
  <si>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</si>
  <si>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</si>
  <si>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</si>
  <si>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</si>
  <si>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</si>
  <si>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</si>
  <si>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</si>
  <si>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</si>
  <si>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</si>
  <si>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</si>
  <si>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</si>
  <si>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</si>
  <si>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</si>
  <si>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</si>
  <si>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</si>
  <si>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</si>
  <si>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</si>
  <si>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</si>
  <si>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</si>
  <si>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</si>
  <si>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</si>
  <si>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</si>
  <si>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</si>
  <si>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</si>
  <si>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</si>
  <si>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</si>
  <si>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</si>
  <si>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</si>
  <si>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</si>
  <si>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</si>
  <si>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</si>
  <si>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</si>
  <si>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</si>
  <si>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</si>
  <si>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</si>
  <si>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</si>
  <si>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</si>
  <si>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</si>
  <si>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</si>
  <si>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</si>
  <si>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</si>
  <si>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</si>
  <si>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</si>
  <si>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</si>
  <si>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</si>
  <si>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</si>
  <si>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</si>
  <si>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</si>
  <si>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</si>
  <si>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</si>
  <si>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</si>
  <si>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</si>
  <si>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</si>
  <si>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</si>
  <si>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</si>
  <si>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</si>
  <si>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</si>
  <si>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</si>
  <si>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</si>
  <si>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</si>
  <si>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</si>
  <si>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</si>
  <si>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</si>
  <si>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</si>
  <si>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</si>
  <si>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</si>
  <si>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</si>
  <si>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</si>
  <si>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</si>
  <si>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</si>
  <si>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</si>
  <si>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</si>
  <si>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</si>
  <si>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</si>
  <si>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</si>
  <si>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</si>
  <si>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</si>
  <si>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</si>
  <si>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</si>
  <si>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</si>
  <si>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</si>
  <si>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</si>
  <si>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</si>
  <si>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</si>
  <si>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</si>
  <si>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</si>
  <si>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</si>
  <si>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</si>
  <si>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</si>
  <si>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</si>
  <si>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</si>
  <si>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</si>
  <si>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</si>
  <si>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</si>
  <si>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</si>
  <si>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</si>
  <si>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</si>
  <si>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</si>
  <si>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</si>
  <si>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</si>
  <si>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</si>
  <si>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</si>
  <si>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</si>
  <si>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</si>
  <si>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</si>
  <si>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</si>
  <si>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</si>
  <si>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</si>
  <si>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</si>
  <si>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</si>
  <si>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</si>
  <si>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</si>
  <si>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</si>
  <si>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</si>
  <si>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</si>
  <si>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</si>
  <si>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</si>
  <si>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</si>
  <si>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</si>
  <si>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</si>
  <si>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</si>
  <si>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</si>
  <si>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</si>
  <si>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</si>
  <si>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</si>
  <si>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</si>
  <si>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</si>
  <si>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</si>
  <si>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</si>
  <si>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</si>
  <si>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</si>
  <si>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</si>
  <si>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</si>
  <si>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</si>
  <si>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</si>
  <si>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</si>
  <si>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</si>
  <si>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</si>
  <si>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</si>
  <si>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</si>
  <si>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</si>
  <si>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</si>
  <si>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</si>
  <si>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</si>
  <si>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</si>
  <si>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</si>
  <si>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</si>
  <si>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</si>
  <si>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</si>
  <si>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</si>
  <si>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</si>
  <si>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</si>
  <si>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</si>
  <si>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</si>
  <si>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</si>
  <si>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</si>
  <si>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</si>
  <si>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</si>
  <si>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</si>
  <si>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</si>
  <si>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</si>
  <si>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</si>
  <si>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</si>
  <si>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</si>
  <si>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</si>
  <si>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</si>
  <si>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</si>
  <si>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</si>
  <si>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</si>
  <si>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</si>
  <si>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</si>
  <si>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</si>
  <si>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</si>
  <si>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</si>
  <si>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</si>
  <si>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</si>
  <si>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</si>
  <si>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</si>
  <si>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</si>
  <si>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</si>
  <si>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</si>
  <si>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</si>
  <si>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</si>
  <si>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</si>
  <si>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</si>
  <si>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</si>
  <si>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</si>
  <si>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</si>
  <si>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</si>
  <si>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</si>
  <si>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</si>
  <si>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</si>
  <si>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</si>
  <si>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</si>
  <si>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</si>
  <si>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</si>
  <si>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</si>
  <si>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</si>
  <si>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</si>
  <si>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</si>
  <si>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</si>
  <si>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</si>
  <si>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</si>
  <si>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</si>
  <si>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</si>
  <si>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</si>
  <si>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</si>
  <si>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</si>
  <si>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</si>
  <si>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</si>
  <si>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</si>
  <si>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</si>
  <si>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</si>
  <si>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</si>
  <si>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</si>
  <si>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</si>
  <si>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</si>
  <si>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</si>
  <si>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</si>
  <si>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</si>
  <si>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</si>
  <si>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</si>
  <si>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</si>
  <si>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</si>
  <si>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</si>
  <si>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</si>
  <si>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</si>
  <si>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</si>
  <si>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</si>
  <si>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</si>
  <si>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</si>
  <si>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</si>
  <si>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</si>
  <si>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</si>
  <si>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</si>
  <si>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</si>
  <si>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</si>
  <si>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</si>
  <si>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</si>
  <si>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</si>
  <si>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</si>
  <si>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</si>
  <si>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</si>
  <si>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</si>
  <si>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</si>
  <si>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</si>
  <si>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</si>
  <si>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</si>
  <si>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</si>
  <si>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</si>
  <si>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</si>
  <si>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</si>
  <si>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</si>
  <si>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</si>
  <si>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</si>
  <si>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</si>
  <si>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</si>
  <si>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</si>
  <si>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</si>
  <si>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</si>
  <si>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</si>
  <si>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</si>
  <si>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</si>
  <si>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</si>
  <si>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</si>
  <si>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</si>
  <si>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</si>
  <si>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</si>
  <si>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</si>
  <si>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</si>
  <si>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</si>
  <si>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</si>
  <si>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</si>
  <si>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</si>
  <si>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</si>
  <si>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</si>
  <si>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</si>
  <si>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</si>
  <si>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</si>
  <si>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</si>
  <si>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</si>
  <si>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</si>
  <si>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</si>
  <si>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</si>
  <si>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</si>
  <si>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</si>
  <si>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</si>
  <si>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</si>
  <si>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</si>
  <si>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</si>
  <si>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</si>
  <si>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</si>
  <si>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</si>
  <si>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</si>
  <si>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</si>
  <si>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</si>
  <si>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</si>
  <si>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</si>
  <si>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</si>
  <si>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</si>
  <si>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</si>
  <si>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</si>
  <si>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</si>
  <si>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</si>
  <si>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</si>
  <si>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</si>
  <si>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</si>
  <si>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</si>
  <si>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</si>
  <si>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</si>
  <si>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</si>
  <si>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</si>
  <si>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</si>
  <si>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</si>
  <si>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</si>
  <si>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</si>
  <si>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</si>
  <si>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</si>
  <si>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</si>
  <si>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</si>
  <si>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</si>
  <si>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</si>
  <si>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</si>
  <si>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</si>
  <si>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</si>
  <si>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</si>
  <si>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</si>
  <si>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</si>
  <si>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</si>
  <si>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</si>
  <si>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</si>
  <si>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</si>
  <si>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</si>
  <si>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</si>
  <si>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</si>
  <si>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</si>
  <si>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</si>
  <si>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</si>
  <si>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</si>
  <si>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</si>
  <si>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</si>
  <si>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</si>
  <si>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</si>
  <si>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</si>
  <si>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</si>
  <si>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</si>
  <si>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</si>
  <si>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</si>
  <si>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</si>
  <si>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</si>
  <si>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</si>
  <si>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</si>
  <si>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</si>
  <si>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</si>
  <si>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</si>
  <si>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</si>
  <si>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</si>
  <si>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</si>
  <si>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</si>
  <si>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</si>
  <si>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</si>
  <si>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</si>
  <si>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</si>
  <si>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</si>
  <si>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</si>
  <si>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</si>
  <si>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</si>
  <si>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</si>
  <si>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</si>
  <si>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</si>
  <si>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</si>
  <si>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</si>
  <si>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</si>
  <si>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</si>
  <si>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</si>
  <si>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</si>
  <si>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</si>
  <si>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</si>
  <si>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</si>
  <si>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</si>
  <si>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</si>
  <si>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</si>
  <si>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</si>
  <si>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</si>
  <si>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</si>
  <si>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</si>
  <si>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</si>
  <si>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</si>
  <si>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</si>
  <si>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</si>
  <si>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</si>
  <si>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</si>
  <si>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</si>
  <si>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</si>
  <si>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</si>
  <si>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</si>
  <si>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</si>
  <si>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</si>
  <si>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</si>
  <si>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</si>
  <si>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</si>
  <si>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</si>
  <si>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</si>
  <si>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</si>
  <si>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</si>
  <si>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</si>
  <si>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</si>
  <si>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</si>
  <si>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</si>
  <si>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</si>
  <si>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</si>
  <si>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</si>
  <si>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</si>
  <si>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</si>
  <si>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</si>
  <si>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</si>
  <si>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</si>
  <si>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</si>
  <si>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</si>
  <si>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</si>
  <si>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</si>
  <si>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</si>
  <si>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</si>
  <si>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</si>
  <si>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</si>
  <si>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</si>
  <si>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</si>
  <si>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</si>
  <si>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</si>
  <si>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</si>
  <si>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</si>
  <si>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</si>
  <si>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</si>
  <si>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</si>
  <si>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</si>
  <si>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</si>
  <si>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</si>
  <si>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</si>
  <si>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</si>
  <si>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</si>
  <si>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</si>
  <si>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</si>
  <si>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</si>
  <si>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</si>
  <si>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</si>
  <si>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</si>
  <si>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</si>
  <si>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</si>
  <si>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</si>
  <si>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</si>
  <si>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</si>
  <si>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</si>
  <si>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</si>
  <si>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</si>
  <si>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</si>
  <si>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</si>
  <si>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</si>
  <si>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</si>
  <si>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</si>
  <si>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</si>
  <si>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</si>
  <si>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</si>
  <si>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</si>
  <si>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</si>
  <si>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</si>
  <si>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</si>
  <si>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</si>
  <si>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</si>
  <si>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</si>
  <si>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</si>
  <si>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</si>
  <si>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</si>
  <si>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</si>
  <si>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</si>
  <si>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</si>
  <si>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</si>
  <si>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</si>
  <si>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</si>
  <si>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</si>
  <si>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</si>
  <si>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</si>
  <si>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</si>
  <si>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</si>
  <si>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</si>
  <si>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</si>
  <si>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</si>
  <si>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</si>
  <si>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</si>
  <si>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</si>
  <si>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</si>
  <si>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</si>
  <si>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</si>
  <si>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</si>
  <si>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</si>
  <si>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</si>
  <si>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</si>
  <si>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</si>
  <si>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</si>
  <si>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</si>
  <si>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</si>
  <si>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</si>
  <si>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</si>
  <si>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</si>
  <si>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</si>
  <si>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</si>
  <si>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</si>
  <si>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</si>
  <si>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</si>
  <si>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</si>
  <si>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</si>
  <si>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</si>
  <si>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</si>
  <si>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</si>
  <si>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</si>
  <si>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</si>
  <si>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</si>
  <si>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</si>
  <si>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</si>
  <si>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</si>
  <si>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</si>
  <si>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</si>
  <si>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</si>
  <si>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</si>
  <si>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</si>
  <si>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</si>
  <si>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</si>
  <si>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</si>
  <si>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</si>
  <si>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</si>
  <si>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</si>
  <si>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</si>
  <si>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</si>
  <si>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</si>
  <si>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</si>
  <si>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</si>
  <si>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</si>
  <si>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</si>
  <si>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</si>
  <si>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</si>
  <si>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</si>
  <si>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</si>
  <si>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</si>
  <si>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</si>
  <si>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</si>
  <si>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</si>
  <si>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</si>
  <si>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</si>
  <si>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</si>
  <si>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</si>
  <si>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</si>
  <si>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</si>
  <si>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</si>
  <si>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</si>
  <si>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</si>
  <si>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</si>
  <si>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</si>
  <si>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</si>
  <si>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</si>
  <si>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</si>
  <si>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</si>
  <si>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</si>
  <si>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</si>
  <si>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</si>
  <si>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</si>
  <si>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</si>
  <si>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</si>
  <si>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</si>
  <si>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</si>
  <si>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</si>
  <si>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</si>
  <si>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</si>
  <si>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</si>
  <si>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</si>
  <si>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</si>
  <si>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</si>
  <si>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</si>
  <si>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</si>
  <si>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</si>
  <si>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</si>
  <si>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</si>
  <si>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</si>
  <si>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</si>
  <si>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</si>
  <si>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</si>
  <si>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</si>
  <si>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</si>
  <si>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</si>
  <si>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</si>
  <si>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</si>
  <si>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</si>
  <si>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</si>
  <si>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</si>
  <si>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</si>
  <si>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</si>
  <si>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</si>
  <si>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</si>
  <si>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</si>
  <si>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</si>
  <si>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</si>
  <si>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</si>
  <si>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</si>
  <si>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</si>
  <si>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</si>
  <si>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</si>
  <si>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</si>
  <si>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</si>
  <si>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</si>
  <si>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</si>
  <si>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</si>
  <si>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</si>
  <si>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</si>
  <si>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</si>
  <si>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</si>
  <si>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</si>
  <si>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</si>
  <si>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</si>
  <si>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</si>
  <si>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</si>
  <si>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</si>
  <si>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</si>
  <si>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</si>
  <si>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</si>
  <si>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</si>
  <si>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</si>
  <si>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</si>
  <si>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</si>
  <si>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</si>
  <si>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</si>
  <si>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</si>
  <si>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</si>
  <si>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</si>
  <si>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</si>
  <si>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</si>
  <si>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</si>
  <si>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</si>
  <si>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</si>
  <si>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</si>
  <si>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</si>
  <si>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</si>
  <si>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</si>
  <si>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</si>
  <si>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</si>
  <si>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</si>
  <si>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</si>
  <si>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</si>
  <si>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</si>
  <si>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</si>
  <si>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</si>
  <si>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</si>
  <si>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</si>
  <si>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</si>
  <si>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</si>
  <si>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</si>
  <si>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</si>
  <si>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</si>
  <si>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</si>
  <si>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</si>
  <si>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</si>
  <si>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</si>
  <si>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</si>
  <si>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</si>
  <si>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</si>
  <si>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</si>
  <si>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</si>
  <si>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</si>
  <si>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</si>
  <si>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</si>
  <si>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</si>
  <si>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</si>
  <si>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</si>
  <si>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</si>
  <si>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</si>
  <si>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</si>
  <si>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</si>
  <si>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</si>
  <si>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</si>
  <si>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</si>
  <si>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</si>
  <si>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</si>
  <si>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</si>
  <si>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</si>
  <si>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</si>
  <si>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</si>
  <si>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</si>
  <si>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</si>
  <si>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</si>
  <si>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</si>
  <si>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</si>
  <si>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</si>
  <si>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</si>
  <si>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</si>
  <si>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</si>
  <si>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</si>
  <si>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</si>
  <si>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</si>
  <si>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</si>
  <si>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</si>
  <si>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</si>
  <si>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</si>
  <si>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</si>
  <si>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</si>
  <si>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</si>
  <si>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</si>
  <si>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</si>
  <si>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</si>
  <si>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</si>
  <si>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</si>
  <si>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</si>
  <si>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</si>
  <si>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</si>
  <si>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</si>
  <si>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</si>
  <si>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</si>
  <si>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</si>
  <si>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</si>
  <si>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</si>
  <si>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</si>
  <si>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</si>
  <si>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</si>
  <si>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</si>
  <si>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</si>
  <si>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</si>
  <si>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</si>
  <si>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</si>
  <si>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</si>
  <si>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</si>
  <si>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</si>
  <si>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</si>
  <si>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</si>
  <si>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</si>
  <si>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</si>
  <si>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</si>
  <si>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</si>
  <si>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</si>
  <si>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</si>
  <si>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</si>
  <si>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</si>
  <si>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</si>
  <si>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</si>
  <si>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</si>
  <si>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</si>
  <si>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</si>
  <si>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</si>
  <si>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</si>
  <si>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</si>
  <si>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</si>
  <si>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</si>
  <si>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</si>
  <si>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</si>
  <si>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</si>
  <si>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</si>
  <si>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</si>
  <si>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</si>
  <si>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</si>
  <si>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</si>
  <si>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</si>
  <si>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</si>
  <si>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</si>
  <si>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</si>
  <si>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</si>
  <si>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</si>
  <si>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</si>
  <si>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</si>
  <si>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</si>
  <si>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</si>
  <si>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</si>
  <si>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</si>
  <si>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</si>
  <si>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</si>
  <si>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</si>
  <si>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</si>
  <si>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</si>
  <si>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</si>
  <si>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</si>
  <si>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</si>
  <si>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</si>
  <si>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</si>
  <si>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</si>
  <si>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</si>
  <si>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</si>
  <si>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</si>
  <si>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</si>
  <si>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</si>
  <si>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</si>
  <si>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</si>
  <si>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</si>
  <si>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</si>
  <si>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</si>
  <si>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</si>
  <si>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</si>
  <si>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</si>
  <si>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</si>
  <si>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</si>
  <si>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</si>
  <si>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</si>
  <si>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</si>
  <si>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</si>
  <si>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</si>
  <si>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</si>
  <si>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</si>
  <si>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</si>
  <si>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</si>
  <si>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</si>
  <si>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</si>
  <si>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</si>
  <si>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</si>
  <si>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</si>
  <si>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</si>
  <si>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</si>
  <si>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</si>
  <si>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</si>
  <si>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</si>
  <si>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</si>
  <si>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</si>
  <si>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</si>
  <si>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</si>
  <si>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</si>
  <si>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</si>
  <si>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</si>
  <si>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</si>
  <si>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</si>
  <si>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</si>
  <si>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</si>
  <si>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</si>
  <si>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</si>
  <si>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</si>
  <si>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</si>
  <si>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</si>
  <si>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</si>
  <si>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</si>
  <si>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</si>
  <si>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</si>
  <si>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</si>
  <si>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</si>
  <si>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</si>
  <si>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</si>
  <si>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</si>
  <si>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</si>
  <si>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</si>
  <si>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</si>
  <si>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</si>
  <si>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</si>
  <si>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</si>
  <si>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</si>
  <si>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</si>
  <si>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</si>
  <si>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</si>
  <si>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</si>
  <si>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</si>
  <si>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</si>
  <si>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</si>
  <si>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</si>
  <si>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</si>
  <si>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</si>
  <si>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</si>
  <si>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</si>
  <si>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</si>
  <si>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</si>
  <si>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</si>
  <si>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</si>
  <si>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</si>
  <si>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</si>
  <si>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</si>
  <si>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</si>
  <si>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</si>
  <si>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</si>
  <si>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</si>
  <si>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</si>
  <si>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</si>
  <si>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</si>
  <si>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</si>
  <si>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</si>
  <si>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</si>
  <si>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</si>
  <si>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</si>
  <si>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</si>
  <si>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</si>
  <si>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</si>
  <si>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</si>
  <si>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</si>
  <si>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</si>
  <si>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</si>
  <si>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</si>
  <si>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</si>
  <si>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</si>
  <si>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</si>
  <si>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</si>
  <si>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</si>
  <si>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</si>
  <si>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</si>
  <si>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</si>
  <si>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</si>
  <si>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</si>
  <si>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</si>
  <si>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</si>
  <si>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</si>
  <si>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</si>
  <si>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</si>
  <si>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</si>
  <si>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</si>
  <si>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</si>
  <si>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</si>
  <si>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</si>
  <si>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</si>
  <si>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</si>
  <si>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</si>
  <si>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</si>
  <si>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</si>
  <si>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</si>
  <si>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</si>
  <si>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</si>
  <si>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</si>
  <si>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</si>
  <si>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</si>
  <si>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</si>
  <si>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</si>
  <si>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</si>
  <si>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</si>
  <si>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</si>
  <si>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</si>
  <si>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</si>
  <si>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</si>
  <si>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</si>
  <si>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</si>
  <si>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</si>
  <si>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</si>
  <si>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</si>
  <si>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</si>
  <si>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</si>
  <si>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</si>
  <si>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</si>
  <si>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</si>
  <si>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</si>
  <si>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</si>
  <si>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</si>
  <si>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</si>
  <si>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</si>
  <si>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</si>
  <si>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</si>
  <si>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</si>
  <si>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</si>
  <si>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</si>
  <si>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</si>
  <si>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</si>
  <si>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</si>
  <si>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</si>
  <si>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</si>
  <si>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</si>
  <si>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</si>
  <si>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</si>
  <si>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</si>
  <si>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</si>
  <si>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</si>
  <si>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</si>
  <si>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</si>
  <si>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</si>
  <si>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</si>
  <si>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</si>
  <si>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</si>
  <si>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</si>
  <si>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</si>
  <si>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</si>
  <si>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</si>
  <si>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</si>
  <si>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</si>
  <si>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</si>
  <si>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</si>
  <si>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</si>
  <si>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</si>
  <si>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</si>
  <si>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</si>
  <si>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</si>
  <si>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</si>
  <si>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</si>
  <si>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</si>
  <si>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</si>
  <si>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</si>
  <si>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</si>
  <si>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</si>
  <si>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</si>
  <si>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</si>
  <si>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</si>
  <si>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</si>
  <si>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</si>
  <si>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</si>
  <si>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</si>
  <si>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</si>
  <si>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</si>
  <si>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</si>
  <si>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</si>
  <si>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</si>
  <si>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</si>
  <si>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</si>
  <si>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</si>
  <si>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</si>
  <si>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</si>
  <si>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</si>
  <si>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</si>
  <si>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</si>
  <si>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</si>
  <si>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</si>
  <si>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</si>
  <si>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</si>
  <si>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</si>
  <si>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</si>
  <si>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</si>
  <si>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</si>
  <si>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</si>
  <si>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</si>
  <si>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</si>
  <si>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</si>
  <si>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</si>
  <si>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</si>
  <si>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</si>
  <si>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</si>
  <si>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</si>
  <si>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</si>
  <si>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</si>
  <si>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</si>
  <si>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</si>
  <si>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</si>
  <si>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</si>
  <si>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</si>
  <si>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</si>
  <si>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</si>
  <si>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</si>
  <si>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</si>
  <si>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</si>
  <si>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</si>
  <si>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</si>
  <si>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</si>
  <si>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</si>
  <si>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</si>
  <si>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</si>
  <si>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</si>
  <si>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</si>
  <si>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</si>
  <si>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</si>
  <si>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</si>
  <si>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</si>
  <si>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</si>
  <si>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</si>
  <si>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</si>
  <si>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</si>
  <si>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</si>
  <si>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</si>
  <si>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</si>
  <si>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</si>
  <si>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</si>
  <si>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</si>
  <si>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</si>
  <si>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</si>
  <si>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</si>
  <si>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</si>
  <si>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</si>
  <si>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</si>
  <si>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</si>
  <si>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</si>
  <si>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</si>
  <si>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</si>
  <si>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</si>
  <si>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</si>
  <si>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</si>
  <si>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</si>
  <si>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</si>
  <si>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</si>
  <si>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</si>
  <si>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</si>
  <si>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</si>
  <si>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</si>
  <si>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</si>
  <si>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</si>
  <si>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</si>
  <si>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</si>
  <si>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</si>
  <si>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</si>
  <si>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</si>
  <si>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</si>
  <si>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</si>
  <si>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</si>
  <si>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</si>
  <si>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</si>
  <si>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</si>
  <si>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</si>
  <si>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</si>
  <si>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</si>
  <si>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</si>
  <si>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</si>
  <si>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</si>
  <si>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</si>
  <si>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</si>
  <si>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</si>
  <si>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</si>
  <si>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</si>
  <si>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</si>
  <si>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</si>
  <si>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</si>
  <si>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</si>
  <si>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</si>
  <si>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</si>
  <si>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</si>
  <si>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</si>
  <si>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</si>
  <si>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</si>
  <si>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</si>
  <si>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</si>
  <si>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</si>
  <si>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</si>
  <si>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</si>
  <si>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</si>
  <si>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</si>
  <si>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</si>
  <si>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</si>
  <si>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</si>
  <si>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</si>
  <si>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</si>
  <si>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</si>
  <si>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</si>
  <si>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</si>
  <si>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</si>
  <si>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</si>
  <si>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</si>
  <si>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</si>
  <si>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</si>
  <si>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</si>
  <si>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</si>
  <si>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</si>
  <si>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</si>
  <si>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</si>
  <si>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</si>
  <si>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</si>
  <si>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</si>
  <si>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</si>
  <si>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</si>
  <si>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</si>
  <si>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</si>
  <si>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</si>
  <si>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</si>
  <si>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</si>
  <si>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</si>
  <si>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</si>
  <si>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</si>
  <si>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</si>
  <si>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</si>
  <si>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</si>
  <si>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</si>
  <si>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</si>
  <si>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</si>
  <si>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</si>
  <si>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</si>
  <si>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</si>
  <si>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</si>
  <si>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</si>
  <si>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</si>
  <si>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</si>
  <si>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</si>
  <si>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</si>
  <si>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</si>
  <si>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</si>
  <si>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</si>
  <si>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</si>
  <si>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</si>
  <si>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</si>
  <si>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</si>
  <si>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</si>
  <si>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</si>
  <si>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</si>
  <si>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</si>
  <si>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</si>
  <si>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</si>
  <si>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</si>
  <si>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</si>
  <si>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</si>
  <si>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</si>
  <si>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</si>
  <si>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</si>
  <si>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</si>
  <si>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</si>
  <si>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</si>
  <si>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</si>
  <si>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</si>
  <si>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</si>
  <si>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</si>
  <si>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</si>
  <si>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</si>
  <si>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</si>
  <si>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</si>
  <si>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</si>
  <si>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</si>
  <si>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</si>
  <si>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</si>
  <si>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</si>
  <si>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</si>
  <si>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</si>
  <si>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</si>
  <si>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</si>
  <si>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</si>
  <si>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</si>
  <si>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</si>
  <si>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</si>
  <si>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</si>
  <si>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</si>
  <si>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</si>
  <si>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</si>
  <si>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</si>
  <si>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</si>
  <si>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</si>
  <si>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</si>
  <si>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</si>
  <si>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</si>
  <si>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</si>
  <si>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</si>
  <si>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</si>
  <si>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</si>
  <si>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</si>
  <si>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</si>
  <si>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</si>
  <si>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</si>
  <si>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</si>
  <si>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</si>
  <si>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</si>
  <si>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</si>
  <si>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</si>
  <si>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</si>
  <si>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</si>
  <si>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</si>
  <si>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</si>
  <si>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</si>
  <si>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</si>
  <si>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</si>
  <si>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</si>
  <si>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</si>
  <si>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</si>
  <si>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</si>
  <si>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</si>
  <si>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</si>
  <si>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</si>
  <si>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</si>
  <si>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</si>
  <si>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</si>
  <si>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</si>
  <si>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</si>
  <si>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</si>
  <si>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</si>
  <si>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</si>
  <si>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</si>
  <si>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</si>
  <si>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</si>
  <si>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</si>
  <si>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</si>
  <si>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</si>
  <si>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</si>
  <si>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</si>
  <si>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</si>
  <si>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</si>
  <si>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</si>
  <si>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</si>
  <si>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</si>
  <si>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</si>
  <si>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</si>
  <si>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</si>
  <si>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</si>
  <si>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</si>
  <si>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</si>
  <si>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</si>
  <si>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</si>
  <si>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</si>
  <si>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</si>
  <si>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</si>
  <si>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</si>
  <si>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</si>
  <si>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</si>
  <si>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</si>
  <si>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</si>
  <si>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</si>
  <si>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</si>
  <si>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</si>
  <si>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</si>
  <si>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</si>
  <si>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</si>
  <si>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</si>
  <si>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</si>
  <si>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</si>
  <si>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</si>
  <si>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</si>
  <si>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</si>
  <si>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</si>
  <si>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</si>
  <si>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</si>
  <si>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</si>
  <si>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</si>
  <si>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</si>
  <si>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</si>
  <si>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</si>
  <si>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</si>
  <si>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</si>
  <si>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</si>
  <si>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</si>
  <si>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</si>
  <si>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</si>
  <si>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</si>
  <si>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</si>
  <si>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</si>
  <si>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</si>
  <si>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</si>
  <si>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</si>
  <si>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</si>
  <si>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</si>
  <si>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</si>
  <si>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</si>
  <si>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</si>
  <si>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</si>
  <si>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</si>
  <si>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</si>
  <si>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</si>
  <si>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</si>
  <si>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</si>
  <si>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</si>
  <si>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</si>
  <si>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</si>
  <si>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</si>
  <si>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</si>
  <si>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</si>
  <si>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</si>
  <si>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</si>
  <si>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</si>
  <si>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</si>
  <si>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</si>
  <si>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</si>
  <si>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</si>
  <si>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</si>
  <si>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</si>
  <si>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</si>
  <si>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</si>
  <si>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</si>
  <si>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</si>
  <si>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</si>
  <si>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</si>
  <si>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</si>
  <si>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</si>
  <si>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</si>
  <si>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</si>
  <si>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</si>
  <si>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</si>
  <si>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</si>
  <si>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</si>
  <si>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</si>
  <si>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</si>
  <si>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</si>
  <si>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</si>
  <si>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</si>
  <si>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</si>
  <si>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</si>
  <si>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</si>
  <si>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</si>
  <si>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</si>
  <si>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</si>
  <si>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</si>
  <si>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</si>
  <si>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</si>
  <si>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</si>
  <si>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</si>
  <si>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</si>
  <si>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</si>
  <si>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</si>
  <si>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</si>
  <si>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</si>
  <si>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</si>
  <si>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</si>
  <si>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</si>
  <si>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</si>
  <si>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</si>
  <si>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</si>
  <si>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</si>
  <si>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</si>
  <si>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</si>
  <si>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</si>
  <si>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</si>
  <si>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</si>
  <si>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</si>
  <si>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</si>
  <si>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</si>
  <si>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</si>
  <si>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</si>
  <si>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</si>
  <si>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</si>
  <si>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</si>
  <si>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</si>
  <si>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</si>
  <si>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</si>
  <si>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</si>
  <si>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</si>
  <si>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</si>
  <si>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</si>
  <si>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</si>
  <si>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</si>
  <si>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</si>
  <si>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</si>
  <si>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</si>
  <si>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</si>
  <si>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</si>
  <si>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</si>
  <si>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</si>
  <si>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</si>
  <si>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</si>
  <si>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</si>
  <si>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</si>
  <si>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</si>
  <si>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</si>
  <si>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</si>
  <si>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</si>
  <si>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</si>
  <si>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</si>
  <si>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</si>
  <si>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</si>
  <si>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</si>
  <si>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</si>
  <si>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</si>
  <si>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</si>
  <si>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</si>
  <si>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</si>
  <si>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</si>
  <si>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</si>
  <si>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</si>
  <si>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</si>
  <si>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</si>
  <si>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</si>
  <si>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</si>
  <si>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</si>
  <si>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</si>
  <si>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</si>
  <si>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</si>
  <si>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</si>
  <si>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</si>
  <si>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</si>
  <si>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</si>
  <si>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</si>
  <si>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</si>
  <si>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</si>
  <si>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</si>
  <si>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</si>
  <si>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</si>
  <si>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</si>
  <si>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</si>
  <si>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</si>
  <si>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</si>
  <si>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</si>
  <si>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</si>
  <si>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</si>
  <si>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</si>
  <si>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</si>
  <si>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</si>
  <si>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</si>
  <si>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</si>
  <si>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</si>
  <si>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</si>
  <si>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</si>
  <si>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</si>
  <si>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</si>
  <si>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</si>
  <si>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</si>
  <si>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</si>
  <si>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</si>
  <si>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</si>
  <si>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</si>
  <si>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</si>
  <si>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</si>
  <si>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</si>
  <si>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</si>
  <si>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</si>
  <si>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</si>
  <si>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</si>
  <si>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</si>
  <si>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</si>
  <si>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</si>
  <si>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</si>
  <si>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</si>
  <si>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</si>
  <si>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</si>
  <si>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</si>
  <si>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</si>
  <si>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</si>
  <si>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</si>
  <si>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</si>
  <si>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</si>
  <si>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</si>
  <si>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</si>
  <si>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</si>
  <si>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</si>
  <si>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</si>
  <si>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</si>
  <si>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</si>
  <si>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</si>
  <si>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</si>
  <si>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</si>
  <si>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</si>
  <si>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</si>
  <si>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</si>
  <si>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</si>
  <si>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</si>
  <si>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</si>
  <si>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</si>
  <si>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</si>
  <si>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</si>
  <si>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</si>
  <si>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</si>
  <si>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</si>
  <si>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</si>
  <si>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</si>
  <si>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</si>
  <si>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</si>
  <si>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</si>
  <si>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</si>
  <si>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</si>
  <si>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</si>
  <si>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</si>
  <si>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</si>
  <si>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</si>
  <si>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</si>
  <si>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</si>
  <si>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</si>
  <si>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</si>
  <si>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</si>
  <si>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</si>
  <si>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</si>
  <si>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</si>
  <si>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</si>
  <si>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</si>
  <si>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</si>
  <si>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</si>
  <si>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</si>
  <si>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</si>
  <si>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</si>
  <si>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</si>
  <si>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</si>
  <si>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</si>
  <si>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</si>
  <si>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</si>
  <si>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</si>
  <si>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</si>
  <si>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</si>
  <si>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</si>
  <si>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</si>
  <si>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</si>
  <si>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</si>
  <si>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</si>
  <si>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</si>
  <si>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</si>
  <si>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</si>
  <si>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</si>
  <si>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</si>
  <si>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</si>
  <si>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</si>
  <si>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</si>
  <si>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</si>
  <si>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</si>
  <si>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</si>
  <si>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</si>
  <si>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</si>
  <si>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</si>
  <si>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</si>
  <si>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</si>
  <si>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</si>
  <si>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</si>
  <si>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</si>
  <si>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</si>
  <si>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</si>
  <si>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</si>
  <si>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</si>
  <si>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</si>
  <si>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</si>
  <si>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</si>
  <si>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</si>
  <si>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</si>
  <si>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</si>
  <si>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</si>
  <si>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</si>
  <si>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</si>
  <si>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</si>
  <si>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</si>
  <si>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</si>
  <si>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</si>
  <si>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</si>
  <si>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</si>
  <si>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</si>
  <si>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</si>
  <si>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</si>
  <si>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</si>
  <si>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</si>
  <si>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</si>
  <si>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</si>
  <si>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</si>
  <si>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</si>
  <si>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</si>
  <si>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</si>
  <si>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</si>
  <si>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</si>
  <si>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</si>
  <si>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</si>
  <si>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</si>
  <si>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</si>
  <si>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</si>
  <si>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</si>
  <si>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</si>
  <si>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</si>
  <si>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</si>
  <si>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</si>
  <si>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</si>
  <si>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</si>
  <si>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</si>
  <si>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</si>
  <si>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</si>
  <si>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</si>
  <si>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</si>
  <si>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</si>
  <si>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</si>
  <si>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</si>
  <si>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</si>
  <si>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</si>
  <si>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</si>
  <si>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</si>
  <si>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</si>
  <si>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</si>
  <si>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</si>
  <si>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</si>
  <si>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</si>
  <si>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</si>
  <si>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</si>
  <si>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</si>
  <si>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</si>
  <si>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</si>
  <si>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</si>
  <si>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</si>
  <si>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</si>
  <si>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</si>
  <si>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</si>
  <si>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</si>
  <si>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</si>
  <si>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</si>
  <si>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</si>
  <si>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</si>
  <si>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</si>
  <si>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</si>
  <si>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</si>
  <si>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</si>
  <si>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</si>
  <si>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</si>
  <si>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</si>
  <si>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</si>
  <si>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</si>
  <si>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</si>
  <si>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</si>
  <si>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</si>
  <si>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</si>
  <si>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</si>
  <si>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</si>
  <si>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</si>
  <si>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</si>
  <si>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</si>
  <si>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</si>
  <si>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</si>
  <si>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</si>
  <si>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</si>
  <si>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</si>
  <si>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</si>
  <si>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</si>
  <si>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</si>
  <si>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</si>
  <si>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</si>
  <si>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</si>
  <si>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</si>
  <si>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</si>
  <si>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</si>
  <si>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</si>
  <si>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</si>
  <si>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</si>
  <si>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</si>
  <si>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</si>
  <si>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</si>
  <si>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</si>
  <si>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</si>
  <si>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</si>
  <si>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</si>
  <si>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</si>
  <si>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</si>
  <si>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</si>
  <si>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</si>
  <si>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</si>
  <si>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</si>
  <si>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</si>
  <si>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</si>
  <si>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</si>
  <si>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</si>
  <si>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</si>
  <si>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</si>
  <si>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</si>
  <si>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</si>
  <si>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</si>
  <si>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</si>
  <si>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</si>
  <si>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</si>
  <si>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</si>
  <si>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</si>
  <si>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</si>
  <si>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</si>
  <si>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</si>
  <si>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</si>
  <si>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</si>
  <si>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</si>
  <si>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</si>
  <si>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</si>
  <si>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</si>
  <si>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</si>
  <si>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</si>
  <si>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</si>
  <si>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</si>
  <si>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</si>
  <si>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</si>
  <si>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</si>
  <si>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</si>
  <si>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</si>
  <si>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</si>
  <si>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</si>
  <si>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</si>
  <si>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</si>
  <si>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</si>
  <si>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</si>
  <si>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</si>
  <si>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</si>
  <si>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</si>
  <si>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</si>
  <si>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</si>
  <si>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</si>
  <si>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</si>
  <si>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</si>
  <si>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</si>
  <si>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</si>
  <si>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</si>
  <si>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</si>
  <si>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</si>
  <si>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</si>
  <si>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</si>
  <si>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</si>
  <si>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</si>
  <si>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</si>
  <si>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</si>
  <si>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</si>
  <si>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</si>
  <si>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</si>
  <si>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</si>
  <si>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</si>
  <si>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</si>
  <si>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</si>
  <si>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</si>
  <si>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</si>
  <si>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</si>
  <si>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</si>
  <si>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</si>
  <si>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</si>
  <si>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</si>
  <si>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</si>
  <si>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</si>
  <si>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</si>
  <si>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</si>
  <si>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</si>
  <si>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</si>
  <si>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</si>
  <si>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</si>
  <si>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</si>
  <si>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</si>
  <si>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</si>
  <si>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</si>
  <si>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</si>
  <si>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</si>
  <si>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</si>
  <si>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</si>
  <si>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</si>
  <si>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</si>
  <si>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</si>
  <si>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</si>
  <si>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</si>
  <si>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</si>
  <si>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</si>
  <si>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</si>
  <si>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</si>
  <si>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</si>
  <si>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</si>
  <si>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</si>
  <si>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</si>
  <si>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</si>
  <si>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</si>
  <si>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</si>
  <si>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</si>
  <si>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</si>
  <si>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</si>
  <si>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</si>
  <si>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</si>
  <si>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</si>
  <si>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</si>
  <si>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</si>
  <si>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</si>
  <si>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</si>
  <si>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</si>
  <si>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</si>
  <si>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</si>
  <si>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</si>
  <si>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</si>
  <si>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</si>
  <si>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</si>
  <si>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</si>
  <si>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</si>
  <si>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</si>
  <si>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</si>
  <si>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</si>
  <si>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</si>
  <si>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</si>
  <si>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</si>
  <si>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</si>
  <si>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</si>
  <si>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</si>
  <si>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</si>
  <si>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</si>
  <si>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</si>
  <si>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</si>
  <si>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</si>
  <si>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</si>
  <si>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</si>
  <si>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</si>
  <si>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</si>
  <si>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</si>
  <si>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</si>
  <si>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</si>
  <si>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</si>
  <si>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</si>
  <si>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</si>
  <si>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</si>
  <si>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</si>
  <si>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</si>
  <si>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</si>
  <si>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</si>
  <si>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</si>
  <si>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</si>
  <si>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</si>
  <si>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</si>
  <si>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</si>
  <si>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</si>
  <si>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</si>
  <si>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</si>
  <si>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</si>
  <si>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</si>
  <si>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</si>
  <si>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</si>
  <si>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</si>
  <si>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</si>
  <si>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</si>
  <si>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</si>
  <si>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</si>
  <si>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</si>
  <si>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</si>
  <si>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</si>
  <si>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</si>
  <si>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</si>
  <si>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</si>
  <si>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</si>
  <si>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</si>
  <si>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</si>
  <si>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</si>
  <si>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</si>
  <si>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</si>
  <si>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</si>
  <si>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</si>
  <si>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</si>
  <si>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</si>
  <si>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</si>
  <si>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</si>
  <si>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</si>
  <si>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</si>
  <si>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</si>
  <si>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</si>
  <si>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</si>
  <si>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</si>
  <si>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</si>
  <si>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</si>
  <si>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</si>
  <si>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</si>
  <si>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</si>
  <si>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</si>
  <si>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</si>
  <si>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</si>
  <si>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</si>
  <si>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</si>
  <si>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</si>
  <si>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</si>
  <si>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</si>
  <si>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</si>
  <si>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</si>
  <si>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</si>
  <si>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</si>
  <si>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</si>
  <si>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</si>
  <si>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</si>
  <si>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</si>
  <si>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</si>
  <si>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</si>
  <si>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</si>
  <si>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</si>
  <si>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</si>
  <si>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</si>
  <si>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</si>
  <si>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</si>
  <si>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</si>
  <si>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</si>
  <si>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</si>
  <si>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</si>
  <si>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</si>
  <si>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</si>
  <si>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</si>
  <si>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</si>
  <si>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</si>
  <si>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</si>
  <si>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</si>
  <si>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</si>
  <si>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</si>
  <si>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</si>
  <si>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</si>
  <si>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</si>
  <si>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</si>
  <si>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</si>
  <si>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</si>
  <si>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</si>
  <si>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</si>
  <si>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</si>
  <si>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</si>
  <si>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</si>
  <si>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</si>
  <si>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</si>
  <si>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</si>
  <si>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</si>
  <si>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</si>
  <si>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</si>
  <si>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</si>
  <si>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</si>
  <si>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</si>
  <si>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</si>
  <si>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</si>
  <si>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</si>
  <si>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</si>
  <si>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</si>
  <si>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</si>
  <si>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</si>
  <si>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</si>
  <si>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</si>
  <si>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</si>
  <si>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</si>
  <si>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</si>
  <si>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</si>
  <si>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</si>
  <si>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</si>
  <si>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</si>
  <si>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</si>
  <si>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</si>
  <si>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</si>
  <si>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</si>
  <si>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</si>
  <si>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</si>
  <si>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</si>
  <si>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</si>
  <si>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</si>
  <si>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</si>
  <si>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</si>
  <si>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</si>
  <si>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</si>
  <si>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</si>
  <si>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</si>
  <si>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</si>
  <si>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</si>
  <si>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</si>
  <si>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</si>
  <si>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</si>
  <si>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</si>
  <si>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</si>
  <si>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</si>
  <si>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</si>
  <si>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</si>
  <si>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</si>
  <si>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</si>
  <si>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</si>
  <si>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</si>
  <si>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</si>
  <si>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</si>
  <si>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</si>
  <si>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</si>
  <si>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</si>
  <si>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</si>
  <si>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</si>
  <si>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</si>
  <si>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</si>
  <si>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</si>
  <si>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</si>
  <si>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</si>
  <si>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</si>
  <si>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</si>
  <si>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</si>
  <si>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</si>
  <si>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</si>
  <si>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</si>
  <si>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</si>
  <si>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</si>
  <si>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</si>
  <si>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</si>
  <si>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</si>
  <si>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</si>
  <si>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</si>
  <si>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</si>
  <si>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</si>
  <si>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</si>
  <si>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</si>
  <si>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</si>
  <si>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</si>
  <si>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</si>
  <si>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</si>
  <si>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</si>
  <si>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</si>
  <si>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</si>
  <si>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</si>
  <si>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</si>
  <si>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</si>
  <si>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</si>
  <si>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</si>
  <si>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</si>
  <si>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</si>
  <si>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</si>
  <si>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</si>
  <si>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</si>
  <si>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</si>
  <si>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</si>
  <si>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</si>
  <si>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</si>
  <si>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</si>
  <si>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</si>
  <si>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</si>
  <si>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</si>
  <si>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</si>
  <si>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</si>
  <si>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</si>
  <si>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</si>
  <si>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</si>
  <si>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</si>
  <si>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</si>
  <si>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</si>
  <si>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</si>
  <si>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</si>
  <si>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</si>
  <si>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</si>
  <si>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</si>
  <si>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</si>
  <si>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</si>
  <si>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</si>
  <si>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</si>
  <si>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</si>
  <si>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</si>
  <si>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</si>
  <si>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</si>
  <si>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</si>
  <si>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</si>
  <si>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</si>
  <si>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</si>
  <si>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</si>
  <si>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</si>
  <si>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</si>
  <si>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</si>
  <si>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</si>
  <si>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</si>
  <si>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</si>
  <si>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</si>
  <si>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</si>
  <si>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</si>
  <si>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</si>
  <si>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</si>
  <si>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</si>
  <si>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</si>
  <si>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</si>
  <si>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</si>
  <si>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</si>
  <si>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</si>
  <si>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</si>
  <si>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</si>
  <si>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</si>
  <si>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</si>
  <si>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</si>
  <si>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</si>
  <si>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</si>
  <si>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</si>
  <si>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</si>
  <si>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</si>
  <si>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</si>
  <si>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</si>
  <si>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</si>
  <si>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</si>
  <si>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</si>
  <si>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</si>
  <si>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</si>
  <si>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</si>
  <si>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</si>
  <si>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</si>
  <si>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</si>
  <si>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</si>
  <si>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</si>
  <si>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</si>
  <si>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</si>
  <si>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</si>
  <si>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</si>
  <si>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</si>
  <si>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</si>
  <si>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</si>
  <si>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</si>
  <si>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</si>
  <si>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</si>
  <si>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</si>
  <si>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</si>
  <si>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</si>
  <si>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</si>
  <si>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</si>
  <si>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</si>
  <si>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</si>
  <si>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</si>
  <si>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</si>
  <si>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</si>
  <si>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</si>
  <si>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</si>
  <si>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</si>
  <si>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</si>
  <si>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</si>
  <si>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</si>
  <si>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</si>
  <si>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</si>
  <si>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</si>
  <si>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</si>
  <si>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</si>
  <si>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</si>
  <si>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</si>
  <si>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</si>
  <si>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</si>
  <si>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</si>
  <si>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</si>
  <si>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</si>
  <si>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</si>
  <si>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</si>
  <si>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</si>
  <si>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</si>
  <si>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</si>
  <si>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</si>
  <si>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</si>
  <si>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</si>
  <si>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</si>
  <si>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</si>
  <si>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</si>
  <si>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</si>
  <si>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</si>
  <si>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</si>
  <si>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</si>
  <si>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</si>
  <si>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</si>
  <si>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</si>
  <si>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</si>
  <si>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</si>
  <si>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</si>
  <si>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</si>
  <si>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</si>
  <si>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</si>
  <si>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</si>
  <si>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</si>
  <si>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</si>
  <si>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</si>
  <si>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</si>
  <si>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</si>
  <si>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</si>
  <si>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</si>
  <si>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</si>
  <si>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</si>
  <si>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</si>
  <si>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</si>
  <si>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</si>
  <si>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</si>
  <si>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</si>
  <si>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</si>
  <si>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</si>
  <si>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</si>
  <si>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</si>
  <si>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</si>
  <si>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</si>
  <si>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</si>
  <si>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</si>
  <si>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</si>
  <si>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</si>
  <si>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</si>
  <si>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</si>
  <si>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</si>
  <si>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</si>
  <si>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</si>
  <si>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</si>
  <si>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</si>
  <si>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</si>
  <si>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</si>
  <si>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</si>
  <si>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</si>
  <si>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</si>
  <si>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</si>
  <si>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</si>
  <si>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</si>
  <si>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</si>
  <si>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</si>
  <si>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</si>
  <si>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</si>
  <si>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</si>
  <si>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</si>
  <si>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</si>
  <si>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</si>
  <si>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</si>
  <si>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</si>
  <si>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</si>
  <si>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</si>
  <si>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</si>
  <si>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</si>
  <si>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</si>
  <si>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</si>
  <si>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</si>
  <si>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</si>
  <si>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</si>
  <si>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</si>
  <si>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</si>
  <si>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</si>
  <si>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</si>
  <si>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</si>
  <si>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</si>
  <si>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</si>
  <si>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</si>
  <si>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</si>
  <si>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</si>
  <si>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</si>
  <si>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</si>
  <si>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</si>
  <si>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</si>
  <si>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</si>
  <si>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</si>
  <si>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</si>
  <si>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</si>
  <si>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</si>
  <si>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</si>
  <si>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</si>
  <si>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</si>
  <si>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</si>
  <si>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</si>
  <si>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</si>
  <si>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</si>
  <si>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</si>
  <si>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</si>
  <si>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</si>
  <si>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</si>
  <si>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</si>
  <si>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</si>
  <si>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</si>
  <si>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</si>
  <si>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</si>
  <si>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</si>
  <si>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</si>
  <si>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</si>
  <si>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</si>
  <si>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</si>
  <si>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</si>
  <si>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</si>
  <si>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</si>
  <si>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</si>
  <si>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</si>
  <si>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</si>
  <si>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</si>
  <si>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</si>
  <si>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</si>
  <si>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</si>
  <si>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</si>
  <si>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</si>
  <si>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</si>
  <si>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</si>
  <si>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</si>
  <si>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</si>
  <si>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</si>
  <si>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</si>
  <si>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</si>
  <si>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</si>
  <si>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</si>
  <si>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</si>
  <si>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</si>
  <si>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</si>
  <si>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</si>
  <si>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</si>
  <si>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</si>
  <si>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</si>
  <si>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</si>
  <si>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</si>
  <si>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</si>
  <si>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</si>
  <si>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</si>
  <si>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</si>
  <si>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</si>
  <si>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</si>
  <si>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</si>
  <si>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</si>
  <si>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</si>
  <si>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</si>
  <si>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</si>
  <si>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</si>
  <si>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</si>
  <si>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</si>
  <si>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</si>
  <si>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</si>
  <si>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</si>
  <si>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</si>
  <si>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</si>
  <si>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</si>
  <si>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</si>
  <si>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</si>
  <si>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</si>
  <si>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</si>
  <si>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</si>
  <si>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</si>
  <si>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</si>
  <si>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</si>
  <si>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</si>
  <si>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</si>
  <si>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</si>
  <si>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</si>
  <si>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</si>
  <si>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</si>
  <si>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</si>
  <si>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</si>
  <si>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</si>
  <si>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</si>
  <si>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</si>
  <si>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</si>
  <si>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</si>
  <si>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</si>
  <si>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</si>
  <si>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</si>
  <si>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</si>
  <si>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</si>
  <si>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</si>
  <si>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</si>
  <si>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</si>
  <si>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</si>
  <si>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</si>
  <si>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</si>
  <si>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</si>
  <si>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</si>
  <si>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</si>
  <si>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</si>
  <si>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</si>
  <si>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</si>
  <si>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</si>
  <si>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</si>
  <si>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</si>
  <si>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</si>
  <si>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</si>
  <si>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</si>
  <si>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</si>
  <si>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</si>
  <si>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</si>
  <si>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</si>
  <si>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</si>
  <si>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</si>
  <si>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</si>
  <si>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</si>
  <si>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</si>
  <si>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</si>
  <si>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</si>
  <si>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</si>
  <si>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</si>
  <si>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</si>
  <si>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</si>
  <si>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</si>
  <si>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</si>
  <si>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</si>
  <si>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</si>
  <si>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</si>
  <si>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</si>
  <si>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</si>
  <si>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</si>
  <si>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</si>
  <si>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</si>
  <si>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</si>
  <si>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</si>
  <si>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</si>
  <si>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</si>
  <si>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</si>
  <si>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</si>
  <si>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</si>
  <si>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</si>
  <si>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</si>
  <si>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</si>
  <si>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</si>
  <si>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</si>
  <si>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</si>
  <si>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</si>
  <si>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</si>
  <si>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</si>
  <si>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</si>
  <si>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</si>
  <si>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</si>
  <si>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</si>
  <si>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</si>
  <si>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</si>
  <si>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</si>
  <si>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</si>
  <si>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</si>
  <si>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</si>
  <si>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</si>
  <si>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</si>
  <si>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</si>
  <si>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</si>
  <si>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</si>
  <si>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</si>
  <si>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</si>
  <si>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</si>
  <si>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</si>
  <si>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</si>
  <si>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</si>
  <si>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</si>
  <si>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</si>
  <si>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</si>
  <si>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</si>
  <si>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</si>
  <si>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</si>
  <si>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</si>
  <si>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</si>
  <si>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</si>
  <si>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</si>
  <si>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</si>
  <si>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</si>
  <si>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</si>
  <si>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</si>
  <si>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</si>
  <si>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</si>
  <si>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</si>
  <si>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</si>
  <si>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</si>
  <si>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</si>
  <si>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</si>
  <si>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</si>
  <si>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</si>
  <si>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</si>
  <si>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</si>
  <si>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</si>
  <si>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</si>
  <si>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</si>
  <si>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</si>
  <si>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</si>
  <si>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</si>
  <si>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</si>
  <si>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</si>
  <si>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</si>
  <si>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</si>
  <si>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</si>
  <si>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</si>
  <si>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</si>
  <si>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</si>
  <si>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</si>
  <si>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</si>
  <si>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</si>
  <si>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</si>
  <si>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</si>
  <si>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</si>
  <si>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</si>
  <si>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</si>
  <si>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</si>
  <si>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</si>
  <si>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</si>
  <si>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</si>
  <si>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</si>
  <si>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</si>
  <si>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</si>
  <si>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</si>
  <si>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</si>
  <si>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</si>
  <si>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</si>
  <si>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</si>
  <si>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</si>
  <si>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</si>
  <si>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</si>
  <si>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</si>
  <si>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</si>
  <si>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</si>
  <si>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</si>
  <si>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</si>
  <si>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</si>
  <si>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</si>
  <si>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</si>
  <si>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</si>
  <si>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</si>
  <si>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</si>
  <si>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</si>
  <si>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</si>
  <si>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</si>
  <si>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</si>
  <si>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</si>
  <si>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</si>
  <si>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</si>
  <si>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</si>
  <si>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</si>
  <si>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</si>
  <si>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</si>
  <si>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</si>
  <si>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</si>
  <si>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</si>
  <si>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</si>
  <si>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</si>
  <si>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</si>
  <si>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</si>
  <si>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</si>
  <si>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</si>
  <si>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</si>
  <si>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</si>
  <si>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</si>
  <si>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</si>
  <si>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</si>
  <si>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</si>
  <si>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</si>
  <si>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</si>
  <si>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</si>
  <si>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</si>
  <si>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</si>
  <si>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</si>
  <si>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</si>
  <si>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</si>
  <si>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</si>
  <si>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</si>
  <si>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</si>
  <si>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</si>
  <si>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</si>
  <si>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</si>
  <si>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</si>
  <si>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</si>
  <si>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</si>
  <si>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</si>
  <si>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</si>
  <si>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</si>
  <si>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</si>
  <si>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</si>
  <si>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</si>
  <si>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</si>
  <si>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</si>
  <si>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</si>
  <si>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</si>
  <si>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</si>
  <si>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</si>
  <si>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</si>
  <si>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</si>
  <si>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</si>
  <si>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</si>
  <si>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</si>
  <si>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</si>
  <si>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</si>
  <si>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</si>
  <si>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</si>
  <si>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</si>
  <si>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</si>
  <si>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</si>
  <si>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</si>
  <si>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</si>
  <si>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</si>
  <si>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</si>
  <si>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</si>
  <si>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</si>
  <si>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</si>
  <si>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</si>
  <si>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</si>
  <si>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</si>
  <si>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</si>
  <si>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</si>
  <si>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</si>
  <si>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</si>
  <si>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</si>
  <si>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</si>
  <si>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</si>
  <si>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</si>
  <si>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</si>
  <si>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</si>
  <si>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</si>
  <si>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</si>
  <si>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</si>
  <si>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</si>
  <si>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</si>
  <si>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</si>
  <si>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</si>
  <si>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</si>
  <si>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</si>
  <si>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</si>
  <si>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</si>
  <si>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</si>
  <si>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</si>
  <si>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</si>
  <si>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</si>
  <si>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</si>
  <si>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</si>
  <si>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</si>
  <si>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</si>
  <si>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</si>
  <si>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</si>
  <si>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</si>
  <si>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</si>
  <si>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</si>
  <si>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</si>
  <si>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</si>
  <si>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</si>
  <si>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</si>
  <si>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</si>
  <si>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</si>
  <si>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</si>
  <si>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</si>
  <si>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</si>
  <si>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</si>
  <si>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</si>
  <si>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</si>
  <si>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</si>
  <si>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</si>
  <si>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</si>
  <si>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</si>
  <si>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</si>
  <si>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</si>
  <si>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</si>
  <si>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</si>
  <si>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</si>
  <si>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</si>
  <si>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</si>
  <si>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</si>
  <si>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</si>
  <si>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</si>
  <si>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</si>
  <si>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</si>
  <si>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</si>
  <si>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</si>
  <si>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</si>
  <si>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</si>
  <si>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</si>
  <si>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</si>
  <si>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</si>
  <si>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</si>
  <si>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</si>
  <si>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</si>
  <si>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</si>
  <si>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</si>
  <si>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</si>
  <si>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</si>
  <si>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</si>
  <si>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</si>
  <si>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</si>
  <si>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</si>
  <si>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</si>
  <si>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</si>
  <si>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</si>
  <si>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</si>
  <si>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</si>
  <si>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</si>
  <si>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</si>
  <si>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</si>
  <si>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</si>
  <si>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</si>
  <si>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</si>
  <si>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</si>
  <si>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</si>
  <si>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</si>
  <si>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</si>
  <si>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</si>
  <si>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</si>
  <si>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</si>
  <si>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</si>
  <si>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</si>
  <si>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</si>
  <si>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</si>
  <si>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</si>
  <si>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</si>
  <si>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</si>
  <si>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</si>
  <si>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</si>
  <si>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</si>
  <si>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</si>
  <si>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</si>
  <si>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</si>
  <si>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</si>
  <si>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</si>
  <si>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</si>
  <si>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</si>
  <si>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</si>
  <si>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</si>
  <si>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</si>
  <si>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</si>
  <si>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</si>
  <si>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</si>
  <si>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</si>
  <si>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</si>
  <si>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</si>
  <si>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</si>
  <si>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</si>
  <si>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</si>
  <si>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</si>
  <si>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</si>
  <si>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</si>
  <si>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</si>
  <si>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</si>
  <si>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</si>
  <si>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</si>
  <si>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</si>
  <si>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</si>
  <si>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</si>
  <si>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</si>
  <si>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</si>
  <si>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</si>
  <si>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</si>
  <si>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</si>
  <si>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</si>
  <si>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</si>
  <si>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</si>
  <si>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</si>
  <si>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</si>
  <si>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</si>
  <si>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</si>
  <si>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</si>
  <si>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</si>
  <si>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</si>
  <si>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</si>
  <si>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</si>
  <si>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</si>
  <si>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</si>
  <si>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</si>
  <si>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</si>
  <si>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</si>
  <si>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</si>
  <si>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</si>
  <si>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</si>
  <si>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</si>
  <si>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</si>
  <si>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</si>
  <si>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</si>
  <si>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</si>
  <si>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</si>
  <si>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</si>
  <si>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</si>
  <si>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</si>
  <si>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</si>
  <si>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</si>
  <si>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</si>
  <si>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</si>
  <si>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</si>
  <si>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</si>
  <si>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</si>
  <si>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</si>
  <si>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</si>
  <si>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</si>
  <si>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</si>
  <si>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</si>
  <si>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</si>
  <si>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</si>
  <si>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</si>
  <si>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</si>
  <si>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</si>
  <si>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</si>
  <si>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</si>
  <si>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</si>
  <si>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</si>
  <si>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</si>
  <si>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</si>
  <si>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</si>
  <si>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</si>
  <si>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</si>
  <si>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</si>
  <si>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</si>
  <si>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</si>
  <si>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</si>
  <si>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</si>
  <si>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</si>
  <si>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</si>
  <si>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</si>
  <si>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</si>
  <si>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</si>
  <si>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</si>
  <si>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</si>
  <si>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</si>
  <si>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</si>
  <si>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</si>
  <si>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</si>
  <si>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</si>
  <si>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</si>
  <si>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</si>
  <si>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</si>
  <si>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</si>
  <si>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</si>
  <si>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</si>
  <si>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</si>
  <si>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</si>
  <si>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</si>
  <si>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</si>
  <si>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</si>
  <si>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</si>
  <si>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</si>
  <si>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</si>
  <si>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</si>
  <si>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</si>
  <si>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</si>
  <si>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</si>
  <si>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</si>
  <si>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</si>
  <si>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</si>
  <si>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</si>
  <si>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</si>
  <si>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</si>
  <si>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</si>
  <si>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</si>
  <si>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</si>
  <si>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</si>
  <si>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</si>
  <si>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</si>
  <si>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</si>
  <si>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</si>
  <si>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</si>
  <si>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</si>
  <si>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</si>
  <si>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</si>
  <si>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</si>
  <si>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</si>
  <si>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</si>
  <si>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</si>
  <si>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</si>
  <si>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</si>
  <si>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</si>
  <si>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</si>
  <si>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</si>
  <si>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</si>
  <si>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</si>
  <si>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</si>
  <si>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</si>
  <si>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</si>
  <si>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</si>
  <si>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</si>
  <si>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</si>
  <si>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</si>
  <si>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</si>
  <si>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</si>
  <si>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</si>
  <si>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</si>
  <si>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</si>
  <si>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</si>
  <si>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</si>
  <si>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</si>
  <si>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</si>
  <si>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</si>
  <si>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</si>
  <si>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</si>
  <si>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</si>
  <si>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</si>
  <si>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</si>
  <si>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</si>
  <si>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</si>
  <si>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</si>
  <si>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</si>
  <si>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</si>
  <si>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</si>
  <si>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</si>
  <si>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</si>
  <si>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</si>
  <si>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</si>
  <si>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</si>
  <si>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</si>
  <si>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</si>
  <si>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</si>
  <si>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</si>
  <si>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</si>
  <si>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</si>
  <si>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</si>
  <si>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</si>
  <si>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</si>
  <si>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</si>
  <si>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</si>
  <si>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</si>
  <si>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</si>
  <si>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</si>
  <si>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</si>
  <si>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</si>
  <si>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</si>
  <si>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</si>
  <si>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</si>
  <si>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</si>
  <si>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</si>
  <si>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</si>
  <si>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</si>
  <si>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</si>
  <si>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</si>
  <si>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</si>
  <si>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</si>
  <si>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</si>
  <si>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</si>
  <si>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</si>
  <si>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</si>
  <si>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</si>
  <si>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</si>
  <si>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</si>
  <si>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</si>
  <si>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</si>
  <si>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</si>
  <si>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</si>
  <si>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</si>
  <si>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</si>
  <si>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</si>
  <si>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</si>
  <si>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</si>
  <si>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</si>
  <si>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</si>
  <si>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</si>
  <si>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</si>
  <si>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</si>
  <si>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</si>
  <si>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</si>
  <si>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</si>
  <si>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</si>
  <si>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</si>
  <si>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</si>
  <si>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</si>
  <si>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</si>
  <si>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</si>
  <si>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</si>
  <si>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</si>
  <si>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</si>
  <si>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</si>
  <si>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</si>
  <si>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</si>
  <si>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</si>
  <si>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</si>
  <si>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</si>
  <si>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</si>
  <si>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</si>
  <si>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</si>
  <si>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</si>
  <si>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</si>
  <si>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</si>
  <si>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</si>
  <si>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</si>
  <si>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</si>
  <si>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</si>
  <si>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</si>
  <si>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</si>
  <si>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</si>
  <si>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</si>
  <si>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</si>
  <si>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</si>
  <si>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</si>
  <si>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</si>
  <si>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</si>
  <si>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</si>
  <si>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</si>
  <si>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</si>
  <si>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</si>
  <si>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</si>
  <si>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</si>
  <si>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</si>
  <si>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</si>
  <si>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</si>
  <si>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</si>
  <si>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</si>
  <si>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</si>
  <si>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</si>
  <si>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</si>
  <si>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</si>
  <si>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</si>
  <si>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</si>
  <si>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</si>
  <si>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</si>
  <si>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</si>
  <si>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</si>
  <si>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</si>
  <si>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</si>
  <si>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</si>
  <si>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</si>
  <si>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</si>
  <si>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</si>
  <si>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</si>
  <si>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</si>
  <si>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</si>
  <si>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</si>
  <si>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</si>
  <si>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</si>
  <si>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</si>
  <si>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</si>
  <si>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</si>
  <si>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</si>
  <si>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</si>
  <si>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</si>
  <si>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</si>
  <si>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</si>
  <si>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</si>
  <si>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</si>
  <si>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</si>
  <si>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</si>
  <si>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</si>
  <si>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</si>
  <si>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</si>
  <si>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</si>
  <si>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</si>
  <si>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</si>
  <si>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</si>
  <si>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</si>
  <si>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</si>
  <si>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</si>
  <si>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</si>
  <si>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</si>
  <si>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</si>
  <si>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</si>
  <si>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</si>
  <si>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</si>
  <si>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</si>
  <si>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</si>
  <si>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</si>
  <si>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</si>
  <si>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</si>
  <si>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</si>
  <si>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</si>
  <si>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</si>
  <si>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</si>
  <si>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</si>
  <si>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</si>
  <si>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</si>
  <si>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</si>
  <si>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</si>
  <si>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</si>
  <si>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</si>
  <si>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</si>
  <si>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</si>
  <si>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</si>
  <si>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</si>
  <si>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</si>
  <si>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</si>
  <si>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</si>
  <si>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</si>
  <si>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</si>
  <si>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</si>
  <si>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</si>
  <si>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</si>
  <si>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</si>
  <si>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</si>
  <si>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</si>
  <si>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</si>
  <si>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</si>
  <si>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</si>
  <si>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</si>
  <si>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</si>
  <si>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</si>
  <si>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</si>
  <si>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</si>
  <si>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</si>
  <si>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</si>
  <si>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</si>
  <si>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</si>
  <si>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</si>
  <si>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</si>
  <si>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</si>
  <si>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</si>
  <si>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</si>
  <si>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</si>
  <si>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</si>
  <si>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</si>
  <si>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</si>
  <si>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</si>
  <si>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</si>
  <si>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</si>
  <si>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</si>
  <si>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</si>
  <si>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</si>
  <si>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</si>
  <si>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</si>
  <si>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</si>
  <si>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</si>
  <si>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</si>
  <si>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</si>
  <si>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</si>
  <si>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</si>
  <si>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</si>
  <si>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</si>
  <si>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</si>
  <si>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</si>
  <si>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</si>
  <si>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</si>
  <si>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</si>
  <si>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</si>
  <si>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</si>
  <si>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</si>
  <si>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</si>
  <si>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</si>
  <si>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</si>
  <si>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</si>
  <si>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</si>
  <si>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</si>
  <si>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</si>
  <si>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</si>
  <si>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</si>
  <si>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</si>
  <si>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</si>
  <si>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</si>
  <si>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</si>
  <si>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</si>
  <si>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</si>
  <si>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</si>
  <si>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</si>
  <si>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</si>
  <si>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</si>
  <si>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</si>
  <si>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</si>
  <si>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</si>
  <si>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</si>
  <si>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</si>
  <si>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</si>
  <si>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</si>
  <si>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</si>
  <si>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</si>
  <si>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</si>
  <si>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</si>
  <si>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</si>
  <si>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</si>
  <si>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</si>
  <si>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</si>
  <si>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</si>
  <si>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</si>
  <si>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</si>
  <si>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</si>
  <si>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</si>
  <si>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</si>
  <si>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</si>
  <si>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</si>
  <si>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</si>
  <si>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</si>
  <si>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</si>
  <si>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</si>
  <si>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</si>
  <si>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</si>
  <si>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</si>
  <si>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</si>
  <si>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</si>
  <si>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</si>
  <si>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</si>
  <si>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</si>
  <si>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</si>
  <si>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</si>
  <si>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</si>
  <si>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</si>
  <si>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</si>
  <si>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</si>
  <si>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</si>
  <si>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</si>
  <si>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</si>
  <si>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</si>
  <si>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</si>
  <si>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</si>
  <si>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</si>
  <si>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</si>
  <si>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</si>
  <si>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</si>
  <si>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</si>
  <si>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</si>
  <si>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</si>
  <si>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</si>
  <si>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</si>
  <si>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</si>
  <si>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</si>
  <si>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</si>
  <si>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</si>
  <si>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</si>
  <si>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</si>
  <si>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</si>
  <si>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</si>
  <si>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</si>
  <si>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</si>
  <si>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</si>
  <si>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</si>
  <si>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</si>
  <si>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</si>
  <si>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</si>
  <si>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</si>
  <si>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</si>
  <si>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</si>
  <si>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</si>
  <si>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</si>
  <si>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</si>
  <si>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</si>
  <si>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</si>
  <si>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</si>
  <si>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</si>
  <si>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</si>
  <si>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</si>
  <si>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</si>
  <si>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</si>
  <si>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</si>
  <si>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</si>
  <si>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</si>
  <si>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</si>
  <si>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</si>
  <si>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</si>
  <si>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</si>
  <si>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</si>
  <si>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</si>
  <si>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</si>
  <si>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</si>
  <si>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</si>
  <si>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</si>
  <si>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</si>
  <si>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</si>
  <si>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</si>
  <si>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</si>
  <si>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</si>
  <si>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</si>
  <si>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</si>
  <si>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</si>
  <si>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</si>
  <si>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</si>
  <si>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</si>
  <si>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</si>
  <si>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</si>
  <si>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</si>
  <si>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</si>
  <si>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</si>
  <si>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</si>
  <si>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</si>
  <si>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</si>
  <si>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</si>
  <si>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</si>
  <si>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</si>
  <si>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</si>
  <si>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</si>
  <si>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</si>
  <si>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</si>
  <si>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</si>
  <si>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</si>
  <si>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</si>
  <si>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</si>
  <si>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</si>
  <si>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</si>
  <si>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</si>
  <si>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</si>
  <si>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</si>
  <si>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</si>
  <si>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</si>
  <si>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</si>
  <si>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</si>
  <si>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</si>
  <si>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</si>
  <si>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</si>
  <si>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</si>
  <si>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</si>
  <si>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</si>
  <si>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</si>
  <si>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</si>
  <si>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</si>
  <si>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</si>
  <si>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</si>
  <si>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</si>
  <si>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</si>
  <si>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</si>
  <si>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</si>
  <si>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</si>
  <si>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</si>
  <si>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</si>
  <si>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</si>
  <si>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</si>
  <si>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</si>
  <si>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</si>
  <si>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</si>
  <si>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</si>
  <si>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</si>
  <si>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</si>
  <si>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</si>
  <si>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</si>
  <si>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</si>
  <si>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</si>
  <si>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</si>
  <si>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</si>
  <si>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</si>
  <si>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</si>
  <si>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</si>
  <si>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</si>
  <si>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</si>
  <si>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</si>
  <si>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</si>
  <si>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</si>
  <si>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</si>
  <si>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</si>
  <si>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</si>
  <si>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</si>
  <si>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</si>
  <si>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</si>
  <si>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</si>
  <si>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</si>
  <si>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</si>
  <si>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</si>
  <si>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</si>
  <si>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</si>
  <si>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</si>
  <si>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</si>
  <si>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</si>
  <si>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</si>
  <si>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</si>
  <si>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</si>
  <si>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</si>
  <si>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</si>
  <si>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</si>
  <si>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</si>
  <si>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</si>
  <si>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</si>
  <si>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</si>
  <si>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</si>
  <si>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</si>
  <si>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</si>
  <si>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</si>
  <si>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</si>
  <si>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</si>
  <si>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</si>
  <si>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</si>
  <si>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</si>
  <si>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</si>
  <si>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</si>
  <si>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</si>
  <si>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</si>
  <si>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</si>
  <si>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</si>
  <si>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</si>
  <si>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</si>
  <si>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</si>
  <si>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</si>
  <si>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</si>
  <si>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</si>
  <si>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</si>
  <si>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</si>
  <si>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</si>
  <si>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</si>
  <si>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</si>
  <si>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</si>
  <si>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</si>
  <si>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</si>
  <si>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</si>
  <si>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</si>
  <si>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</si>
  <si>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</si>
  <si>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</si>
  <si>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</si>
  <si>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</si>
  <si>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</si>
  <si>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</si>
  <si>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</si>
  <si>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</si>
  <si>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</si>
  <si>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</si>
  <si>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</si>
  <si>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</si>
  <si>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</si>
  <si>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</si>
  <si>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</si>
  <si>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</si>
  <si>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</si>
  <si>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</si>
  <si>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</si>
  <si>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</si>
  <si>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</si>
  <si>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</si>
  <si>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</si>
  <si>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</si>
  <si>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</si>
  <si>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</si>
  <si>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</si>
  <si>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</si>
  <si>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</si>
  <si>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</si>
  <si>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</si>
  <si>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</si>
  <si>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</si>
  <si>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</si>
  <si>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</si>
  <si>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</si>
  <si>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</si>
  <si>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</si>
  <si>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</si>
  <si>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</si>
  <si>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</si>
  <si>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</si>
  <si>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</si>
  <si>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</si>
  <si>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</si>
  <si>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</si>
  <si>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</si>
  <si>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</si>
  <si>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</si>
  <si>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</si>
  <si>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</si>
  <si>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</si>
  <si>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</si>
  <si>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</si>
  <si>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</si>
  <si>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</si>
  <si>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</si>
  <si>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</si>
  <si>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</si>
  <si>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</si>
  <si>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</si>
  <si>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</si>
  <si>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</si>
  <si>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</si>
  <si>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</si>
  <si>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</si>
  <si>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</si>
  <si>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</si>
  <si>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</si>
  <si>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</si>
  <si>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</si>
  <si>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</si>
  <si>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</si>
  <si>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</si>
  <si>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</si>
  <si>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</si>
  <si>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</si>
  <si>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</si>
  <si>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</si>
  <si>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</si>
  <si>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</si>
  <si>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</si>
  <si>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</si>
  <si>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</si>
  <si>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</si>
  <si>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</si>
  <si>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</si>
  <si>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</si>
  <si>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</si>
  <si>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</si>
  <si>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</si>
  <si>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</si>
  <si>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</si>
  <si>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</si>
  <si>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</si>
  <si>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</si>
  <si>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</si>
  <si>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</si>
  <si>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</si>
  <si>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</si>
  <si>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</si>
  <si>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</si>
  <si>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</si>
  <si>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</si>
  <si>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</si>
  <si>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</si>
  <si>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</si>
  <si>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</si>
  <si>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</si>
  <si>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</si>
  <si>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</si>
  <si>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</si>
  <si>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</si>
  <si>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</si>
  <si>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</si>
  <si>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</si>
  <si>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</si>
  <si>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</si>
  <si>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</si>
  <si>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</si>
  <si>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</si>
  <si>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</si>
  <si>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</si>
  <si>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</si>
  <si>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</si>
  <si>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</si>
  <si>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</si>
  <si>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</si>
  <si>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</si>
  <si>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</si>
  <si>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</si>
  <si>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</si>
  <si>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</si>
  <si>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</si>
  <si>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</si>
  <si>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</si>
  <si>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</si>
  <si>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</si>
  <si>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</si>
  <si>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</si>
  <si>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</si>
  <si>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</si>
  <si>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</si>
  <si>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</si>
  <si>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</si>
  <si>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</si>
  <si>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</si>
  <si>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</si>
  <si>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</si>
  <si>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</si>
  <si>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</si>
  <si>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</si>
  <si>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</si>
  <si>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</si>
  <si>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</si>
  <si>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</si>
  <si>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</si>
  <si>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</si>
  <si>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</si>
  <si>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</si>
  <si>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</si>
  <si>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</si>
  <si>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</si>
  <si>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</si>
  <si>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</si>
  <si>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</si>
  <si>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</si>
  <si>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</si>
  <si>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</si>
  <si>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</si>
  <si>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</si>
  <si>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</si>
  <si>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</si>
  <si>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</si>
  <si>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</si>
  <si>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</si>
  <si>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</si>
  <si>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</si>
  <si>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</si>
  <si>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</si>
  <si>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</si>
  <si>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</si>
  <si>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</si>
  <si>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</si>
  <si>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</si>
  <si>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</si>
  <si>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</si>
  <si>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</si>
  <si>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</si>
  <si>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</si>
  <si>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</si>
  <si>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</si>
  <si>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</si>
  <si>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</si>
  <si>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</si>
  <si>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</si>
  <si>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</si>
  <si>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</si>
  <si>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</si>
  <si>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</si>
  <si>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</si>
  <si>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</si>
  <si>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</si>
  <si>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</si>
  <si>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</si>
  <si>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</si>
  <si>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</si>
  <si>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</si>
  <si>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</si>
  <si>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</si>
  <si>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</si>
  <si>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</si>
  <si>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</si>
  <si>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</si>
  <si>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</si>
  <si>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</si>
  <si>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</si>
  <si>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</si>
  <si>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</si>
  <si>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</si>
  <si>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</si>
  <si>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</si>
  <si>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</si>
  <si>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</si>
  <si>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</si>
  <si>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</si>
  <si>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</si>
  <si>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</si>
  <si>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</si>
  <si>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</si>
  <si>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</si>
  <si>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</si>
  <si>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</si>
  <si>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</si>
  <si>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</si>
  <si>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</si>
  <si>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</si>
  <si>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</si>
  <si>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</si>
  <si>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</si>
  <si>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</si>
  <si>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</si>
  <si>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</si>
  <si>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</si>
  <si>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</si>
  <si>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</si>
  <si>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</si>
  <si>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</si>
  <si>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</si>
  <si>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</si>
  <si>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</si>
  <si>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</si>
  <si>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</si>
  <si>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</si>
  <si>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</si>
  <si>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</si>
  <si>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</si>
  <si>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</si>
  <si>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</si>
  <si>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</si>
  <si>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</si>
  <si>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</si>
  <si>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</si>
  <si>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</si>
  <si>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</si>
  <si>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</si>
  <si>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</si>
  <si>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</si>
  <si>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</si>
  <si>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</si>
  <si>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</si>
  <si>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</si>
  <si>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</si>
  <si>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</si>
  <si>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</si>
  <si>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</si>
  <si>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</si>
  <si>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</si>
  <si>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</si>
  <si>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</si>
  <si>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</si>
  <si>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</si>
  <si>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</si>
  <si>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</si>
  <si>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</si>
  <si>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</si>
  <si>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</si>
  <si>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</si>
  <si>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</si>
  <si>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</si>
  <si>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</si>
  <si>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</si>
  <si>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</si>
  <si>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</si>
  <si>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</si>
  <si>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</si>
  <si>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</si>
  <si>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</si>
  <si>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</si>
  <si>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</si>
  <si>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</si>
  <si>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</si>
  <si>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</si>
  <si>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</si>
  <si>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</si>
  <si>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</si>
  <si>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</si>
  <si>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</si>
  <si>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</si>
  <si>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</si>
  <si>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</si>
  <si>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</si>
  <si>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</si>
  <si>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</si>
  <si>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</si>
  <si>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</si>
  <si>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</si>
  <si>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</si>
  <si>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</si>
  <si>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</si>
  <si>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</si>
  <si>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</si>
  <si>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</si>
  <si>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</si>
  <si>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</si>
  <si>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</si>
  <si>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</si>
  <si>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</si>
  <si>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</si>
  <si>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</si>
  <si>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</si>
  <si>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</si>
  <si>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</si>
  <si>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</si>
  <si>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</si>
  <si>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</si>
  <si>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</si>
  <si>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</si>
  <si>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</si>
  <si>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</si>
  <si>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</si>
  <si>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</si>
  <si>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</si>
  <si>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</si>
  <si>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</si>
  <si>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</si>
  <si>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</si>
  <si>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</si>
  <si>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</si>
  <si>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</si>
  <si>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</si>
  <si>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</si>
  <si>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</si>
  <si>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</si>
  <si>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</si>
  <si>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</si>
  <si>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</si>
  <si>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</si>
  <si>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</si>
  <si>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</si>
  <si>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</si>
  <si>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</si>
  <si>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</si>
  <si>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</si>
  <si>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</si>
  <si>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</si>
  <si>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</si>
  <si>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</si>
  <si>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</si>
  <si>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</si>
  <si>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</si>
  <si>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</si>
  <si>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</si>
  <si>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</si>
  <si>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</si>
  <si>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</si>
  <si>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</si>
  <si>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</si>
  <si>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</si>
  <si>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</si>
  <si>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</si>
  <si>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</si>
  <si>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</si>
  <si>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</si>
  <si>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</si>
  <si>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</si>
  <si>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</si>
  <si>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</si>
  <si>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</si>
  <si>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</si>
  <si>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</si>
  <si>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</si>
  <si>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</si>
  <si>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</si>
  <si>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</si>
  <si>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</si>
  <si>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</si>
  <si>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</si>
  <si>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</si>
  <si>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</si>
  <si>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</si>
  <si>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</si>
  <si>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</si>
  <si>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</si>
  <si>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</si>
  <si>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</si>
  <si>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</si>
  <si>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</si>
  <si>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</si>
  <si>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</si>
  <si>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</si>
  <si>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</si>
  <si>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</si>
  <si>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</si>
  <si>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</si>
  <si>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</si>
  <si>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</si>
  <si>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</si>
  <si>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</si>
  <si>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</si>
  <si>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</si>
  <si>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</si>
  <si>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</si>
  <si>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</si>
  <si>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</si>
  <si>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</si>
  <si>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</si>
  <si>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</si>
  <si>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</si>
  <si>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</si>
  <si>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</si>
  <si>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</si>
  <si>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</si>
  <si>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</si>
  <si>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</si>
  <si>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</si>
  <si>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</si>
  <si>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</si>
  <si>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</si>
  <si>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</si>
  <si>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</si>
  <si>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</si>
  <si>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</si>
  <si>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</si>
  <si>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</si>
  <si>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</si>
  <si>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</si>
  <si>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</si>
  <si>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</si>
  <si>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</si>
  <si>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</si>
  <si>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</si>
  <si>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</si>
  <si>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</si>
  <si>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</si>
  <si>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</si>
  <si>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</si>
  <si>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</si>
  <si>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</si>
  <si>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</si>
  <si>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</si>
  <si>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</si>
  <si>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</si>
  <si>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</si>
  <si>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</si>
  <si>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</si>
  <si>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</si>
  <si>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</si>
  <si>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</si>
  <si>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</si>
  <si>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</si>
  <si>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</si>
  <si>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</si>
  <si>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</si>
  <si>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</si>
  <si>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</si>
  <si>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</si>
  <si>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</si>
  <si>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</si>
  <si>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</si>
  <si>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</si>
  <si>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</si>
  <si>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</si>
  <si>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</si>
  <si>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</si>
  <si>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</si>
  <si>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</si>
  <si>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</si>
  <si>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</si>
  <si>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</si>
  <si>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</si>
  <si>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</si>
  <si>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</si>
  <si>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</si>
  <si>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</si>
  <si>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</si>
  <si>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</si>
  <si>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</si>
  <si>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</si>
  <si>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</si>
  <si>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</si>
  <si>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</si>
  <si>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</si>
  <si>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</si>
  <si>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</si>
  <si>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</si>
  <si>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</si>
  <si>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</si>
  <si>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</si>
  <si>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</si>
  <si>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</si>
  <si>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</si>
  <si>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</si>
  <si>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</si>
  <si>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</si>
  <si>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</si>
  <si>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</si>
  <si>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</si>
  <si>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</si>
  <si>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</si>
  <si>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</si>
  <si>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</si>
  <si>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</si>
  <si>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</si>
  <si>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</si>
  <si>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</si>
  <si>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</si>
  <si>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</si>
  <si>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</si>
  <si>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</si>
  <si>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</si>
  <si>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</si>
  <si>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</si>
  <si>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</si>
  <si>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</si>
  <si>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</si>
  <si>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</si>
  <si>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</si>
  <si>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</si>
  <si>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</si>
  <si>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</si>
  <si>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</si>
  <si>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</si>
  <si>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</si>
  <si>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</si>
  <si>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</si>
  <si>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</si>
  <si>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</si>
  <si>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</si>
  <si>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</si>
  <si>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</si>
  <si>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</si>
  <si>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</si>
  <si>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</si>
  <si>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</si>
  <si>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</si>
  <si>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</si>
  <si>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</si>
  <si>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</si>
  <si>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</si>
  <si>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</si>
  <si>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</si>
  <si>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</si>
  <si>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</si>
  <si>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</si>
  <si>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</si>
  <si>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</si>
  <si>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</si>
  <si>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</si>
  <si>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</si>
  <si>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</si>
  <si>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</si>
  <si>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</si>
  <si>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</si>
  <si>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</si>
  <si>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</si>
  <si>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</si>
  <si>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</si>
  <si>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</si>
  <si>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</si>
  <si>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</si>
  <si>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</si>
  <si>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</si>
  <si>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</si>
  <si>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</si>
  <si>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</si>
  <si>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</si>
  <si>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</si>
  <si>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</si>
  <si>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</si>
  <si>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</si>
  <si>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</si>
  <si>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</si>
  <si>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</si>
  <si>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</si>
  <si>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</si>
  <si>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</si>
  <si>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</si>
  <si>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</si>
  <si>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</si>
  <si>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</si>
  <si>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</si>
  <si>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</si>
  <si>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</si>
  <si>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</si>
  <si>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</si>
  <si>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</si>
  <si>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</si>
  <si>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</si>
  <si>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</si>
  <si>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</si>
  <si>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</si>
  <si>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</si>
  <si>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</si>
  <si>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</si>
  <si>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</si>
  <si>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</si>
  <si>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</si>
  <si>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</si>
  <si>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</si>
  <si>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</si>
  <si>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</si>
  <si>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</si>
  <si>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</si>
  <si>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</si>
  <si>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</si>
  <si>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</si>
  <si>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</si>
  <si>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</si>
  <si>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</si>
  <si>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</si>
  <si>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</si>
  <si>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</si>
  <si>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</si>
  <si>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</si>
  <si>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</si>
  <si>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</si>
  <si>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</si>
  <si>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</si>
  <si>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</si>
  <si>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</si>
  <si>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</si>
  <si>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</si>
  <si>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</si>
  <si>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</si>
  <si>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</si>
  <si>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</si>
  <si>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</si>
  <si>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</si>
  <si>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</si>
  <si>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</si>
  <si>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</si>
  <si>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</si>
  <si>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</si>
  <si>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</si>
  <si>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</si>
  <si>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</si>
  <si>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</si>
  <si>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</si>
  <si>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</si>
  <si>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</si>
  <si>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</si>
  <si>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</si>
  <si>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</si>
  <si>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</si>
  <si>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</si>
  <si>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</si>
  <si>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</si>
  <si>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</si>
  <si>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</si>
  <si>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</si>
  <si>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</si>
  <si>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</si>
  <si>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</si>
  <si>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</si>
  <si>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</si>
  <si>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</si>
  <si>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</si>
  <si>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</si>
  <si>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</si>
  <si>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</si>
  <si>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</si>
  <si>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</si>
  <si>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</si>
  <si>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</si>
  <si>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</si>
  <si>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</si>
  <si>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</si>
  <si>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</si>
  <si>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</si>
  <si>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</si>
  <si>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</si>
  <si>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</si>
  <si>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</si>
  <si>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</si>
  <si>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</si>
  <si>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</si>
  <si>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</si>
  <si>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</si>
  <si>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</si>
  <si>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</si>
  <si>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</si>
  <si>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</si>
  <si>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</si>
  <si>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</si>
  <si>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</si>
  <si>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</si>
  <si>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</si>
  <si>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</si>
  <si>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</si>
  <si>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</si>
  <si>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</si>
  <si>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</si>
  <si>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</si>
  <si>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</si>
  <si>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</si>
  <si>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</si>
  <si>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</si>
  <si>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</si>
  <si>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</si>
  <si>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</si>
  <si>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</si>
  <si>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</si>
  <si>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</si>
  <si>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</si>
  <si>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</si>
  <si>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</si>
  <si>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</si>
  <si>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</si>
  <si>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</si>
  <si>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</si>
  <si>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</si>
  <si>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</si>
  <si>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</si>
  <si>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</si>
  <si>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</si>
  <si>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</si>
  <si>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</si>
  <si>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</si>
  <si>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</si>
  <si>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</si>
  <si>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</si>
  <si>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</si>
  <si>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</si>
  <si>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</si>
  <si>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</si>
  <si>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</si>
  <si>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</si>
  <si>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</si>
  <si>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</si>
  <si>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</si>
  <si>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</si>
  <si>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</si>
  <si>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</si>
  <si>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</si>
  <si>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</si>
  <si>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</si>
  <si>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</si>
  <si>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</si>
  <si>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</si>
  <si>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</si>
  <si>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</si>
  <si>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</si>
  <si>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</si>
  <si>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</si>
  <si>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</si>
  <si>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</si>
  <si>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</si>
  <si>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</si>
  <si>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</si>
  <si>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</si>
  <si>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</si>
  <si>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</si>
  <si>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</si>
  <si>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</si>
  <si>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</si>
  <si>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</si>
  <si>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</si>
  <si>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</si>
  <si>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</si>
  <si>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</si>
  <si>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</si>
  <si>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</si>
  <si>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</si>
  <si>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</si>
  <si>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</si>
  <si>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</si>
  <si>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</si>
  <si>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</si>
  <si>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</si>
  <si>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</si>
  <si>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</si>
  <si>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</si>
  <si>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</si>
  <si>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</si>
  <si>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</si>
  <si>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</si>
  <si>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</si>
  <si>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</si>
  <si>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</si>
  <si>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</si>
  <si>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</si>
  <si>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</si>
  <si>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</si>
  <si>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</si>
  <si>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</si>
  <si>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</si>
  <si>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</si>
  <si>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</si>
  <si>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</si>
  <si>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</si>
  <si>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</si>
  <si>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</si>
  <si>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</si>
  <si>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</si>
  <si>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</si>
  <si>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</si>
  <si>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</si>
  <si>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</si>
  <si>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</si>
  <si>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</si>
  <si>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</si>
  <si>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</si>
  <si>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</si>
  <si>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</si>
  <si>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</si>
  <si>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</si>
  <si>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</si>
  <si>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</si>
  <si>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</si>
  <si>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</si>
  <si>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</si>
  <si>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</si>
  <si>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</si>
  <si>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</si>
  <si>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</si>
  <si>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</si>
  <si>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</si>
  <si>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</si>
  <si>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</si>
  <si>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</si>
  <si>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</si>
  <si>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</si>
  <si>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</si>
  <si>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</si>
  <si>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</si>
  <si>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</si>
  <si>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</si>
  <si>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</si>
  <si>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</si>
  <si>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</si>
  <si>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</si>
  <si>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</si>
  <si>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</si>
  <si>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</si>
  <si>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</si>
  <si>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</si>
  <si>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</si>
  <si>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</si>
  <si>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</si>
  <si>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</si>
  <si>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</si>
  <si>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</si>
  <si>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</si>
  <si>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</si>
  <si>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</si>
  <si>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</si>
  <si>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</si>
  <si>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</si>
  <si>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</si>
  <si>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</si>
  <si>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</si>
  <si>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</si>
  <si>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</si>
  <si>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</si>
  <si>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</si>
  <si>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</si>
  <si>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</si>
  <si>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</si>
  <si>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</si>
  <si>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</si>
  <si>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</si>
  <si>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</si>
  <si>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</si>
  <si>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</si>
  <si>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</si>
  <si>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</si>
  <si>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</si>
  <si>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</si>
  <si>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</si>
  <si>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</si>
  <si>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</si>
  <si>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</si>
  <si>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</si>
  <si>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</si>
  <si>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</si>
  <si>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</si>
  <si>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</si>
  <si>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</si>
  <si>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</si>
  <si>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</si>
  <si>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</si>
  <si>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</si>
  <si>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</si>
  <si>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</si>
  <si>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</si>
  <si>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</si>
  <si>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</si>
  <si>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</si>
  <si>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</si>
  <si>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</si>
  <si>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</si>
  <si>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</si>
  <si>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</si>
  <si>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</si>
  <si>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</si>
  <si>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</si>
  <si>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</si>
  <si>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</si>
  <si>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</si>
  <si>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</si>
  <si>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</si>
  <si>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</si>
  <si>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</si>
  <si>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</si>
  <si>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</si>
  <si>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</si>
  <si>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</si>
  <si>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</si>
  <si>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</si>
  <si>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</si>
  <si>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</si>
  <si>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</si>
  <si>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</si>
  <si>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</si>
  <si>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</si>
  <si>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</si>
  <si>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</si>
  <si>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</si>
  <si>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</si>
  <si>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</si>
  <si>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</si>
  <si>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</si>
  <si>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</si>
  <si>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</si>
  <si>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</si>
  <si>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</si>
  <si>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</si>
  <si>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</si>
  <si>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</si>
  <si>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</si>
  <si>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</si>
  <si>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</si>
  <si>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</si>
  <si>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</si>
  <si>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</si>
  <si>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</si>
  <si>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</si>
  <si>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</si>
  <si>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</si>
  <si>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</si>
  <si>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</si>
  <si>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</si>
  <si>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</si>
  <si>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</si>
  <si>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</si>
  <si>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</si>
  <si>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</si>
  <si>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</si>
  <si>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</si>
  <si>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</si>
  <si>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</si>
  <si>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</si>
  <si>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</si>
  <si>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</si>
  <si>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</si>
  <si>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</si>
  <si>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</si>
  <si>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</si>
  <si>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</si>
  <si>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</si>
  <si>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</si>
  <si>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</si>
  <si>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</si>
  <si>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</si>
  <si>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</si>
  <si>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</si>
  <si>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</si>
  <si>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</si>
  <si>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</si>
  <si>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</si>
  <si>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</si>
  <si>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</si>
  <si>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</si>
  <si>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</si>
  <si>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</si>
  <si>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</si>
  <si>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</si>
  <si>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</si>
  <si>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</si>
  <si>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</si>
  <si>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</si>
  <si>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</si>
  <si>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</si>
  <si>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</si>
  <si>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</si>
  <si>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</si>
  <si>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</si>
  <si>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</si>
  <si>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</si>
  <si>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</si>
  <si>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</si>
  <si>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</si>
  <si>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</si>
  <si>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</si>
  <si>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</si>
  <si>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</si>
  <si>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</si>
  <si>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</si>
  <si>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</si>
  <si>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</si>
  <si>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</si>
  <si>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</si>
  <si>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</si>
  <si>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</si>
  <si>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</si>
  <si>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</si>
  <si>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</si>
  <si>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</si>
  <si>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</si>
  <si>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</si>
  <si>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</si>
  <si>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</si>
  <si>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</si>
  <si>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</si>
  <si>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</si>
  <si>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</si>
  <si>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</si>
  <si>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</si>
  <si>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</si>
  <si>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</si>
  <si>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</si>
  <si>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</si>
  <si>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</si>
  <si>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</si>
  <si>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</si>
  <si>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</si>
  <si>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</si>
  <si>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</si>
  <si>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</si>
  <si>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</si>
  <si>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</si>
  <si>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</si>
  <si>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</si>
  <si>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</si>
  <si>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</si>
  <si>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</si>
  <si>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</si>
  <si>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</si>
  <si>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</si>
  <si>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</si>
  <si>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</si>
  <si>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</si>
  <si>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</si>
  <si>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</si>
  <si>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</si>
  <si>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</si>
  <si>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</si>
  <si>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</si>
  <si>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</si>
  <si>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</si>
  <si>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</si>
  <si>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</si>
  <si>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</si>
  <si>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</si>
  <si>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</si>
  <si>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</si>
  <si>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</si>
  <si>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</si>
  <si>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</si>
  <si>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</si>
  <si>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</si>
  <si>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</si>
  <si>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</si>
  <si>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</si>
  <si>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</si>
  <si>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</si>
  <si>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</si>
  <si>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</si>
  <si>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</si>
  <si>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</si>
  <si>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</si>
  <si>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</si>
  <si>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</si>
  <si>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</si>
  <si>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</si>
  <si>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</si>
  <si>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</si>
  <si>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</si>
  <si>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</si>
  <si>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</si>
  <si>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</si>
  <si>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</si>
  <si>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</si>
  <si>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</si>
  <si>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</si>
  <si>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</si>
  <si>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</si>
  <si>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</si>
  <si>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</si>
  <si>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</si>
  <si>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</si>
  <si>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</si>
  <si>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</si>
  <si>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</si>
  <si>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</si>
  <si>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</si>
  <si>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</si>
  <si>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</si>
  <si>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</si>
  <si>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</si>
  <si>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</si>
  <si>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</si>
  <si>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</si>
  <si>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</si>
  <si>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</si>
  <si>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</si>
  <si>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</si>
  <si>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</si>
  <si>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</si>
  <si>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</si>
  <si>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</si>
  <si>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</si>
  <si>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</si>
  <si>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</si>
  <si>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</si>
  <si>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</si>
  <si>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</si>
  <si>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</si>
  <si>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</si>
  <si>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</si>
  <si>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</si>
  <si>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</si>
  <si>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</si>
  <si>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</si>
  <si>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</si>
  <si>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</si>
  <si>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</si>
  <si>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</si>
  <si>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</si>
  <si>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</si>
  <si>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</si>
  <si>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</si>
  <si>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</si>
  <si>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</si>
  <si>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</si>
  <si>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</si>
  <si>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</si>
  <si>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</si>
  <si>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</si>
  <si>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</si>
  <si>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</si>
  <si>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</si>
  <si>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</si>
  <si>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</si>
  <si>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</si>
  <si>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</si>
  <si>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</si>
  <si>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</si>
  <si>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</si>
  <si>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</si>
  <si>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</si>
  <si>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</si>
  <si>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</si>
  <si>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</si>
  <si>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</si>
  <si>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</si>
  <si>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</si>
  <si>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</si>
  <si>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</si>
  <si>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</si>
  <si>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</si>
  <si>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</si>
  <si>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</si>
  <si>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</si>
  <si>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</si>
  <si>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</si>
  <si>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</si>
  <si>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</si>
  <si>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</si>
  <si>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</si>
  <si>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</si>
  <si>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</si>
  <si>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</si>
  <si>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</si>
  <si>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</si>
  <si>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</si>
  <si>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</si>
  <si>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</si>
  <si>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</si>
  <si>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</si>
  <si>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</si>
  <si>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</si>
  <si>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</si>
  <si>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</si>
  <si>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</si>
  <si>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</si>
  <si>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</si>
  <si>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</si>
  <si>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</si>
  <si>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</si>
  <si>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</si>
  <si>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</si>
  <si>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</si>
  <si>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</si>
  <si>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</si>
  <si>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</si>
  <si>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</si>
  <si>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</si>
  <si>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</si>
  <si>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</si>
  <si>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</si>
  <si>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</si>
  <si>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</si>
  <si>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</si>
  <si>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</si>
  <si>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</si>
  <si>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</si>
  <si>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</si>
  <si>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</si>
  <si>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</si>
  <si>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</si>
  <si>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</si>
  <si>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</si>
  <si>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</si>
  <si>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</si>
  <si>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</si>
  <si>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</si>
  <si>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</si>
  <si>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</si>
  <si>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</si>
  <si>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</si>
  <si>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</si>
  <si>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</si>
  <si>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</si>
  <si>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</si>
  <si>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</si>
  <si>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</si>
  <si>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</si>
  <si>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</si>
  <si>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</si>
  <si>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</si>
  <si>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</si>
  <si>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</si>
  <si>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</si>
  <si>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</si>
  <si>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</si>
  <si>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</si>
  <si>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</si>
  <si>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</si>
  <si>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</si>
  <si>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</si>
  <si>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</si>
  <si>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</si>
  <si>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</si>
  <si>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</si>
  <si>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</si>
  <si>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</si>
  <si>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</si>
  <si>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</si>
  <si>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</si>
  <si>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</si>
  <si>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</si>
  <si>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</si>
  <si>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</si>
  <si>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</si>
  <si>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</si>
  <si>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</si>
  <si>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</si>
  <si>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</si>
  <si>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</si>
  <si>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</si>
  <si>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</si>
  <si>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</si>
  <si>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</si>
  <si>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</si>
  <si>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</si>
  <si>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</si>
  <si>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</si>
  <si>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</si>
  <si>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</si>
  <si>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</si>
  <si>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</si>
  <si>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</si>
  <si>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</si>
  <si>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</si>
  <si>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</si>
  <si>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</si>
  <si>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</si>
  <si>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</si>
  <si>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</si>
  <si>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</si>
  <si>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</si>
  <si>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</si>
  <si>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</si>
  <si>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</si>
  <si>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</si>
  <si>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</si>
  <si>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</si>
  <si>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</si>
  <si>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</si>
  <si>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</si>
  <si>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</si>
  <si>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</si>
  <si>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</si>
  <si>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</si>
  <si>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</si>
  <si>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</si>
  <si>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</si>
  <si>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</si>
  <si>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</si>
  <si>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</si>
  <si>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</si>
  <si>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</si>
  <si>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</si>
  <si>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</si>
  <si>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</si>
  <si>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</si>
  <si>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</si>
  <si>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</si>
  <si>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</si>
  <si>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</si>
  <si>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</si>
  <si>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</si>
  <si>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</si>
  <si>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</si>
  <si>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</si>
  <si>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</si>
  <si>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</si>
  <si>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</si>
  <si>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</si>
  <si>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</si>
  <si>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</si>
  <si>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</si>
  <si>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</si>
  <si>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</si>
  <si>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</si>
  <si>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</si>
  <si>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</si>
  <si>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</si>
  <si>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</si>
  <si>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</si>
  <si>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</si>
  <si>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</si>
  <si>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</si>
  <si>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</si>
  <si>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</si>
  <si>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</si>
  <si>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</si>
  <si>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</si>
  <si>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</si>
  <si>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</si>
  <si>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</si>
  <si>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</si>
  <si>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</si>
  <si>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</si>
  <si>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</si>
  <si>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</si>
  <si>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</si>
  <si>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</si>
  <si>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</si>
  <si>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</si>
  <si>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</si>
  <si>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</si>
  <si>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</si>
  <si>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</si>
  <si>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</si>
  <si>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</si>
  <si>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</si>
  <si>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</si>
  <si>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</si>
  <si>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</si>
  <si>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</si>
  <si>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</si>
  <si>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</si>
  <si>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</si>
  <si>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</si>
  <si>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</si>
  <si>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</si>
  <si>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</si>
  <si>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</si>
  <si>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</si>
  <si>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</si>
  <si>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</si>
  <si>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</si>
  <si>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</si>
  <si>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</si>
  <si>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</si>
  <si>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</si>
  <si>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</si>
  <si>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</si>
  <si>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</si>
  <si>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</si>
  <si>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</si>
  <si>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</si>
  <si>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</si>
  <si>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</si>
  <si>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</si>
  <si>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</si>
  <si>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</si>
  <si>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</si>
  <si>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</si>
  <si>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</si>
  <si>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</si>
  <si>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</si>
  <si>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</si>
  <si>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</si>
  <si>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</si>
  <si>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</si>
  <si>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</si>
  <si>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</si>
  <si>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</si>
  <si>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</si>
  <si>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</si>
  <si>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</si>
  <si>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</si>
  <si>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</si>
  <si>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</si>
  <si>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</si>
  <si>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</si>
  <si>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</si>
  <si>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</si>
  <si>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</si>
  <si>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</si>
  <si>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</si>
  <si>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</si>
  <si>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</si>
  <si>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</si>
  <si>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</si>
  <si>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</si>
  <si>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</si>
  <si>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</si>
  <si>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</si>
  <si>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</si>
  <si>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</si>
  <si>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</si>
  <si>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</si>
  <si>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</si>
  <si>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</si>
  <si>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</si>
  <si>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</si>
  <si>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</si>
  <si>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</si>
  <si>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</si>
  <si>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</si>
  <si>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</si>
  <si>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</si>
  <si>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</si>
  <si>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</si>
  <si>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</si>
  <si>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</si>
  <si>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</si>
  <si>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</si>
  <si>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</si>
  <si>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</si>
  <si>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</si>
  <si>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</si>
  <si>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</si>
  <si>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</si>
  <si>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</si>
  <si>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</si>
  <si>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</si>
  <si>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</si>
  <si>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</si>
  <si>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</si>
  <si>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</si>
  <si>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</si>
  <si>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</si>
  <si>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</si>
  <si>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</si>
  <si>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</si>
  <si>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</si>
  <si>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</si>
  <si>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</si>
  <si>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</si>
  <si>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</si>
  <si>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</si>
  <si>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</si>
  <si>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</si>
  <si>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</si>
  <si>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</si>
  <si>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</si>
  <si>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</si>
  <si>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</si>
  <si>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</si>
  <si>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</si>
  <si>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</si>
  <si>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</si>
  <si>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</si>
  <si>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</si>
  <si>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</si>
  <si>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</si>
  <si>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</si>
  <si>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</si>
  <si>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</si>
  <si>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</si>
  <si>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</si>
  <si>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</si>
  <si>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</si>
  <si>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</si>
  <si>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</si>
  <si>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</si>
  <si>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</si>
  <si>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</si>
  <si>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</si>
  <si>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</si>
  <si>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</si>
  <si>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</si>
  <si>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</si>
  <si>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</si>
  <si>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</si>
  <si>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</si>
  <si>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</si>
  <si>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</si>
  <si>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</si>
  <si>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</si>
  <si>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</si>
  <si>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</si>
  <si>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</si>
  <si>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</si>
  <si>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</si>
  <si>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</si>
  <si>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</si>
  <si>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</si>
  <si>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</si>
  <si>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</si>
  <si>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</si>
  <si>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</si>
  <si>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</si>
  <si>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</si>
  <si>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</si>
  <si>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</si>
  <si>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</si>
  <si>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</si>
  <si>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</si>
  <si>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</si>
  <si>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</si>
  <si>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</si>
  <si>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</si>
  <si>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</si>
  <si>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</si>
  <si>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</si>
  <si>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</si>
  <si>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</si>
  <si>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</si>
  <si>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</si>
  <si>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</si>
  <si>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</si>
  <si>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</si>
  <si>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</si>
  <si>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</si>
  <si>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</si>
  <si>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</si>
  <si>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</si>
  <si>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</si>
  <si>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</si>
  <si>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</si>
  <si>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</si>
  <si>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</si>
  <si>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</si>
  <si>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</si>
  <si>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</si>
  <si>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</si>
  <si>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</si>
  <si>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</si>
  <si>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</si>
  <si>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</si>
  <si>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</si>
  <si>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</si>
  <si>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</si>
  <si>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</si>
  <si>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</si>
  <si>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</si>
  <si>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</si>
  <si>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</si>
  <si>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</si>
  <si>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</si>
  <si>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</si>
  <si>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</si>
  <si>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</si>
  <si>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</si>
  <si>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</si>
  <si>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</si>
  <si>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</si>
  <si>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</si>
  <si>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</si>
  <si>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</si>
  <si>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</si>
  <si>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</si>
  <si>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</si>
  <si>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</si>
  <si>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</si>
  <si>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</si>
  <si>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</si>
  <si>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</si>
  <si>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</si>
  <si>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</si>
  <si>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</si>
  <si>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</si>
  <si>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</si>
  <si>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</si>
  <si>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</si>
  <si>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</si>
  <si>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</si>
  <si>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</si>
  <si>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</si>
  <si>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</si>
  <si>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</si>
  <si>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</si>
  <si>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</si>
  <si>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</si>
  <si>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</si>
  <si>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</si>
  <si>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</si>
  <si>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</si>
  <si>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</si>
  <si>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</si>
  <si>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</si>
  <si>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</si>
  <si>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</si>
  <si>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</si>
  <si>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</si>
  <si>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</si>
  <si>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</si>
  <si>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</si>
  <si>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</si>
  <si>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</si>
  <si>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</si>
  <si>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</si>
  <si>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</si>
  <si>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</si>
  <si>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</si>
  <si>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</si>
  <si>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</si>
  <si>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</si>
  <si>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</si>
  <si>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</si>
  <si>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</si>
  <si>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</si>
  <si>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</si>
  <si>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</si>
  <si>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</si>
  <si>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</si>
  <si>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</si>
  <si>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</si>
  <si>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</si>
  <si>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</si>
  <si>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</si>
  <si>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</si>
  <si>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</si>
  <si>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</si>
  <si>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</si>
  <si>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</si>
  <si>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</si>
  <si>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</si>
  <si>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</si>
  <si>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</si>
  <si>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</si>
  <si>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</si>
  <si>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</si>
  <si>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</si>
  <si>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</si>
  <si>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</si>
  <si>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</si>
  <si>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</si>
  <si>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</si>
  <si>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</si>
  <si>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</si>
  <si>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</si>
  <si>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</si>
  <si>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</si>
  <si>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</si>
  <si>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</si>
  <si>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</si>
  <si>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</si>
  <si>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</si>
  <si>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</si>
  <si>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</si>
  <si>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</si>
  <si>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</si>
  <si>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</si>
  <si>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</si>
  <si>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</si>
  <si>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</si>
  <si>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</si>
  <si>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</si>
  <si>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</si>
  <si>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</si>
  <si>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</si>
  <si>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</si>
  <si>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</si>
  <si>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</si>
  <si>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</si>
  <si>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</si>
  <si>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</si>
  <si>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</si>
  <si>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</si>
  <si>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</si>
  <si>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</si>
  <si>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</si>
  <si>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</si>
  <si>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</si>
  <si>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</si>
  <si>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</si>
  <si>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</si>
  <si>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</si>
  <si>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</si>
  <si>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</si>
  <si>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</si>
  <si>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</si>
  <si>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</si>
  <si>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</si>
  <si>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</si>
  <si>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</si>
  <si>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</si>
  <si>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</si>
  <si>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</si>
  <si>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</si>
  <si>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</si>
  <si>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</si>
  <si>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</si>
  <si>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</si>
  <si>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</si>
  <si>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</si>
  <si>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</si>
  <si>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</si>
  <si>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</si>
  <si>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</si>
  <si>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</si>
  <si>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</si>
  <si>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</si>
  <si>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</si>
  <si>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</si>
  <si>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</si>
  <si>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</si>
  <si>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</si>
  <si>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</si>
  <si>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</si>
  <si>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</si>
  <si>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</si>
  <si>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</si>
  <si>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</si>
  <si>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</si>
  <si>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</si>
  <si>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</si>
  <si>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</si>
  <si>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</si>
  <si>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</si>
  <si>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</si>
  <si>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</si>
  <si>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</si>
  <si>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</si>
  <si>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</si>
  <si>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</si>
  <si>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</si>
  <si>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</si>
  <si>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</si>
  <si>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</si>
  <si>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</si>
  <si>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</si>
  <si>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</si>
  <si>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</si>
  <si>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</si>
  <si>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</si>
  <si>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</si>
  <si>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</si>
  <si>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</si>
  <si>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</si>
  <si>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</si>
  <si>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</si>
  <si>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</si>
  <si>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</si>
  <si>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</si>
  <si>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</si>
  <si>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</si>
  <si>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</si>
  <si>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</si>
  <si>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</si>
  <si>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</si>
  <si>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</si>
  <si>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</si>
  <si>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</si>
  <si>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</si>
  <si>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</si>
  <si>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</si>
  <si>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</si>
  <si>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</si>
  <si>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</si>
  <si>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</si>
  <si>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</si>
  <si>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</si>
  <si>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</si>
  <si>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</si>
  <si>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</si>
  <si>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</si>
  <si>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</si>
  <si>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</si>
  <si>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</si>
  <si>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</si>
  <si>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</si>
  <si>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</si>
  <si>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</si>
  <si>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</si>
  <si>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</si>
  <si>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</si>
  <si>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</si>
  <si>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</si>
  <si>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</si>
  <si>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</si>
  <si>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</si>
  <si>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</si>
  <si>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</si>
  <si>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</si>
  <si>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</si>
  <si>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</si>
  <si>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</si>
  <si>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</si>
  <si>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</si>
  <si>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</si>
  <si>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</si>
  <si>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</si>
  <si>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</si>
  <si>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</si>
  <si>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</si>
  <si>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</si>
  <si>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</si>
  <si>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</si>
  <si>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</si>
  <si>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</si>
  <si>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</si>
  <si>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</si>
  <si>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</si>
  <si>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</si>
  <si>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</si>
  <si>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</si>
  <si>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</si>
  <si>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</si>
  <si>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</si>
  <si>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</si>
  <si>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</si>
  <si>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</si>
  <si>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</si>
  <si>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</si>
  <si>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</si>
  <si>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</si>
  <si>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</si>
  <si>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</si>
  <si>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</si>
  <si>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</si>
  <si>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</si>
  <si>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</si>
  <si>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</si>
  <si>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</si>
  <si>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</si>
  <si>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</si>
  <si>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</si>
  <si>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</si>
  <si>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</si>
  <si>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</si>
  <si>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</si>
  <si>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</si>
  <si>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</si>
  <si>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</si>
  <si>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</si>
  <si>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</si>
  <si>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</si>
  <si>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</si>
  <si>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</si>
  <si>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</si>
  <si>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</si>
  <si>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</si>
  <si>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</si>
  <si>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</si>
  <si>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</si>
  <si>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</si>
  <si>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</si>
  <si>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</si>
  <si>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</si>
  <si>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</si>
  <si>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</si>
  <si>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</si>
  <si>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</si>
  <si>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</si>
  <si>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</si>
  <si>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</si>
  <si>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</si>
  <si>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</si>
  <si>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</si>
  <si>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</si>
  <si>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</si>
  <si>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</si>
  <si>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</si>
  <si>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</si>
  <si>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</si>
  <si>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</si>
  <si>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</si>
  <si>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</si>
  <si>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</si>
  <si>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</si>
  <si>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</si>
  <si>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</si>
  <si>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</si>
  <si>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</si>
  <si>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</si>
  <si>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</si>
  <si>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</si>
  <si>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</si>
  <si>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</si>
  <si>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</si>
  <si>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</si>
  <si>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</si>
  <si>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</si>
  <si>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</si>
  <si>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</si>
  <si>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</si>
  <si>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</si>
  <si>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</si>
  <si>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</si>
  <si>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</si>
  <si>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</si>
  <si>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</si>
  <si>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</si>
  <si>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</si>
  <si>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</si>
  <si>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</si>
  <si>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</si>
  <si>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</si>
  <si>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</si>
  <si>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</si>
  <si>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</si>
  <si>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</si>
  <si>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</si>
  <si>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</si>
  <si>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</si>
  <si>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</si>
  <si>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</si>
  <si>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</si>
  <si>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</si>
  <si>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</si>
  <si>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</si>
  <si>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</si>
  <si>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</si>
  <si>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</si>
  <si>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</si>
  <si>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</si>
  <si>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</si>
  <si>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</si>
  <si>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</si>
  <si>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</si>
  <si>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</si>
  <si>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</si>
  <si>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</si>
  <si>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</si>
  <si>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</si>
  <si>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</si>
  <si>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</si>
  <si>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</si>
  <si>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</si>
  <si>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</si>
  <si>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</si>
  <si>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</si>
  <si>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</si>
  <si>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</si>
  <si>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</si>
  <si>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</si>
  <si>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</si>
  <si>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</si>
  <si>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</si>
  <si>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</si>
  <si>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</si>
  <si>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</si>
  <si>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</si>
  <si>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</si>
  <si>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</si>
  <si>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</si>
  <si>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</si>
  <si>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</si>
  <si>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</si>
  <si>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</si>
  <si>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</si>
  <si>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</si>
  <si>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</si>
  <si>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</si>
  <si>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</si>
  <si>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</si>
  <si>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</si>
  <si>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</si>
  <si>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</si>
  <si>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</si>
  <si>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</si>
  <si>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</si>
  <si>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</si>
  <si>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</si>
  <si>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</si>
  <si>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</si>
  <si>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</si>
  <si>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</si>
  <si>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</si>
  <si>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</si>
  <si>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</si>
  <si>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</si>
  <si>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</si>
  <si>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</si>
  <si>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</si>
  <si>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</si>
  <si>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</si>
  <si>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</si>
  <si>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</si>
  <si>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</si>
  <si>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</si>
  <si>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</si>
  <si>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</si>
  <si>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</si>
  <si>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</si>
  <si>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</si>
  <si>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</si>
  <si>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</si>
  <si>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</si>
  <si>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</si>
  <si>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</si>
  <si>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</si>
  <si>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</si>
  <si>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</si>
  <si>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</si>
  <si>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</si>
  <si>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</si>
  <si>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</si>
  <si>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</si>
  <si>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</si>
  <si>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</si>
  <si>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</si>
  <si>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</si>
  <si>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</si>
  <si>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</si>
  <si>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</si>
  <si>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</si>
  <si>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</si>
  <si>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</si>
  <si>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</si>
  <si>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</si>
  <si>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</si>
  <si>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</si>
  <si>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</si>
  <si>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</si>
  <si>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</si>
  <si>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</si>
  <si>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</si>
  <si>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</si>
  <si>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</si>
  <si>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</si>
  <si>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</si>
  <si>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</si>
  <si>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</si>
  <si>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</si>
  <si>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</si>
  <si>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</si>
  <si>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</si>
  <si>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</si>
  <si>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</si>
  <si>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</si>
  <si>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</si>
  <si>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</si>
  <si>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</si>
  <si>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</si>
  <si>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</si>
  <si>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</si>
  <si>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</si>
  <si>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</si>
  <si>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</si>
  <si>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</si>
  <si>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</si>
  <si>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</si>
  <si>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</si>
  <si>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</si>
  <si>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</si>
  <si>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</si>
  <si>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</si>
  <si>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</si>
  <si>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</si>
  <si>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</si>
  <si>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</si>
  <si>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</si>
  <si>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</si>
  <si>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</si>
  <si>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</si>
  <si>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</si>
  <si>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</si>
  <si>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</si>
  <si>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</si>
  <si>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</si>
  <si>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</si>
  <si>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</si>
  <si>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</si>
  <si>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</si>
  <si>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</si>
  <si>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</si>
  <si>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</si>
  <si>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</si>
  <si>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</si>
  <si>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</si>
  <si>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</si>
  <si>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</si>
  <si>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</si>
  <si>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</si>
  <si>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</si>
  <si>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</si>
  <si>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</si>
  <si>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</si>
  <si>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</si>
  <si>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</si>
  <si>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</si>
  <si>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</si>
  <si>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</si>
  <si>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</si>
  <si>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</si>
  <si>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</si>
  <si>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</si>
  <si>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</si>
  <si>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</si>
  <si>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</si>
  <si>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</si>
  <si>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</si>
  <si>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</si>
  <si>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</si>
  <si>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</si>
  <si>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</si>
  <si>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</si>
  <si>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</si>
  <si>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</si>
  <si>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</si>
  <si>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</si>
  <si>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</si>
  <si>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</si>
  <si>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</si>
  <si>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</si>
  <si>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</si>
  <si>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</si>
  <si>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</si>
  <si>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</si>
  <si>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</si>
  <si>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</si>
  <si>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</si>
  <si>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</si>
  <si>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</si>
  <si>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</si>
  <si>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</si>
  <si>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</si>
  <si>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</si>
  <si>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</si>
  <si>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</si>
  <si>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</si>
  <si>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</si>
  <si>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</si>
  <si>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</si>
  <si>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</si>
  <si>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</si>
  <si>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</si>
  <si>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</si>
  <si>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</si>
  <si>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</si>
  <si>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</si>
  <si>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</si>
  <si>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</si>
  <si>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</si>
  <si>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</si>
  <si>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</si>
  <si>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</si>
  <si>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</si>
  <si>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</si>
  <si>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</si>
  <si>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</si>
  <si>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</si>
  <si>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</si>
  <si>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</si>
  <si>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</si>
  <si>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</si>
  <si>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</si>
  <si>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</si>
  <si>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</si>
  <si>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</si>
  <si>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</si>
  <si>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</si>
  <si>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</si>
  <si>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</si>
  <si>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</si>
  <si>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</si>
  <si>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</si>
  <si>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</si>
  <si>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</si>
  <si>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</si>
  <si>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</si>
  <si>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</si>
  <si>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</si>
  <si>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</si>
  <si>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</si>
  <si>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</si>
  <si>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</si>
  <si>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</si>
  <si>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</si>
  <si>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</si>
  <si>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</si>
  <si>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</si>
  <si>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</si>
  <si>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</si>
  <si>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</si>
  <si>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</si>
  <si>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</si>
  <si>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</si>
  <si>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</si>
  <si>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</si>
  <si>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</si>
  <si>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</si>
  <si>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</si>
  <si>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</si>
  <si>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</si>
  <si>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</si>
  <si>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</si>
  <si>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</si>
  <si>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</si>
  <si>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</si>
  <si>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</si>
  <si>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</si>
  <si>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</si>
  <si>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</si>
  <si>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</si>
  <si>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</si>
  <si>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</si>
  <si>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</si>
  <si>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</si>
  <si>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</si>
  <si>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</si>
  <si>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</si>
  <si>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</si>
  <si>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</si>
  <si>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</si>
  <si>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</si>
  <si>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</si>
  <si>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</si>
  <si>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</si>
  <si>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</si>
  <si>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</si>
  <si>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</si>
  <si>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</si>
  <si>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</si>
  <si>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</si>
  <si>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</si>
  <si>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</si>
  <si>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</si>
  <si>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</si>
  <si>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</si>
  <si>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</si>
  <si>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</si>
  <si>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</si>
  <si>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</si>
  <si>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</si>
  <si>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</si>
  <si>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</si>
  <si>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</si>
  <si>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</si>
  <si>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</si>
  <si>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</si>
  <si>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</si>
  <si>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</si>
  <si>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</si>
  <si>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</si>
  <si>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</si>
  <si>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</si>
  <si>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</si>
  <si>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</si>
  <si>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</si>
  <si>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</si>
  <si>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</si>
  <si>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</si>
  <si>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</si>
  <si>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</si>
  <si>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</si>
  <si>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</si>
  <si>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</si>
  <si>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</si>
  <si>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</si>
  <si>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</si>
  <si>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</si>
  <si>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</si>
  <si>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</si>
  <si>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</si>
  <si>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</si>
  <si>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</si>
  <si>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</si>
  <si>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</si>
  <si>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</si>
  <si>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</si>
  <si>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</si>
  <si>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</si>
  <si>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</si>
  <si>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</si>
  <si>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</si>
  <si>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</si>
  <si>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</si>
  <si>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</si>
  <si>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</si>
  <si>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</si>
  <si>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</si>
  <si>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</si>
  <si>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</si>
  <si>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</si>
  <si>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</si>
  <si>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</si>
  <si>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</si>
  <si>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</si>
  <si>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</si>
  <si>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</si>
  <si>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</si>
  <si>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</si>
  <si>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</si>
  <si>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</si>
  <si>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</si>
  <si>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</si>
  <si>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</si>
  <si>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</si>
  <si>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</si>
  <si>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</si>
  <si>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</si>
  <si>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</si>
  <si>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</si>
  <si>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</si>
  <si>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</si>
  <si>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</si>
  <si>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</si>
  <si>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</si>
  <si>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</si>
  <si>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</si>
  <si>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</si>
  <si>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</si>
  <si>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</si>
  <si>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</si>
  <si>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</si>
  <si>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</si>
  <si>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</si>
  <si>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</si>
  <si>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</si>
  <si>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</si>
  <si>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</si>
  <si>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</si>
  <si>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</si>
  <si>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</si>
  <si>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</si>
  <si>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</si>
  <si>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</si>
  <si>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</si>
  <si>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</si>
  <si>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</si>
  <si>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</si>
  <si>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</si>
  <si>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</si>
  <si>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</si>
  <si>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</si>
  <si>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</si>
  <si>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</si>
  <si>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</si>
  <si>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</si>
  <si>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</si>
  <si>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</si>
  <si>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</si>
  <si>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</si>
  <si>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</si>
  <si>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</si>
  <si>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</si>
  <si>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</si>
  <si>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</si>
  <si>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</si>
  <si>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</si>
  <si>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</si>
  <si>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</si>
  <si>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</si>
  <si>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</si>
  <si>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</si>
  <si>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</si>
  <si>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</si>
  <si>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</si>
  <si>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</si>
  <si>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</si>
  <si>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</si>
  <si>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</si>
  <si>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</si>
  <si>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</si>
  <si>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</si>
  <si>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</si>
  <si>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</si>
  <si>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</si>
  <si>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</si>
  <si>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</si>
  <si>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</si>
  <si>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</si>
  <si>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</si>
  <si>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</si>
  <si>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</si>
  <si>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</si>
  <si>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</si>
  <si>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</si>
  <si>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</si>
  <si>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</si>
  <si>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</si>
  <si>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</si>
  <si>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</si>
  <si>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</si>
  <si>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</si>
  <si>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</si>
  <si>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</si>
  <si>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</si>
  <si>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</si>
  <si>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</si>
  <si>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</si>
  <si>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</si>
  <si>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</si>
  <si>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</si>
  <si>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</si>
  <si>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</si>
  <si>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</si>
  <si>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</si>
  <si>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</si>
  <si>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</si>
  <si>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</si>
  <si>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</si>
  <si>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</si>
  <si>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</si>
  <si>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</si>
  <si>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</si>
  <si>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</si>
  <si>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</si>
  <si>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</si>
  <si>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</si>
  <si>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</si>
  <si>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</si>
  <si>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</si>
  <si>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</si>
  <si>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</si>
  <si>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</si>
  <si>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</si>
  <si>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</si>
  <si>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</si>
  <si>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</si>
  <si>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</si>
  <si>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</si>
  <si>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</si>
  <si>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</si>
  <si>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</si>
  <si>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</si>
  <si>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</si>
  <si>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</si>
  <si>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</si>
  <si>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</si>
  <si>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</si>
  <si>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</si>
  <si>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</si>
  <si>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</si>
  <si>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</si>
  <si>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</si>
  <si>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</si>
  <si>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</si>
  <si>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</si>
  <si>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</si>
  <si>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</si>
  <si>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</si>
  <si>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</si>
  <si>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</si>
  <si>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</si>
  <si>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</si>
  <si>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</si>
  <si>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</si>
  <si>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</si>
  <si>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</si>
  <si>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</si>
  <si>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</si>
  <si>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</si>
  <si>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</si>
  <si>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</si>
  <si>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</si>
  <si>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</si>
  <si>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</si>
  <si>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</si>
  <si>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</si>
  <si>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</si>
  <si>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</si>
  <si>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</si>
  <si>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</si>
  <si>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</si>
  <si>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</si>
  <si>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</si>
  <si>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</si>
  <si>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</si>
  <si>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</si>
  <si>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</si>
  <si>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</si>
  <si>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</si>
  <si>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</si>
  <si>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</si>
  <si>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</si>
  <si>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</si>
  <si>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</si>
  <si>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</si>
  <si>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</si>
  <si>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</si>
  <si>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</si>
  <si>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</si>
  <si>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</si>
  <si>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</si>
  <si>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</si>
  <si>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</si>
  <si>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</si>
  <si>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</si>
  <si>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</si>
  <si>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</si>
  <si>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</si>
  <si>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</si>
  <si>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</si>
  <si>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</si>
  <si>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</si>
  <si>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</si>
  <si>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</si>
  <si>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</si>
  <si>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</si>
  <si>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</si>
  <si>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</si>
  <si>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</si>
  <si>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</si>
  <si>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</si>
  <si>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</si>
  <si>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</si>
  <si>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</si>
  <si>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</si>
  <si>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</si>
  <si>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</si>
  <si>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</si>
  <si>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</si>
  <si>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</si>
  <si>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</si>
  <si>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</si>
  <si>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</si>
  <si>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</si>
  <si>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</si>
  <si>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</si>
  <si>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</si>
  <si>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</si>
  <si>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</si>
  <si>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</si>
  <si>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</si>
  <si>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</si>
  <si>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</si>
  <si>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</si>
  <si>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</si>
  <si>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</si>
  <si>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</si>
  <si>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</si>
  <si>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</si>
  <si>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</si>
  <si>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</si>
  <si>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</si>
  <si>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</si>
  <si>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</si>
  <si>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</si>
  <si>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</si>
  <si>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</si>
  <si>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</si>
  <si>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</si>
  <si>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</si>
  <si>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</si>
  <si>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</si>
  <si>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</si>
  <si>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</si>
  <si>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</si>
  <si>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</si>
  <si>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</si>
  <si>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</si>
  <si>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</si>
  <si>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</si>
  <si>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</si>
  <si>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</si>
  <si>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</si>
  <si>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</si>
  <si>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</si>
  <si>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</si>
  <si>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</si>
  <si>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</si>
  <si>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</si>
  <si>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</si>
  <si>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</si>
  <si>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</si>
  <si>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</si>
  <si>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</si>
  <si>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</si>
  <si>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</si>
  <si>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</si>
  <si>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</si>
  <si>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</si>
  <si>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</si>
  <si>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</si>
  <si>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</si>
  <si>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</si>
  <si>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</si>
  <si>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</si>
  <si>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</si>
  <si>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</si>
  <si>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</si>
  <si>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</si>
  <si>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</si>
  <si>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</si>
  <si>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</si>
  <si>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</si>
  <si>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</si>
  <si>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</si>
  <si>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</si>
  <si>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</si>
  <si>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</si>
  <si>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</si>
  <si>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</si>
  <si>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</si>
  <si>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</si>
  <si>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</si>
  <si>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</si>
  <si>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</si>
  <si>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</si>
  <si>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</si>
  <si>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</si>
  <si>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</si>
  <si>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</si>
  <si>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</si>
  <si>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</si>
  <si>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</si>
  <si>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</si>
  <si>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</si>
  <si>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</si>
  <si>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</si>
  <si>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</si>
  <si>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</si>
  <si>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</si>
  <si>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</si>
  <si>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</si>
  <si>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</si>
  <si>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</si>
  <si>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</si>
  <si>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</si>
  <si>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</si>
  <si>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</si>
  <si>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</si>
  <si>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</si>
  <si>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</si>
  <si>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</si>
  <si>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</si>
  <si>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</si>
  <si>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</si>
  <si>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</si>
  <si>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</si>
  <si>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</si>
  <si>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</si>
  <si>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</si>
  <si>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</si>
  <si>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</si>
  <si>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</si>
  <si>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</si>
  <si>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</si>
  <si>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</si>
  <si>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</si>
  <si>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</si>
  <si>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</si>
  <si>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</si>
  <si>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</si>
  <si>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</si>
  <si>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</si>
  <si>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</si>
  <si>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</si>
  <si>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</si>
  <si>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</si>
  <si>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</si>
  <si>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</si>
  <si>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</si>
  <si>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</si>
  <si>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</si>
  <si>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</si>
  <si>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</si>
  <si>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</si>
  <si>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</si>
  <si>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</si>
  <si>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</si>
  <si>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</si>
  <si>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</si>
  <si>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</si>
  <si>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</si>
  <si>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</si>
  <si>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</si>
  <si>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</si>
  <si>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</si>
  <si>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</si>
  <si>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</si>
  <si>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</si>
  <si>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</si>
  <si>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</si>
  <si>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</si>
  <si>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</si>
  <si>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</si>
  <si>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</si>
  <si>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</si>
  <si>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</si>
  <si>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</si>
  <si>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</si>
  <si>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</si>
  <si>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</si>
  <si>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</si>
  <si>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</si>
  <si>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</si>
  <si>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</si>
  <si>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</si>
  <si>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</si>
  <si>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</si>
  <si>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</si>
  <si>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</si>
  <si>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</si>
  <si>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</si>
  <si>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</si>
  <si>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</si>
  <si>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</si>
  <si>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</si>
  <si>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</si>
  <si>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</si>
  <si>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</si>
  <si>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</si>
  <si>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</si>
  <si>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</si>
  <si>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</si>
  <si>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</si>
  <si>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</si>
  <si>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</si>
  <si>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</si>
  <si>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</si>
  <si>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</si>
  <si>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</si>
  <si>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</si>
  <si>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</si>
  <si>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</si>
  <si>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</si>
  <si>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</si>
  <si>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</si>
  <si>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</si>
  <si>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</si>
  <si>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</si>
  <si>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</si>
  <si>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</si>
  <si>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</si>
  <si>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</si>
  <si>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</si>
  <si>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</si>
  <si>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</si>
  <si>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</si>
  <si>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</si>
  <si>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</si>
  <si>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</si>
  <si>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</si>
  <si>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</si>
  <si>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</si>
  <si>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</si>
  <si>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</si>
  <si>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</si>
  <si>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</si>
  <si>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</si>
  <si>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</si>
  <si>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</si>
  <si>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</si>
  <si>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</si>
  <si>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</si>
  <si>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</si>
  <si>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</si>
  <si>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</si>
  <si>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</si>
  <si>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</si>
  <si>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</si>
  <si>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</si>
  <si>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</si>
  <si>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</si>
  <si>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</si>
  <si>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</si>
  <si>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</si>
  <si>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</si>
  <si>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</si>
  <si>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</si>
  <si>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</si>
  <si>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</si>
  <si>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</si>
  <si>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</si>
  <si>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</si>
  <si>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</si>
  <si>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</si>
  <si>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</si>
  <si>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</si>
  <si>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</si>
  <si>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</si>
  <si>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</si>
  <si>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</si>
  <si>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</si>
  <si>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</si>
  <si>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</si>
  <si>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</si>
  <si>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</si>
  <si>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</si>
  <si>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</si>
  <si>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</si>
  <si>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</si>
  <si>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</si>
  <si>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</si>
  <si>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</si>
  <si>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</si>
  <si>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</si>
  <si>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</si>
  <si>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</si>
  <si>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</si>
  <si>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</si>
  <si>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</si>
  <si>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</si>
  <si>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</si>
  <si>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</si>
  <si>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</si>
  <si>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</si>
  <si>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</si>
  <si>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</si>
  <si>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</si>
  <si>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</si>
  <si>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</si>
  <si>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</si>
  <si>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</si>
  <si>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</si>
  <si>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</si>
  <si>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</si>
  <si>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</si>
  <si>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</si>
  <si>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</si>
  <si>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</si>
  <si>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</si>
  <si>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</si>
  <si>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</si>
  <si>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</si>
  <si>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</si>
  <si>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</si>
  <si>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</si>
  <si>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</si>
  <si>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</si>
  <si>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</si>
  <si>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</si>
  <si>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</si>
  <si>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</si>
  <si>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</si>
  <si>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</si>
  <si>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</si>
  <si>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</si>
  <si>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</si>
  <si>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</si>
  <si>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</si>
  <si>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</si>
  <si>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</si>
  <si>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</si>
  <si>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</si>
  <si>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</si>
  <si>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</si>
  <si>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</si>
  <si>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</si>
  <si>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</si>
  <si>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</si>
  <si>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</si>
  <si>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</si>
  <si>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</si>
  <si>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</si>
  <si>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</si>
  <si>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</si>
  <si>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</si>
  <si>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</si>
  <si>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</si>
  <si>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</si>
  <si>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</si>
  <si>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</si>
  <si>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</si>
  <si>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</si>
  <si>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</si>
  <si>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</si>
  <si>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</si>
  <si>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</si>
  <si>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</si>
  <si>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</si>
  <si>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</si>
  <si>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</si>
  <si>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</si>
  <si>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</si>
  <si>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</si>
  <si>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</si>
  <si>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</si>
  <si>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</si>
  <si>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</si>
  <si>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</si>
  <si>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</si>
  <si>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</si>
  <si>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</si>
  <si>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</si>
  <si>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</si>
  <si>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</si>
  <si>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</si>
  <si>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</si>
  <si>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</si>
  <si>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</si>
  <si>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</si>
  <si>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</si>
  <si>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</si>
  <si>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</si>
  <si>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</si>
  <si>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</si>
  <si>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</si>
  <si>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</si>
  <si>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</si>
  <si>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</si>
  <si>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</si>
  <si>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</si>
  <si>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</si>
  <si>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</si>
  <si>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</si>
  <si>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</si>
  <si>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</si>
  <si>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</si>
  <si>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</si>
  <si>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</si>
  <si>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</si>
  <si>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</si>
  <si>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</si>
  <si>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</si>
  <si>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</si>
  <si>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</si>
  <si>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</si>
  <si>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</si>
  <si>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</si>
  <si>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</si>
  <si>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</si>
  <si>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</si>
  <si>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</si>
  <si>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</si>
  <si>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</si>
  <si>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</si>
  <si>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</si>
  <si>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</si>
  <si>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</si>
  <si>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</si>
  <si>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</si>
  <si>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</si>
  <si>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</si>
  <si>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</si>
  <si>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</si>
  <si>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</si>
  <si>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</si>
  <si>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</si>
  <si>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</si>
  <si>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</si>
  <si>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</si>
  <si>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</si>
  <si>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</si>
  <si>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</si>
  <si>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</si>
  <si>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</si>
  <si>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</si>
  <si>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</si>
  <si>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</si>
  <si>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</si>
  <si>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</si>
  <si>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</si>
  <si>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</si>
  <si>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</si>
  <si>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</si>
  <si>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</si>
  <si>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</si>
  <si>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</si>
  <si>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</si>
  <si>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</si>
  <si>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</si>
  <si>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</si>
  <si>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</si>
  <si>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</si>
  <si>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</si>
  <si>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</si>
  <si>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</si>
  <si>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</si>
  <si>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</si>
  <si>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</si>
  <si>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</si>
  <si>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</si>
  <si>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</si>
  <si>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</si>
  <si>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</si>
  <si>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</si>
  <si>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</si>
  <si>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</si>
  <si>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</si>
  <si>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</si>
  <si>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</si>
  <si>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</si>
  <si>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</si>
  <si>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</si>
  <si>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</si>
  <si>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</si>
  <si>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</si>
  <si>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</si>
  <si>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</si>
  <si>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</si>
  <si>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</si>
  <si>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</si>
  <si>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</si>
  <si>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</si>
  <si>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</si>
  <si>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</si>
  <si>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</si>
  <si>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</si>
  <si>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</si>
  <si>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</si>
  <si>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</si>
  <si>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</si>
  <si>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</si>
  <si>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</si>
  <si>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</si>
  <si>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</si>
  <si>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</si>
  <si>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</si>
  <si>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</si>
  <si>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</si>
  <si>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</si>
  <si>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</si>
  <si>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</si>
  <si>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</si>
  <si>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</si>
  <si>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</si>
  <si>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</si>
  <si>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</si>
  <si>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</si>
  <si>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</si>
  <si>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</si>
  <si>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</si>
  <si>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</si>
  <si>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</si>
  <si>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</si>
  <si>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</si>
  <si>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</si>
  <si>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</si>
  <si>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</si>
  <si>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</si>
  <si>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</si>
  <si>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</si>
  <si>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</si>
  <si>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</si>
  <si>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</si>
  <si>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</si>
  <si>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</si>
  <si>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</si>
  <si>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</si>
  <si>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</si>
  <si>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</si>
  <si>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</si>
  <si>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</si>
  <si>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</si>
  <si>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</si>
  <si>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</si>
  <si>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</si>
  <si>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</si>
  <si>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</si>
  <si>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</si>
  <si>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</si>
  <si>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</si>
  <si>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</si>
  <si>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</si>
  <si>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</si>
  <si>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</si>
  <si>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</si>
  <si>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</si>
  <si>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</si>
  <si>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</si>
  <si>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</si>
  <si>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</si>
  <si>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</si>
  <si>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</si>
  <si>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</si>
  <si>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</si>
  <si>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</si>
  <si>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</si>
  <si>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</si>
  <si>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</si>
  <si>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</si>
  <si>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</si>
  <si>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</si>
  <si>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</si>
  <si>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</si>
  <si>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</si>
  <si>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</si>
  <si>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</si>
  <si>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</si>
  <si>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</si>
  <si>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</si>
  <si>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</si>
  <si>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</si>
  <si>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</si>
  <si>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</si>
  <si>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</si>
  <si>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</si>
  <si>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</si>
  <si>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</si>
  <si>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</si>
  <si>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</si>
  <si>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</si>
  <si>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</si>
  <si>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</si>
  <si>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</si>
  <si>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</si>
  <si>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</si>
  <si>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</si>
  <si>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</si>
  <si>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</si>
  <si>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</si>
  <si>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</si>
  <si>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</si>
  <si>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</si>
  <si>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</si>
  <si>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</si>
  <si>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</si>
  <si>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</si>
  <si>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</si>
  <si>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</si>
  <si>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</si>
  <si>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</si>
  <si>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</si>
  <si>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</si>
  <si>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</si>
  <si>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</si>
  <si>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</si>
  <si>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</si>
  <si>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</si>
  <si>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</si>
  <si>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</si>
  <si>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</si>
  <si>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</si>
  <si>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</si>
  <si>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</si>
  <si>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</si>
  <si>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</si>
  <si>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</si>
  <si>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</si>
  <si>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</si>
  <si>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</si>
  <si>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</si>
  <si>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</si>
  <si>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</si>
  <si>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</si>
  <si>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</si>
  <si>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</si>
  <si>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</si>
  <si>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</si>
  <si>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</si>
  <si>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</si>
  <si>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</si>
  <si>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</si>
  <si>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</si>
  <si>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</si>
  <si>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</si>
  <si>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</si>
  <si>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</si>
  <si>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</si>
  <si>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</si>
  <si>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</si>
  <si>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</si>
  <si>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</si>
  <si>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</si>
  <si>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</si>
  <si>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</si>
  <si>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</si>
  <si>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</si>
  <si>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</si>
  <si>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</si>
  <si>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</si>
  <si>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</si>
  <si>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</si>
  <si>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</si>
  <si>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</si>
  <si>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</si>
  <si>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</si>
  <si>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</si>
  <si>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</si>
  <si>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</si>
  <si>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</si>
  <si>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</si>
  <si>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</si>
  <si>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</si>
  <si>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</si>
  <si>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</si>
  <si>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</si>
  <si>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</si>
  <si>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</si>
  <si>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</si>
  <si>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</si>
  <si>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</si>
  <si>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</si>
  <si>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</si>
  <si>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</si>
  <si>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</si>
  <si>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</si>
  <si>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</si>
  <si>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</si>
  <si>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</si>
  <si>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</si>
  <si>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</si>
  <si>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</si>
  <si>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</si>
  <si>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</si>
  <si>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</si>
  <si>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</si>
  <si>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</si>
  <si>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</si>
  <si>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</si>
  <si>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</si>
  <si>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</si>
  <si>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</si>
  <si>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</si>
  <si>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</si>
  <si>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</si>
  <si>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</si>
  <si>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</si>
  <si>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</si>
  <si>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</si>
  <si>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</si>
  <si>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</si>
  <si>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</si>
  <si>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</si>
  <si>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</si>
  <si>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</si>
  <si>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</si>
  <si>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</si>
  <si>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</si>
  <si>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</si>
  <si>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</si>
  <si>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</si>
  <si>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</si>
  <si>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</si>
  <si>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</si>
  <si>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</si>
  <si>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</si>
  <si>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</si>
  <si>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</si>
  <si>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</si>
  <si>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</si>
  <si>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</si>
  <si>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</si>
  <si>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</si>
  <si>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</si>
  <si>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</si>
  <si>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</si>
  <si>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</si>
  <si>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</si>
  <si>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</si>
  <si>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</si>
  <si>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</si>
  <si>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</si>
  <si>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</si>
  <si>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</si>
  <si>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</si>
  <si>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</si>
  <si>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</si>
  <si>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</si>
  <si>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</si>
  <si>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</si>
  <si>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</si>
  <si>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</si>
  <si>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</si>
  <si>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</si>
  <si>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</si>
  <si>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</si>
  <si>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</si>
  <si>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</si>
  <si>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</si>
  <si>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</si>
  <si>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</si>
  <si>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</si>
  <si>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</si>
  <si>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</si>
  <si>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</si>
  <si>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</si>
  <si>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</si>
  <si>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</si>
  <si>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</si>
  <si>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</si>
  <si>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</si>
  <si>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</si>
  <si>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</si>
  <si>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</si>
  <si>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</si>
  <si>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</si>
  <si>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</si>
  <si>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</si>
  <si>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</si>
  <si>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</si>
  <si>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</si>
  <si>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</si>
  <si>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</si>
  <si>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</si>
  <si>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</si>
  <si>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</si>
  <si>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</si>
  <si>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</si>
  <si>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</si>
  <si>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</si>
  <si>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</si>
  <si>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</si>
  <si>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</si>
  <si>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</si>
  <si>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</si>
  <si>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</si>
  <si>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</si>
  <si>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</si>
  <si>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</si>
  <si>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</si>
  <si>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</si>
  <si>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</si>
  <si>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</si>
  <si>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</si>
  <si>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</si>
  <si>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</si>
  <si>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</si>
  <si>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</si>
  <si>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</si>
  <si>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</si>
  <si>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</si>
  <si>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</si>
  <si>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</si>
  <si>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</si>
  <si>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</si>
  <si>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</si>
  <si>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</si>
  <si>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</si>
  <si>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</si>
  <si>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</si>
  <si>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</si>
  <si>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</si>
  <si>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</si>
  <si>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</si>
  <si>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</si>
  <si>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</si>
  <si>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</si>
  <si>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</si>
  <si>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</si>
  <si>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</si>
  <si>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</si>
  <si>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</si>
  <si>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</si>
  <si>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</si>
  <si>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</si>
  <si>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</si>
  <si>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</si>
  <si>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</si>
  <si>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</si>
  <si>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</si>
  <si>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</si>
  <si>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</si>
  <si>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</si>
  <si>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</si>
  <si>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</si>
  <si>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</si>
  <si>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</si>
  <si>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</si>
  <si>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</si>
  <si>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</si>
  <si>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</si>
  <si>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</si>
  <si>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</si>
  <si>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</si>
  <si>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</si>
  <si>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</si>
  <si>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</si>
  <si>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</si>
  <si>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</si>
  <si>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</si>
  <si>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</si>
  <si>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</si>
  <si>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</si>
  <si>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</si>
  <si>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</si>
  <si>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</si>
  <si>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</si>
  <si>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</si>
  <si>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</si>
  <si>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</si>
  <si>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</si>
  <si>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</si>
  <si>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</si>
  <si>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</si>
  <si>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</si>
  <si>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</si>
  <si>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</si>
  <si>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</si>
  <si>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</si>
  <si>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</si>
  <si>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</si>
  <si>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</si>
  <si>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</si>
  <si>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</si>
  <si>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</si>
  <si>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</si>
  <si>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</si>
  <si>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</si>
  <si>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</si>
  <si>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</si>
  <si>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</si>
  <si>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</si>
  <si>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</si>
  <si>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</si>
  <si>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</si>
  <si>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</si>
  <si>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</si>
  <si>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</si>
  <si>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</si>
  <si>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</si>
  <si>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</si>
  <si>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</si>
  <si>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</si>
  <si>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</si>
  <si>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</si>
  <si>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</si>
  <si>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</si>
  <si>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</si>
  <si>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</si>
  <si>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</si>
  <si>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</si>
  <si>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</si>
  <si>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</si>
  <si>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</si>
  <si>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</si>
  <si>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</si>
  <si>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</si>
  <si>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</si>
  <si>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</si>
  <si>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</si>
  <si>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</si>
  <si>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</si>
  <si>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</si>
  <si>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</si>
  <si>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</si>
  <si>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</si>
  <si>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</si>
  <si>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</si>
  <si>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</si>
  <si>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</si>
  <si>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</si>
  <si>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</si>
  <si>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</si>
  <si>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</si>
  <si>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</si>
  <si>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</si>
  <si>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</si>
  <si>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</si>
  <si>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</si>
  <si>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</si>
  <si>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</si>
  <si>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</si>
  <si>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</si>
  <si>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</si>
  <si>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</si>
  <si>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</si>
  <si>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</si>
  <si>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</si>
  <si>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</si>
  <si>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</si>
  <si>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</si>
  <si>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</si>
  <si>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</si>
  <si>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</si>
  <si>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</si>
  <si>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</si>
  <si>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</si>
  <si>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</si>
  <si>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</si>
  <si>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</si>
  <si>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</si>
  <si>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</si>
  <si>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</si>
  <si>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</si>
  <si>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</si>
  <si>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</si>
  <si>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</si>
  <si>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</si>
  <si>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</si>
  <si>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</si>
  <si>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</si>
  <si>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</si>
  <si>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</si>
  <si>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</si>
  <si>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</si>
  <si>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</si>
  <si>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</si>
  <si>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</si>
  <si>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</si>
  <si>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</si>
  <si>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</si>
  <si>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</si>
  <si>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</si>
  <si>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</si>
  <si>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</si>
  <si>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</si>
  <si>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</si>
  <si>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</si>
  <si>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</si>
  <si>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</si>
  <si>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</si>
  <si>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</si>
  <si>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</si>
  <si>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</si>
  <si>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</si>
  <si>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</si>
  <si>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</si>
  <si>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</si>
  <si>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</si>
  <si>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</si>
  <si>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</si>
  <si>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</si>
  <si>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</si>
  <si>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</si>
  <si>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</si>
  <si>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</si>
  <si>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</si>
  <si>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</si>
  <si>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</si>
  <si>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</si>
  <si>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</si>
  <si>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</si>
  <si>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</si>
  <si>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</si>
  <si>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</si>
  <si>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</si>
  <si>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</si>
  <si>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</si>
  <si>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</si>
  <si>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</si>
  <si>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</si>
  <si>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</si>
  <si>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</si>
  <si>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</si>
  <si>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</si>
  <si>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</si>
  <si>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</si>
  <si>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</si>
  <si>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</si>
  <si>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</si>
  <si>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</si>
  <si>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</si>
  <si>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</si>
  <si>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</si>
  <si>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</si>
  <si>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</si>
  <si>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</si>
  <si>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</si>
  <si>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</si>
  <si>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</si>
  <si>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</si>
  <si>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</si>
  <si>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</si>
  <si>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</si>
  <si>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</si>
  <si>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</si>
  <si>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</si>
  <si>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</si>
  <si>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</si>
  <si>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</si>
  <si>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</si>
  <si>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</si>
  <si>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</si>
  <si>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</si>
  <si>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</si>
  <si>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</si>
  <si>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</si>
  <si>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</si>
  <si>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</si>
  <si>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</si>
  <si>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</si>
  <si>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</si>
  <si>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</si>
  <si>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</si>
  <si>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</si>
  <si>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</si>
  <si>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</si>
  <si>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</si>
  <si>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</si>
  <si>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</si>
  <si>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</si>
  <si>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</si>
  <si>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</si>
  <si>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</si>
  <si>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</si>
  <si>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</si>
  <si>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</si>
  <si>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</si>
  <si>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</si>
  <si>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</si>
  <si>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</si>
  <si>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</si>
  <si>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</si>
  <si>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</si>
  <si>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</si>
  <si>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</si>
  <si>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</si>
  <si>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</si>
  <si>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</si>
  <si>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</si>
  <si>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</si>
  <si>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</si>
  <si>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</si>
  <si>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</si>
  <si>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</si>
  <si>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</si>
  <si>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</si>
  <si>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</si>
  <si>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</si>
  <si>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</si>
  <si>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</si>
  <si>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</si>
  <si>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</si>
  <si>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</si>
  <si>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</si>
  <si>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</si>
  <si>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</si>
  <si>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</si>
  <si>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</si>
  <si>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</si>
  <si>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</si>
  <si>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</si>
  <si>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</si>
  <si>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</si>
  <si>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</si>
  <si>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</si>
  <si>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</si>
  <si>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</si>
  <si>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</si>
  <si>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</si>
  <si>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</si>
  <si>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</si>
  <si>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</si>
  <si>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</si>
  <si>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</si>
  <si>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</si>
  <si>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</si>
  <si>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</si>
  <si>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</si>
  <si>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</si>
  <si>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</si>
  <si>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</si>
  <si>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</si>
  <si>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</si>
  <si>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</si>
  <si>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</si>
  <si>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</si>
  <si>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</si>
  <si>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</si>
  <si>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</si>
  <si>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</si>
  <si>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</si>
  <si>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</si>
  <si>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</si>
  <si>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</si>
  <si>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</si>
  <si>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</si>
  <si>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</si>
  <si>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</si>
  <si>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</si>
  <si>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</si>
  <si>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</si>
  <si>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</si>
  <si>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</si>
  <si>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</si>
  <si>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</si>
  <si>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</si>
  <si>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</si>
  <si>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</si>
  <si>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</si>
  <si>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</si>
  <si>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</si>
  <si>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</si>
  <si>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</si>
  <si>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</si>
  <si>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</si>
  <si>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</si>
  <si>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</si>
  <si>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</si>
  <si>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</si>
  <si>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</si>
  <si>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</si>
  <si>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</si>
  <si>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</si>
  <si>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</si>
  <si>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</si>
  <si>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</si>
  <si>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</si>
  <si>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</si>
  <si>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</si>
  <si>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</si>
  <si>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</si>
  <si>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</si>
  <si>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</si>
  <si>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</si>
  <si>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</si>
  <si>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</si>
  <si>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</si>
  <si>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</si>
  <si>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</si>
  <si>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</si>
  <si>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</si>
  <si>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</si>
  <si>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</si>
  <si>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</si>
  <si>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</si>
  <si>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</si>
  <si>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</si>
  <si>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</si>
  <si>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</si>
  <si>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</si>
  <si>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</si>
  <si>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</si>
  <si>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</si>
  <si>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</si>
  <si>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</si>
  <si>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</si>
  <si>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</si>
  <si>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</si>
  <si>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</si>
  <si>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</si>
  <si>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</si>
  <si>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</si>
  <si>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</si>
  <si>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</si>
  <si>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</si>
  <si>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</si>
  <si>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</si>
  <si>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</si>
  <si>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</si>
  <si>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</si>
  <si>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</si>
  <si>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</si>
  <si>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</si>
  <si>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</si>
  <si>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</si>
  <si>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</si>
  <si>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</si>
  <si>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</si>
  <si>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</si>
  <si>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</si>
  <si>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</si>
  <si>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</si>
  <si>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</si>
  <si>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</si>
  <si>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</si>
  <si>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</si>
  <si>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</si>
  <si>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</si>
  <si>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</si>
  <si>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</si>
  <si>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</si>
  <si>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</si>
  <si>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</si>
  <si>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</si>
  <si>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</si>
  <si>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</si>
  <si>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</si>
  <si>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</si>
  <si>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</si>
  <si>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</si>
  <si>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</si>
  <si>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</si>
  <si>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</si>
  <si>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</si>
  <si>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</si>
  <si>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</si>
  <si>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</si>
  <si>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</si>
  <si>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</si>
  <si>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</si>
  <si>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</si>
  <si>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</si>
  <si>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</si>
  <si>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</si>
  <si>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</si>
  <si>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</si>
  <si>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</si>
  <si>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</si>
  <si>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</si>
  <si>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</si>
  <si>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</si>
  <si>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</si>
  <si>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</si>
  <si>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</si>
  <si>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</si>
  <si>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</si>
  <si>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</si>
  <si>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</si>
  <si>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</si>
  <si>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</si>
  <si>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</si>
  <si>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</si>
  <si>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</si>
  <si>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</si>
  <si>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</si>
  <si>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</si>
  <si>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</si>
  <si>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</si>
  <si>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</si>
  <si>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</si>
  <si>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</si>
  <si>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</si>
  <si>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</si>
  <si>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</si>
  <si>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</si>
  <si>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</si>
  <si>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</si>
  <si>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</si>
  <si>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</si>
  <si>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</si>
  <si>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</si>
  <si>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</si>
  <si>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</si>
  <si>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</si>
  <si>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</si>
  <si>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</si>
  <si>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</si>
  <si>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</si>
  <si>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</si>
  <si>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</si>
  <si>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</si>
  <si>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</si>
  <si>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</si>
  <si>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</si>
  <si>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</si>
  <si>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</si>
  <si>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</si>
  <si>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</si>
  <si>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</si>
  <si>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</si>
  <si>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</si>
  <si>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</si>
  <si>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</si>
  <si>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</si>
  <si>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</si>
  <si>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</si>
  <si>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</si>
  <si>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</si>
  <si>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</si>
  <si>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</si>
  <si>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</si>
  <si>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</si>
  <si>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</si>
  <si>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</si>
  <si>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</si>
  <si>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</si>
  <si>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</si>
  <si>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</si>
  <si>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</si>
  <si>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</si>
  <si>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</si>
  <si>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</si>
  <si>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</si>
  <si>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</si>
  <si>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</si>
  <si>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</si>
  <si>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</si>
  <si>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</si>
  <si>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</si>
  <si>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</si>
  <si>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</si>
  <si>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</si>
  <si>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</si>
  <si>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</si>
  <si>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</si>
  <si>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</si>
  <si>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</si>
  <si>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</si>
  <si>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</si>
  <si>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</si>
  <si>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</si>
  <si>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</si>
  <si>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</si>
  <si>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</si>
  <si>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</si>
  <si>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</si>
  <si>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</si>
  <si>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</si>
  <si>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</si>
  <si>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</si>
  <si>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</si>
  <si>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</si>
  <si>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</si>
  <si>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</si>
  <si>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</si>
  <si>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</si>
  <si>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</si>
  <si>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</si>
  <si>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</si>
  <si>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</si>
  <si>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</si>
  <si>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</si>
  <si>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</si>
  <si>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</si>
  <si>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</si>
  <si>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</si>
  <si>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</si>
  <si>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</si>
  <si>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</si>
  <si>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</si>
  <si>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</si>
  <si>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</si>
  <si>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</si>
  <si>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</si>
  <si>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</si>
  <si>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</si>
  <si>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</si>
  <si>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</si>
  <si>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</si>
  <si>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</si>
  <si>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</si>
  <si>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</si>
  <si>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</si>
  <si>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</si>
  <si>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</si>
  <si>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</si>
  <si>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</si>
  <si>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</si>
  <si>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</si>
  <si>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</si>
  <si>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</si>
  <si>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</si>
  <si>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</si>
  <si>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</si>
  <si>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</si>
  <si>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</si>
  <si>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</si>
  <si>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</si>
  <si>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</si>
  <si>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</si>
  <si>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</si>
  <si>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</si>
  <si>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</si>
  <si>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</si>
  <si>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</si>
  <si>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</si>
  <si>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</si>
  <si>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</si>
  <si>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</si>
  <si>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</si>
  <si>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</si>
  <si>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</si>
  <si>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</si>
  <si>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</si>
  <si>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</si>
  <si>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</si>
  <si>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</si>
  <si>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</si>
  <si>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</si>
  <si>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</si>
  <si>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</si>
  <si>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</si>
  <si>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</si>
  <si>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</si>
  <si>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</si>
  <si>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</si>
  <si>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</si>
  <si>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</si>
  <si>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</si>
  <si>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</si>
  <si>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</si>
  <si>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</si>
  <si>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</si>
  <si>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</si>
  <si>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</si>
  <si>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</si>
  <si>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</si>
  <si>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</si>
  <si>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</si>
  <si>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</si>
  <si>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</si>
  <si>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</si>
  <si>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</si>
  <si>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</si>
  <si>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</si>
  <si>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</si>
  <si>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</si>
  <si>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</si>
  <si>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</si>
  <si>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</si>
  <si>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</si>
  <si>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</si>
  <si>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</si>
  <si>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</si>
  <si>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</si>
  <si>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</si>
  <si>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</si>
  <si>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</si>
  <si>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</si>
  <si>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</si>
  <si>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</si>
  <si>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</si>
  <si>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</si>
  <si>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</si>
  <si>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</si>
  <si>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</si>
  <si>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</si>
  <si>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</si>
  <si>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</si>
  <si>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</si>
  <si>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</si>
  <si>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</si>
  <si>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</si>
  <si>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</si>
  <si>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</si>
  <si>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</si>
  <si>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</si>
  <si>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</si>
  <si>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</si>
  <si>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</si>
  <si>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</si>
  <si>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</si>
  <si>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</si>
  <si>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</si>
  <si>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</si>
  <si>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</si>
  <si>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</si>
  <si>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</si>
  <si>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</si>
  <si>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</si>
  <si>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</si>
  <si>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</si>
  <si>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</si>
  <si>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</si>
  <si>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</si>
  <si>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</si>
  <si>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</si>
  <si>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</si>
  <si>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</si>
  <si>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</si>
  <si>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</si>
  <si>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</si>
  <si>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</si>
  <si>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</si>
  <si>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</si>
  <si>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</si>
  <si>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</si>
  <si>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</si>
  <si>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</si>
  <si>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</si>
  <si>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</si>
  <si>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</si>
  <si>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</si>
  <si>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</si>
  <si>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</si>
  <si>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</si>
  <si>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</si>
  <si>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</si>
  <si>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</si>
  <si>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</si>
  <si>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</si>
  <si>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</si>
  <si>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</si>
  <si>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</si>
  <si>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</si>
  <si>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</si>
  <si>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</si>
  <si>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</si>
  <si>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</si>
  <si>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</si>
  <si>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</si>
  <si>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</si>
  <si>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</si>
  <si>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</si>
  <si>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</si>
  <si>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</si>
  <si>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</si>
  <si>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</si>
  <si>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</si>
  <si>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</si>
  <si>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</si>
  <si>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</si>
  <si>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</si>
  <si>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</si>
  <si>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</si>
  <si>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</si>
  <si>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</si>
  <si>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</si>
  <si>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</si>
  <si>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</si>
  <si>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</si>
  <si>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</si>
  <si>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</si>
  <si>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</si>
  <si>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</si>
  <si>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</si>
  <si>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</si>
  <si>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</si>
  <si>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</si>
  <si>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</si>
  <si>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</si>
  <si>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</si>
  <si>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</si>
  <si>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</si>
  <si>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</si>
  <si>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</si>
  <si>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</si>
  <si>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</si>
  <si>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</si>
  <si>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</si>
  <si>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</si>
  <si>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</si>
  <si>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</si>
  <si>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</si>
  <si>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</si>
  <si>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</si>
  <si>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</si>
  <si>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</si>
  <si>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</si>
  <si>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</si>
  <si>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</si>
  <si>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</si>
  <si>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</si>
  <si>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</si>
  <si>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</si>
  <si>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</si>
  <si>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</si>
  <si>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</si>
  <si>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</si>
  <si>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</si>
  <si>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</si>
  <si>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</si>
  <si>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</si>
  <si>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</si>
  <si>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</si>
  <si>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</si>
  <si>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</si>
  <si>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</si>
  <si>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</si>
  <si>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</si>
  <si>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</si>
  <si>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</si>
  <si>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</si>
  <si>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</si>
  <si>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</si>
  <si>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</si>
  <si>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</si>
  <si>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</si>
  <si>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</si>
  <si>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</si>
  <si>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</si>
  <si>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</si>
  <si>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</si>
  <si>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</si>
  <si>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</si>
  <si>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</si>
  <si>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</si>
  <si>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</si>
  <si>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</si>
  <si>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</si>
  <si>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</si>
  <si>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</si>
  <si>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</si>
  <si>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</si>
  <si>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</si>
  <si>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</si>
  <si>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</si>
  <si>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</si>
  <si>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</si>
  <si>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</si>
  <si>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</si>
  <si>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</si>
  <si>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</si>
  <si>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</si>
  <si>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</si>
  <si>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</si>
  <si>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</si>
  <si>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</si>
  <si>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</si>
  <si>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</si>
  <si>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</si>
  <si>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</si>
  <si>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</si>
  <si>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</si>
  <si>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</si>
  <si>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</si>
  <si>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</si>
  <si>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</si>
  <si>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</si>
  <si>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</si>
  <si>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</si>
  <si>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</si>
  <si>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</si>
  <si>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</si>
  <si>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</si>
  <si>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</si>
  <si>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</si>
  <si>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</si>
  <si>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</si>
  <si>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</si>
  <si>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</si>
  <si>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</si>
  <si>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</si>
  <si>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</si>
  <si>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</si>
  <si>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</si>
  <si>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</si>
  <si>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</si>
  <si>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</si>
  <si>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</si>
  <si>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</si>
  <si>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</si>
  <si>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</si>
  <si>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</si>
  <si>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</si>
  <si>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</si>
  <si>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</si>
  <si>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</si>
  <si>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</si>
  <si>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</si>
  <si>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</si>
  <si>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</si>
  <si>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</si>
  <si>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</si>
  <si>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</si>
  <si>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</si>
  <si>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</si>
  <si>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</si>
  <si>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</si>
  <si>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</si>
  <si>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</si>
  <si>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</si>
  <si>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</si>
  <si>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</si>
  <si>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</si>
  <si>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</si>
  <si>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</si>
  <si>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</si>
  <si>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</si>
  <si>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</si>
  <si>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</si>
  <si>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</si>
  <si>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</si>
  <si>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</si>
  <si>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</si>
  <si>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</si>
  <si>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</si>
  <si>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</si>
  <si>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</si>
  <si>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</si>
  <si>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</si>
  <si>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</si>
  <si>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</si>
  <si>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</si>
  <si>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</si>
  <si>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</si>
  <si>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</si>
  <si>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</si>
  <si>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</si>
  <si>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</si>
  <si>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</si>
  <si>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</si>
  <si>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</si>
  <si>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</si>
  <si>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</si>
  <si>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</si>
  <si>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</si>
  <si>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</si>
  <si>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</si>
  <si>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</si>
  <si>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</si>
  <si>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</si>
  <si>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</si>
  <si>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</si>
  <si>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</si>
  <si>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</si>
  <si>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</si>
  <si>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</si>
  <si>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</si>
  <si>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</si>
  <si>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</si>
  <si>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</si>
  <si>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</si>
  <si>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</si>
  <si>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</si>
  <si>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</si>
  <si>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</si>
  <si>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</si>
  <si>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</si>
  <si>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</si>
  <si>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</si>
  <si>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</si>
  <si>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</si>
  <si>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</si>
  <si>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</si>
  <si>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</si>
  <si>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</si>
  <si>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</si>
  <si>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</si>
  <si>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</si>
  <si>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</si>
  <si>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</si>
  <si>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</si>
  <si>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</si>
  <si>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</si>
  <si>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</si>
  <si>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</si>
  <si>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</si>
  <si>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</si>
  <si>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</si>
  <si>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</si>
  <si>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</si>
  <si>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</si>
  <si>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</si>
  <si>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</si>
  <si>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</si>
  <si>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</si>
  <si>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</si>
  <si>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</si>
  <si>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</si>
  <si>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</si>
  <si>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</si>
  <si>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</si>
  <si>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</si>
  <si>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</si>
  <si>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</si>
  <si>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</si>
  <si>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</si>
  <si>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</si>
  <si>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</si>
  <si>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</si>
  <si>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</si>
  <si>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</si>
  <si>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</si>
  <si>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</si>
  <si>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</si>
  <si>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</si>
  <si>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</si>
  <si>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</si>
  <si>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</si>
  <si>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</si>
  <si>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</si>
  <si>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</si>
  <si>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</si>
  <si>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</si>
  <si>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</si>
  <si>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</si>
  <si>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</si>
  <si>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</si>
  <si>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</si>
  <si>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</si>
  <si>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</si>
  <si>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</si>
  <si>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</si>
  <si>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</si>
  <si>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</si>
  <si>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</si>
  <si>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</si>
  <si>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</si>
  <si>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</si>
  <si>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</si>
  <si>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</si>
  <si>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</si>
  <si>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</si>
  <si>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</si>
  <si>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</si>
  <si>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</si>
  <si>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</si>
  <si>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</si>
  <si>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</si>
  <si>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</si>
  <si>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</si>
  <si>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</si>
  <si>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</si>
  <si>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</si>
  <si>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</si>
  <si>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</si>
  <si>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</si>
  <si>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</si>
  <si>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</si>
  <si>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</si>
  <si>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</si>
  <si>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</si>
  <si>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</si>
  <si>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</si>
  <si>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</si>
  <si>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</si>
  <si>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</si>
  <si>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</si>
  <si>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</si>
  <si>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</si>
  <si>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</si>
  <si>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</si>
  <si>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</si>
  <si>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</si>
  <si>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</si>
  <si>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</si>
  <si>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</si>
  <si>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</si>
  <si>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</si>
  <si>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</si>
  <si>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</si>
  <si>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</si>
  <si>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</si>
  <si>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</si>
  <si>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</si>
  <si>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</si>
  <si>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</si>
  <si>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</si>
  <si>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</si>
  <si>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</si>
  <si>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</si>
  <si>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</si>
  <si>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</si>
  <si>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</si>
  <si>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</si>
  <si>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</si>
  <si>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</si>
  <si>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</si>
  <si>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</si>
  <si>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</si>
  <si>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</si>
  <si>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</si>
  <si>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</si>
  <si>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</si>
  <si>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</si>
  <si>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</si>
  <si>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</si>
  <si>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</si>
  <si>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</si>
  <si>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</si>
  <si>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</si>
  <si>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</si>
  <si>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</si>
  <si>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</si>
  <si>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</si>
  <si>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</si>
  <si>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</si>
  <si>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</si>
  <si>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</si>
  <si>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</si>
  <si>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</si>
  <si>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</si>
  <si>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</si>
  <si>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</si>
  <si>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</si>
  <si>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</si>
  <si>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</si>
  <si>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</si>
  <si>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</si>
  <si>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</si>
  <si>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</si>
  <si>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</si>
  <si>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</si>
  <si>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</si>
  <si>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</si>
  <si>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</si>
  <si>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</si>
  <si>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</si>
  <si>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</si>
  <si>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</si>
  <si>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</si>
  <si>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</si>
  <si>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</si>
  <si>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</si>
  <si>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</si>
  <si>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</si>
  <si>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</si>
  <si>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</si>
  <si>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</si>
  <si>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</si>
  <si>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</si>
  <si>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</si>
  <si>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</si>
  <si>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</si>
  <si>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</si>
  <si>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</si>
  <si>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</si>
  <si>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</si>
  <si>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</si>
  <si>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</si>
  <si>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</si>
  <si>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</si>
  <si>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</si>
  <si>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</si>
  <si>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</si>
  <si>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</si>
  <si>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</si>
  <si>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</si>
  <si>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</si>
  <si>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</si>
  <si>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</si>
  <si>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</si>
  <si>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</si>
  <si>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</si>
  <si>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</si>
  <si>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</si>
  <si>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</si>
  <si>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</si>
  <si>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</si>
  <si>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</si>
  <si>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</si>
  <si>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</si>
  <si>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</si>
  <si>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</si>
  <si>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</si>
  <si>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</si>
  <si>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</si>
  <si>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</si>
  <si>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</si>
  <si>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</si>
  <si>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</si>
  <si>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</si>
  <si>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</si>
  <si>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</si>
  <si>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</si>
  <si>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</si>
  <si>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</si>
  <si>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</si>
  <si>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</si>
  <si>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</si>
  <si>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</si>
  <si>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</si>
  <si>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</si>
  <si>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</si>
  <si>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</si>
  <si>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</si>
  <si>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</si>
  <si>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</si>
  <si>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</si>
  <si>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</si>
  <si>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</si>
  <si>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</si>
  <si>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</si>
  <si>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</si>
  <si>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</si>
  <si>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</si>
  <si>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</si>
  <si>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</si>
  <si>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</si>
  <si>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</si>
  <si>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</si>
  <si>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</si>
  <si>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</si>
  <si>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</si>
  <si>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</si>
  <si>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</si>
  <si>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</si>
  <si>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</si>
  <si>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</si>
  <si>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</si>
  <si>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</si>
  <si>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</si>
  <si>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</si>
  <si>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</si>
  <si>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</si>
  <si>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</si>
  <si>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</si>
  <si>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</si>
  <si>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</si>
  <si>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</si>
  <si>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</si>
  <si>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</si>
  <si>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</si>
  <si>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</si>
  <si>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</si>
  <si>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</si>
  <si>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</si>
  <si>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</si>
  <si>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</si>
  <si>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</si>
  <si>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</si>
  <si>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</si>
  <si>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</si>
  <si>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</si>
  <si>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</si>
  <si>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</si>
  <si>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</si>
  <si>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</si>
  <si>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</si>
  <si>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</si>
  <si>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</si>
  <si>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</si>
  <si>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</si>
  <si>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</si>
  <si>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</si>
  <si>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</si>
  <si>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</si>
  <si>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</si>
  <si>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</si>
  <si>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</si>
  <si>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</si>
  <si>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</si>
  <si>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</si>
  <si>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</si>
  <si>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</si>
  <si>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</si>
  <si>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</si>
  <si>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</si>
  <si>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</si>
  <si>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</si>
  <si>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</si>
  <si>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</si>
  <si>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</si>
  <si>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</si>
  <si>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</si>
  <si>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</si>
  <si>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</si>
  <si>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</si>
  <si>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</si>
  <si>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</si>
  <si>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</si>
  <si>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</si>
  <si>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</si>
  <si>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</si>
  <si>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</si>
  <si>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</si>
  <si>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</si>
  <si>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</si>
  <si>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</si>
  <si>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</si>
  <si>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</si>
  <si>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</si>
  <si>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</si>
  <si>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</si>
  <si>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</si>
  <si>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</si>
  <si>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</si>
  <si>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</si>
  <si>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</si>
  <si>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</si>
  <si>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</si>
  <si>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</si>
  <si>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</si>
  <si>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</si>
  <si>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</si>
  <si>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</si>
  <si>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</si>
  <si>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</si>
  <si>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</si>
  <si>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</si>
  <si>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</si>
  <si>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</si>
  <si>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</si>
  <si>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</si>
  <si>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</si>
  <si>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</si>
  <si>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</si>
  <si>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</si>
  <si>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</si>
  <si>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</si>
  <si>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</si>
  <si>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</si>
  <si>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</si>
  <si>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</si>
  <si>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</si>
  <si>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</si>
  <si>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</si>
  <si>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</si>
  <si>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</si>
  <si>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</si>
  <si>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</si>
  <si>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</si>
  <si>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</si>
  <si>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</si>
  <si>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</si>
  <si>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</si>
  <si>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</si>
  <si>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</si>
  <si>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</si>
  <si>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</si>
  <si>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</si>
  <si>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</si>
  <si>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</si>
  <si>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</si>
  <si>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</si>
  <si>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</si>
  <si>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</si>
  <si>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</si>
  <si>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</si>
  <si>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</si>
  <si>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</si>
  <si>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</si>
  <si>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</si>
  <si>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</si>
  <si>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</si>
  <si>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</si>
  <si>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</si>
  <si>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</si>
  <si>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</si>
  <si>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</si>
  <si>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</si>
  <si>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</si>
  <si>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</si>
  <si>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</si>
  <si>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</si>
  <si>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</si>
  <si>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</si>
  <si>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</si>
  <si>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</si>
  <si>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</si>
  <si>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</si>
  <si>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</si>
  <si>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</si>
  <si>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</si>
  <si>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</si>
  <si>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</si>
  <si>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</si>
  <si>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</si>
  <si>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</si>
  <si>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</si>
  <si>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</si>
  <si>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</si>
  <si>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</si>
  <si>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</si>
  <si>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</si>
  <si>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</si>
  <si>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</si>
  <si>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</si>
  <si>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</si>
  <si>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</si>
  <si>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</si>
  <si>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</si>
  <si>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</si>
  <si>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</si>
  <si>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</si>
  <si>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</si>
  <si>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</si>
  <si>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</si>
  <si>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</si>
  <si>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</si>
  <si>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</si>
  <si>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</si>
  <si>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</si>
  <si>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</si>
  <si>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</si>
  <si>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</si>
  <si>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</si>
  <si>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</si>
  <si>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</si>
  <si>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</si>
  <si>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</si>
  <si>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</si>
  <si>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</si>
  <si>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</si>
  <si>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</si>
  <si>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</si>
  <si>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</si>
  <si>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</si>
  <si>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</si>
  <si>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</si>
  <si>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</si>
  <si>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</si>
  <si>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</si>
  <si>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</si>
  <si>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</si>
  <si>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</si>
  <si>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</si>
  <si>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</si>
  <si>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</si>
  <si>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</si>
  <si>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</si>
  <si>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</si>
  <si>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</si>
  <si>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</si>
  <si>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</si>
  <si>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</si>
  <si>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</si>
  <si>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</si>
  <si>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</si>
  <si>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</si>
  <si>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</si>
  <si>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</si>
  <si>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</si>
  <si>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</si>
  <si>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</si>
  <si>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</si>
  <si>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</si>
  <si>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</si>
  <si>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</si>
  <si>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</si>
  <si>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</si>
  <si>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</si>
  <si>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</si>
  <si>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</si>
  <si>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</si>
  <si>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</si>
  <si>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</si>
  <si>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</si>
  <si>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</si>
  <si>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</si>
  <si>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</si>
  <si>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</si>
  <si>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</si>
  <si>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</si>
  <si>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</si>
  <si>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</si>
  <si>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</si>
  <si>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</si>
  <si>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</si>
  <si>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</si>
  <si>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</si>
  <si>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</si>
  <si>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</si>
  <si>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</si>
  <si>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</si>
  <si>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</si>
  <si>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</si>
  <si>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</si>
  <si>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</si>
  <si>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</si>
  <si>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</si>
  <si>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</si>
  <si>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</si>
  <si>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</si>
  <si>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</si>
  <si>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</si>
  <si>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</si>
  <si>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</si>
  <si>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</si>
  <si>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</si>
  <si>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</si>
  <si>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</si>
  <si>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</si>
  <si>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</si>
  <si>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</si>
  <si>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</si>
  <si>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</si>
  <si>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</si>
  <si>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</si>
  <si>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</si>
  <si>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</si>
  <si>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</si>
  <si>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</si>
  <si>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</si>
  <si>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</si>
  <si>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</si>
  <si>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</si>
  <si>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</si>
  <si>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</si>
  <si>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</si>
  <si>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</si>
  <si>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</si>
  <si>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</si>
  <si>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</si>
  <si>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</si>
  <si>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</si>
  <si>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</si>
  <si>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</si>
  <si>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</si>
  <si>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</si>
  <si>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</si>
  <si>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</si>
  <si>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</si>
  <si>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</si>
  <si>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</si>
  <si>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</si>
  <si>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</si>
  <si>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</si>
  <si>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</si>
  <si>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</si>
  <si>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</si>
  <si>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</si>
  <si>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</si>
  <si>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</si>
  <si>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</si>
  <si>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</si>
  <si>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</si>
  <si>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</si>
  <si>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</si>
  <si>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</si>
  <si>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</si>
  <si>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</si>
  <si>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</si>
  <si>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</si>
  <si>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</si>
  <si>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</si>
  <si>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</si>
  <si>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</si>
  <si>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</si>
  <si>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</si>
  <si>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</si>
  <si>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</si>
  <si>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</si>
  <si>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</si>
  <si>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</si>
  <si>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</si>
  <si>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</si>
  <si>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</si>
  <si>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</si>
  <si>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</si>
  <si>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</si>
  <si>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</si>
  <si>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</si>
  <si>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</si>
  <si>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</si>
  <si>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</si>
  <si>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</si>
  <si>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</si>
  <si>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</si>
  <si>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</si>
  <si>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</si>
  <si>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</si>
  <si>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</si>
  <si>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</si>
  <si>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</si>
  <si>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</si>
  <si>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</si>
  <si>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</si>
  <si>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</si>
  <si>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</si>
  <si>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</si>
  <si>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</si>
  <si>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</si>
  <si>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</si>
  <si>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</si>
  <si>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</si>
  <si>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</si>
  <si>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</si>
  <si>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</si>
  <si>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</si>
  <si>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</si>
  <si>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</si>
  <si>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</si>
  <si>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</si>
  <si>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</si>
  <si>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</si>
  <si>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</si>
  <si>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</si>
  <si>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</si>
  <si>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</si>
  <si>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</si>
  <si>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</si>
  <si>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</si>
  <si>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</si>
  <si>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</si>
  <si>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</si>
  <si>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</si>
  <si>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</si>
  <si>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</si>
  <si>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</si>
  <si>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</si>
  <si>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</si>
  <si>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</si>
  <si>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</si>
  <si>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</si>
  <si>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</si>
  <si>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</si>
  <si>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</si>
  <si>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</si>
  <si>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</si>
  <si>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</si>
  <si>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</si>
  <si>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</si>
  <si>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</si>
  <si>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</si>
  <si>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</si>
  <si>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</si>
  <si>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</si>
  <si>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</si>
  <si>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</si>
  <si>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</si>
  <si>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</si>
  <si>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</si>
  <si>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</si>
  <si>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</si>
  <si>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</si>
  <si>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</si>
  <si>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</si>
  <si>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</si>
  <si>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</si>
  <si>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</si>
  <si>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</si>
  <si>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</si>
  <si>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</si>
  <si>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</si>
  <si>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</si>
  <si>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</si>
  <si>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</si>
  <si>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</si>
  <si>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</si>
  <si>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</si>
  <si>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</si>
  <si>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</si>
  <si>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</si>
  <si>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</si>
  <si>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</si>
  <si>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</si>
  <si>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</si>
  <si>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</si>
  <si>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</si>
  <si>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</si>
  <si>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</si>
  <si>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</si>
  <si>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</si>
  <si>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</si>
  <si>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</si>
  <si>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</si>
  <si>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</si>
  <si>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</si>
  <si>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</si>
  <si>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</si>
  <si>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</si>
  <si>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</si>
  <si>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</si>
  <si>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</si>
  <si>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</si>
  <si>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</si>
  <si>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</si>
  <si>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</si>
  <si>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</si>
  <si>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</si>
  <si>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</si>
  <si>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</si>
  <si>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</si>
  <si>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</si>
  <si>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</si>
  <si>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</si>
  <si>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</si>
  <si>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</si>
  <si>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</si>
  <si>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</si>
  <si>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</si>
  <si>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</si>
  <si>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</si>
  <si>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</si>
  <si>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</si>
  <si>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</si>
  <si>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</si>
  <si>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</si>
  <si>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</si>
  <si>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</si>
  <si>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</si>
  <si>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</si>
  <si>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</si>
  <si>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</si>
  <si>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</si>
  <si>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</si>
  <si>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</si>
  <si>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</si>
  <si>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</si>
  <si>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</si>
  <si>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</si>
  <si>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</si>
  <si>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</si>
  <si>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</si>
  <si>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</si>
  <si>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</si>
  <si>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</si>
  <si>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</si>
  <si>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</si>
  <si>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</si>
  <si>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</si>
  <si>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</si>
  <si>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</si>
  <si>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</si>
  <si>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</si>
  <si>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</si>
  <si>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</si>
  <si>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</si>
  <si>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</si>
  <si>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</si>
  <si>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</si>
  <si>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</si>
  <si>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</si>
  <si>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</si>
  <si>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</si>
  <si>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</si>
  <si>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</si>
  <si>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</si>
  <si>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</si>
  <si>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</si>
  <si>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</si>
  <si>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</si>
  <si>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</si>
  <si>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</si>
  <si>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</si>
  <si>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</si>
  <si>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</si>
  <si>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</si>
  <si>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</si>
  <si>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</si>
  <si>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</si>
  <si>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</si>
  <si>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</si>
  <si>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</si>
  <si>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</si>
  <si>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</si>
  <si>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</si>
  <si>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</si>
  <si>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</si>
  <si>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</si>
  <si>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</si>
  <si>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</si>
  <si>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</si>
  <si>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</si>
  <si>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</si>
  <si>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</si>
  <si>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</si>
  <si>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</si>
  <si>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</si>
  <si>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</si>
  <si>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</si>
  <si>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</si>
  <si>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</si>
  <si>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</si>
  <si>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</si>
  <si>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</si>
  <si>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</si>
  <si>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</si>
  <si>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</si>
  <si>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</si>
  <si>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</si>
  <si>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</si>
  <si>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</si>
  <si>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</si>
  <si>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</si>
  <si>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</si>
  <si>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</si>
  <si>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</si>
  <si>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</si>
  <si>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</si>
  <si>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</si>
  <si>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</si>
  <si>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</si>
  <si>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</si>
  <si>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</si>
  <si>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</si>
  <si>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</si>
  <si>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</si>
  <si>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</si>
  <si>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</si>
  <si>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</si>
  <si>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</si>
  <si>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</si>
  <si>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</si>
  <si>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</si>
  <si>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</si>
  <si>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</si>
  <si>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</si>
  <si>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</si>
  <si>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</si>
  <si>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</si>
  <si>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</si>
  <si>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</si>
  <si>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</si>
  <si>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</si>
  <si>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</si>
  <si>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</si>
  <si>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</si>
  <si>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</si>
  <si>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</si>
  <si>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</si>
  <si>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</si>
  <si>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</si>
  <si>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</si>
  <si>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</si>
  <si>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</si>
  <si>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</si>
  <si>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</si>
  <si>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</si>
  <si>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</si>
  <si>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</si>
  <si>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</si>
  <si>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</si>
  <si>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</si>
  <si>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</si>
  <si>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</si>
  <si>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</si>
  <si>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</si>
  <si>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</si>
  <si>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</si>
  <si>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</si>
  <si>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</si>
  <si>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</si>
  <si>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</si>
  <si>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</si>
  <si>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</si>
  <si>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</si>
  <si>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</si>
  <si>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</si>
  <si>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</si>
  <si>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</si>
  <si>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</si>
  <si>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</si>
  <si>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</si>
  <si>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</si>
  <si>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</si>
  <si>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</si>
  <si>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</si>
  <si>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</si>
  <si>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</si>
  <si>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</si>
  <si>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</si>
  <si>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</si>
  <si>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</si>
  <si>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</si>
  <si>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</si>
  <si>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</si>
  <si>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</si>
  <si>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</si>
  <si>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</si>
  <si>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</si>
  <si>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</si>
  <si>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</si>
  <si>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</si>
  <si>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</si>
  <si>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</si>
  <si>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</si>
  <si>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</si>
  <si>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</si>
  <si>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</si>
  <si>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</si>
  <si>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</si>
  <si>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</si>
  <si>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</si>
  <si>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</si>
  <si>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</si>
  <si>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</si>
  <si>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</si>
  <si>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</si>
  <si>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</si>
  <si>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</si>
  <si>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</si>
  <si>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</si>
  <si>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</si>
  <si>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</si>
  <si>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</si>
  <si>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</si>
  <si>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</si>
  <si>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</si>
  <si>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</si>
  <si>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</si>
  <si>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</si>
  <si>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</si>
  <si>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</si>
  <si>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</si>
  <si>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</si>
  <si>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</si>
  <si>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</si>
  <si>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</si>
  <si>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</si>
  <si>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</si>
  <si>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</si>
  <si>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</si>
  <si>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</si>
  <si>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</si>
  <si>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</si>
  <si>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</si>
  <si>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</si>
  <si>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</si>
  <si>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</si>
  <si>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</si>
  <si>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</si>
  <si>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</si>
  <si>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</si>
  <si>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</si>
  <si>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</si>
  <si>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</si>
  <si>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</si>
  <si>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</si>
  <si>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</si>
  <si>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</si>
  <si>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</si>
  <si>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</si>
  <si>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</si>
  <si>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</si>
  <si>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</si>
  <si>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</si>
  <si>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</si>
  <si>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</si>
  <si>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</si>
  <si>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</si>
  <si>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</si>
  <si>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</si>
  <si>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</si>
  <si>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</si>
  <si>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</si>
  <si>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</si>
  <si>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</si>
  <si>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</si>
  <si>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</si>
  <si>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</si>
  <si>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</si>
  <si>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</si>
  <si>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</si>
  <si>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</si>
  <si>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</si>
  <si>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</si>
  <si>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</si>
  <si>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</si>
  <si>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</si>
  <si>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</si>
  <si>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</si>
  <si>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</si>
  <si>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</si>
  <si>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</si>
  <si>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</si>
  <si>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</si>
  <si>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</si>
  <si>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</si>
  <si>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</si>
  <si>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</si>
  <si>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</si>
  <si>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</si>
  <si>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</si>
  <si>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</si>
  <si>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</si>
  <si>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</si>
  <si>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</si>
  <si>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</si>
  <si>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</si>
  <si>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</si>
  <si>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</si>
  <si>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</si>
  <si>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</si>
  <si>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</si>
  <si>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</si>
  <si>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</si>
  <si>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</si>
  <si>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</si>
  <si>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</si>
  <si>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</si>
  <si>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</si>
  <si>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</si>
  <si>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</si>
  <si>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</si>
  <si>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</si>
  <si>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</si>
  <si>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</si>
  <si>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</si>
  <si>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</si>
  <si>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</si>
  <si>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</si>
  <si>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</si>
  <si>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</si>
  <si>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</si>
  <si>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</si>
  <si>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</si>
  <si>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</si>
  <si>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</si>
  <si>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</si>
  <si>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</si>
  <si>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</si>
  <si>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</si>
  <si>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</si>
  <si>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</si>
  <si>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</si>
  <si>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</si>
  <si>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</si>
  <si>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</si>
  <si>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</si>
  <si>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</si>
  <si>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</si>
  <si>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</si>
  <si>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</si>
  <si>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</si>
  <si>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</si>
  <si>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</si>
  <si>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</si>
  <si>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</si>
  <si>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</si>
  <si>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</si>
  <si>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</si>
  <si>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</si>
  <si>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</si>
  <si>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</si>
  <si>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</si>
  <si>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</si>
  <si>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</si>
  <si>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</si>
  <si>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</si>
  <si>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</si>
  <si>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</si>
  <si>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</si>
  <si>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</si>
  <si>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</si>
  <si>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</si>
  <si>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</si>
  <si>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</si>
  <si>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</si>
  <si>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</si>
  <si>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</si>
  <si>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</si>
  <si>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</si>
  <si>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</si>
  <si>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</si>
  <si>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</si>
  <si>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</si>
  <si>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</si>
  <si>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</si>
  <si>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</si>
  <si>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</si>
  <si>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</si>
  <si>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</si>
  <si>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</si>
  <si>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</si>
  <si>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</si>
  <si>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</si>
  <si>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</si>
  <si>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</si>
  <si>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</si>
  <si>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</si>
  <si>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</si>
  <si>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</si>
  <si>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</si>
  <si>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</si>
  <si>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</si>
  <si>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</si>
  <si>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</si>
  <si>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</si>
  <si>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</si>
  <si>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</si>
  <si>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</si>
  <si>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</si>
  <si>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</si>
  <si>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</si>
  <si>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</si>
  <si>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</si>
  <si>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</si>
  <si>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</si>
  <si>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</si>
  <si>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</si>
  <si>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</si>
  <si>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</si>
  <si>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</si>
  <si>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</si>
  <si>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</si>
  <si>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</si>
  <si>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</si>
  <si>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</si>
  <si>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</si>
  <si>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</si>
  <si>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</si>
  <si>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</si>
  <si>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</si>
  <si>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</si>
  <si>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</si>
  <si>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</si>
  <si>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</si>
  <si>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</si>
  <si>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</si>
  <si>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</si>
  <si>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</si>
  <si>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</si>
  <si>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</si>
  <si>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</si>
  <si>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</si>
  <si>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</si>
  <si>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</si>
  <si>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</si>
  <si>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</si>
  <si>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</si>
  <si>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</si>
  <si>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</si>
  <si>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</si>
  <si>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</si>
  <si>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</si>
  <si>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</si>
  <si>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</si>
  <si>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</si>
  <si>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</si>
  <si>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</si>
  <si>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</si>
  <si>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</si>
  <si>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</si>
  <si>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</si>
  <si>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</si>
  <si>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</si>
  <si>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</si>
  <si>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</si>
  <si>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</si>
  <si>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</si>
  <si>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</si>
  <si>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</si>
  <si>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</si>
  <si>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</si>
  <si>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</si>
  <si>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</si>
  <si>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</si>
  <si>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</si>
  <si>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</si>
  <si>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</si>
  <si>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</si>
  <si>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</si>
  <si>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</si>
  <si>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</si>
  <si>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</si>
  <si>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</si>
  <si>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</si>
  <si>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</si>
  <si>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</si>
  <si>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</si>
  <si>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</si>
  <si>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</si>
  <si>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</si>
  <si>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</si>
  <si>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</si>
  <si>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</si>
  <si>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</si>
  <si>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</si>
  <si>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</si>
  <si>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</si>
  <si>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</si>
  <si>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</si>
  <si>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</si>
  <si>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</si>
  <si>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</si>
  <si>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</si>
  <si>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</si>
  <si>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</si>
  <si>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</si>
  <si>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</si>
  <si>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</si>
  <si>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</si>
  <si>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</si>
  <si>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</si>
  <si>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</si>
  <si>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</si>
  <si>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</si>
  <si>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</si>
  <si>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</si>
  <si>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</si>
  <si>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</si>
  <si>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</si>
  <si>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</si>
  <si>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</si>
  <si>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</si>
  <si>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</si>
  <si>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</si>
  <si>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</si>
  <si>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</si>
  <si>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</si>
  <si>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</si>
  <si>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</si>
  <si>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</si>
  <si>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</si>
  <si>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</si>
  <si>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</si>
  <si>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</si>
  <si>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</si>
  <si>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</si>
  <si>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</si>
  <si>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</si>
  <si>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</si>
  <si>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</si>
  <si>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</si>
  <si>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</si>
  <si>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</si>
  <si>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</si>
  <si>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</si>
  <si>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</si>
  <si>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</si>
  <si>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</si>
  <si>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</si>
  <si>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</si>
  <si>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</si>
  <si>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</si>
  <si>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</si>
  <si>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</si>
  <si>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</si>
  <si>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</si>
  <si>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</si>
  <si>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</si>
  <si>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</si>
  <si>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</si>
  <si>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</si>
  <si>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</si>
  <si>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</si>
  <si>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</si>
  <si>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</si>
  <si>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</si>
  <si>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</si>
  <si>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</si>
  <si>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</si>
  <si>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</si>
  <si>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</si>
  <si>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</si>
  <si>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</si>
  <si>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</si>
  <si>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</si>
  <si>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</si>
  <si>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</si>
  <si>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</si>
  <si>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</si>
  <si>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</si>
  <si>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</si>
  <si>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</si>
  <si>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</si>
  <si>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</si>
  <si>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</si>
  <si>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</si>
  <si>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</si>
  <si>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</si>
  <si>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</si>
  <si>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</si>
  <si>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</si>
  <si>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</si>
  <si>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</si>
  <si>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</si>
  <si>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</si>
  <si>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</si>
  <si>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</si>
  <si>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</si>
  <si>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</si>
  <si>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</si>
  <si>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</si>
  <si>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</si>
  <si>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</si>
  <si>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</si>
  <si>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</si>
  <si>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</si>
  <si>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</si>
  <si>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</si>
  <si>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</si>
  <si>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</si>
  <si>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</si>
  <si>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</si>
  <si>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</si>
  <si>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</si>
  <si>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</si>
  <si>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</si>
  <si>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</si>
  <si>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</si>
  <si>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</si>
  <si>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</si>
  <si>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</si>
  <si>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</si>
  <si>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</si>
  <si>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</si>
  <si>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</si>
  <si>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</si>
  <si>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</si>
  <si>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</si>
  <si>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</si>
  <si>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</si>
  <si>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</si>
  <si>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</si>
  <si>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</si>
  <si>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</si>
  <si>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</si>
  <si>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</si>
  <si>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</si>
  <si>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</si>
  <si>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</si>
  <si>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</si>
  <si>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</si>
  <si>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</si>
  <si>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</si>
  <si>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</si>
  <si>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</si>
  <si>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</si>
  <si>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</si>
  <si>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</si>
  <si>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</si>
  <si>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</si>
  <si>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</si>
  <si>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</si>
  <si>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</si>
  <si>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</si>
  <si>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</si>
  <si>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</si>
  <si>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</si>
  <si>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</si>
  <si>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</si>
  <si>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</si>
  <si>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</si>
  <si>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</si>
  <si>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</si>
  <si>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</si>
  <si>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</si>
  <si>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</si>
  <si>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</si>
  <si>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</si>
  <si>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</si>
  <si>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</si>
  <si>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</si>
  <si>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</si>
  <si>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</si>
  <si>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</si>
  <si>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</si>
  <si>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</si>
  <si>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</si>
  <si>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</si>
  <si>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</si>
  <si>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</si>
  <si>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</si>
  <si>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</si>
  <si>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</si>
  <si>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</si>
  <si>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</si>
  <si>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</si>
  <si>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</si>
  <si>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</si>
  <si>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</si>
  <si>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</si>
  <si>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</si>
  <si>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</si>
  <si>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</si>
  <si>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</si>
  <si>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</si>
  <si>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</si>
  <si>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</si>
  <si>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</si>
  <si>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</si>
  <si>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</si>
  <si>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</si>
  <si>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</si>
  <si>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</si>
  <si>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</si>
  <si>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</si>
  <si>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</si>
  <si>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</si>
  <si>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</si>
  <si>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</si>
  <si>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</si>
  <si>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</si>
  <si>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</si>
  <si>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</si>
  <si>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</si>
  <si>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</si>
  <si>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</si>
  <si>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</si>
  <si>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</si>
  <si>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</si>
  <si>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</si>
  <si>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</si>
  <si>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</si>
  <si>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</si>
  <si>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</si>
  <si>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</si>
  <si>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</si>
  <si>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</si>
  <si>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</si>
  <si>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</si>
  <si>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</si>
  <si>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</si>
  <si>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</si>
  <si>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</si>
  <si>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</si>
  <si>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</si>
  <si>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</si>
  <si>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</si>
  <si>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</si>
  <si>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</si>
  <si>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</si>
  <si>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</si>
  <si>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</si>
  <si>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</si>
  <si>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</si>
  <si>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</si>
  <si>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</si>
  <si>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</si>
  <si>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</si>
  <si>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</si>
  <si>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</si>
  <si>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</si>
  <si>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</si>
  <si>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</si>
  <si>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</si>
  <si>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</si>
  <si>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</si>
  <si>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</si>
  <si>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</si>
  <si>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</si>
  <si>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</si>
  <si>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</si>
  <si>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</si>
  <si>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</si>
  <si>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</si>
  <si>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</si>
  <si>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</si>
  <si>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</si>
  <si>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</si>
  <si>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</si>
  <si>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</si>
  <si>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</si>
  <si>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</si>
  <si>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</si>
  <si>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</si>
  <si>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</si>
  <si>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</si>
  <si>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</si>
  <si>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</si>
  <si>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</si>
  <si>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</si>
  <si>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</si>
  <si>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</si>
  <si>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</si>
  <si>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</si>
  <si>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</si>
  <si>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</si>
  <si>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</si>
  <si>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</si>
  <si>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</si>
  <si>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</si>
  <si>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</si>
  <si>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</si>
  <si>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</si>
  <si>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</si>
  <si>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</si>
  <si>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</si>
  <si>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</si>
  <si>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</si>
  <si>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</si>
  <si>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</si>
  <si>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</si>
  <si>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</si>
  <si>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</si>
  <si>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</si>
  <si>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</si>
  <si>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</si>
  <si>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</si>
  <si>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</si>
  <si>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</si>
  <si>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</si>
  <si>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</si>
  <si>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</si>
  <si>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</si>
  <si>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</si>
  <si>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</si>
  <si>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</si>
  <si>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</si>
  <si>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</si>
  <si>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</si>
  <si>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</si>
  <si>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</si>
  <si>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</si>
  <si>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</si>
  <si>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</si>
  <si>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</si>
  <si>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</si>
  <si>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</si>
  <si>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</si>
  <si>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</si>
  <si>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</si>
  <si>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</si>
  <si>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</si>
  <si>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</si>
  <si>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</si>
  <si>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</si>
  <si>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</si>
  <si>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</si>
  <si>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</si>
  <si>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</si>
  <si>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</si>
  <si>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</si>
  <si>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</si>
  <si>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</si>
  <si>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</si>
  <si>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</si>
  <si>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</si>
  <si>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</si>
  <si>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</si>
  <si>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</si>
  <si>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</si>
  <si>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</si>
  <si>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</si>
  <si>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</si>
  <si>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</si>
  <si>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</si>
  <si>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</si>
  <si>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</si>
  <si>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</si>
  <si>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</si>
  <si>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</si>
  <si>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</si>
  <si>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</si>
  <si>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</si>
  <si>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</si>
  <si>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</si>
  <si>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</si>
  <si>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</si>
  <si>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</si>
  <si>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</si>
  <si>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</si>
  <si>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</si>
  <si>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</si>
  <si>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</si>
  <si>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</si>
  <si>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</si>
  <si>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</si>
  <si>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</si>
  <si>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</si>
  <si>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</si>
  <si>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</si>
  <si>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</si>
  <si>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</si>
  <si>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</si>
  <si>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</si>
  <si>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</si>
  <si>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</si>
  <si>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</si>
  <si>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</si>
  <si>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</si>
  <si>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</si>
  <si>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</si>
  <si>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</si>
  <si>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</si>
  <si>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</si>
  <si>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</si>
  <si>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</si>
  <si>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</si>
  <si>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</si>
  <si>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</si>
  <si>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</si>
  <si>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</si>
  <si>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</si>
  <si>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</si>
  <si>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</si>
  <si>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</si>
  <si>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</si>
  <si>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</si>
  <si>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</si>
  <si>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</si>
  <si>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</si>
  <si>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</si>
  <si>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</si>
  <si>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</si>
  <si>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</si>
  <si>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</si>
  <si>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</si>
  <si>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</si>
  <si>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</si>
  <si>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</si>
  <si>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</si>
  <si>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</si>
  <si>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</si>
  <si>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</si>
  <si>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</si>
  <si>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</si>
  <si>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</si>
  <si>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</si>
  <si>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</si>
  <si>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</si>
  <si>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</si>
  <si>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</si>
  <si>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</si>
  <si>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</si>
  <si>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</si>
  <si>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</si>
  <si>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</si>
  <si>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</si>
  <si>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</si>
  <si>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</si>
  <si>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</si>
  <si>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</si>
  <si>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</si>
  <si>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</si>
  <si>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</si>
  <si>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</si>
  <si>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</si>
  <si>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</si>
  <si>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</si>
  <si>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</si>
  <si>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</si>
  <si>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</si>
  <si>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</si>
  <si>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</si>
  <si>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</si>
  <si>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</si>
  <si>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</si>
  <si>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</si>
  <si>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</si>
  <si>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</si>
  <si>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</si>
  <si>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</si>
  <si>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</si>
  <si>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</si>
  <si>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</si>
  <si>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</si>
  <si>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</si>
  <si>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</si>
  <si>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</si>
  <si>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</si>
  <si>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</si>
  <si>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</si>
  <si>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</si>
  <si>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</si>
  <si>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</si>
  <si>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</si>
  <si>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</si>
  <si>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</si>
  <si>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</si>
  <si>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</si>
  <si>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</si>
  <si>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</si>
  <si>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</si>
  <si>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</si>
  <si>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</si>
  <si>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</si>
  <si>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</si>
  <si>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</si>
  <si>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</si>
  <si>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</si>
  <si>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</si>
  <si>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</si>
  <si>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</si>
  <si>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</si>
  <si>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</si>
  <si>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</si>
  <si>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</si>
  <si>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</si>
  <si>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</si>
  <si>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</si>
  <si>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</si>
  <si>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</si>
  <si>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</si>
  <si>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</si>
  <si>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</si>
  <si>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</si>
  <si>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</si>
  <si>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</si>
  <si>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</si>
  <si>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</si>
  <si>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</si>
  <si>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</si>
  <si>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</si>
  <si>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</si>
  <si>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</si>
  <si>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</si>
  <si>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</si>
  <si>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</si>
  <si>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</si>
  <si>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</si>
  <si>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</si>
  <si>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</si>
  <si>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</si>
  <si>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</si>
  <si>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</si>
  <si>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</si>
  <si>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</si>
  <si>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</si>
  <si>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</si>
  <si>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</si>
  <si>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</si>
  <si>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</si>
  <si>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</si>
  <si>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</si>
  <si>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</si>
  <si>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</si>
  <si>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</si>
  <si>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</si>
  <si>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</si>
  <si>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</si>
  <si>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</si>
  <si>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</si>
  <si>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</si>
  <si>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</si>
  <si>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</si>
  <si>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</si>
  <si>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</si>
  <si>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</si>
  <si>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</si>
  <si>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</si>
  <si>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</si>
  <si>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</si>
  <si>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</si>
  <si>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</si>
  <si>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</si>
  <si>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</si>
  <si>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</si>
  <si>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</si>
  <si>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</si>
  <si>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</si>
  <si>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</si>
  <si>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</si>
  <si>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</si>
  <si>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</si>
  <si>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</si>
  <si>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</si>
  <si>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</si>
  <si>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</si>
  <si>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</si>
  <si>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</si>
  <si>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</si>
  <si>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</si>
  <si>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</si>
  <si>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</si>
  <si>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</si>
  <si>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</si>
  <si>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</si>
  <si>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</si>
  <si>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</si>
  <si>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</si>
  <si>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</si>
  <si>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</si>
  <si>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</si>
  <si>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</si>
  <si>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</si>
  <si>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</si>
  <si>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</si>
  <si>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</si>
  <si>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</si>
  <si>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</si>
  <si>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</si>
  <si>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</si>
  <si>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</si>
  <si>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</si>
  <si>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</si>
  <si>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</si>
  <si>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</si>
  <si>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</si>
  <si>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</si>
  <si>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</si>
  <si>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</si>
  <si>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</si>
  <si>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</si>
  <si>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</si>
  <si>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</si>
  <si>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</si>
  <si>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</si>
  <si>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</si>
  <si>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</si>
  <si>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</si>
  <si>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</si>
  <si>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</si>
  <si>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</si>
  <si>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</si>
  <si>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</si>
  <si>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</si>
  <si>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</si>
  <si>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</si>
  <si>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</si>
  <si>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</si>
  <si>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</si>
  <si>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</si>
  <si>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</si>
  <si>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</si>
  <si>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</si>
  <si>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</si>
  <si>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</si>
  <si>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</si>
  <si>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</si>
  <si>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</si>
  <si>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</si>
  <si>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</si>
  <si>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</si>
  <si>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</si>
  <si>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</si>
  <si>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</si>
  <si>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</si>
  <si>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</si>
  <si>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</si>
  <si>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</si>
  <si>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</si>
  <si>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</si>
  <si>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</si>
  <si>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</si>
  <si>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</si>
  <si>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</si>
  <si>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</si>
  <si>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</si>
  <si>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</si>
  <si>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</si>
  <si>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</si>
  <si>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</si>
  <si>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</si>
  <si>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</si>
  <si>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</si>
  <si>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</si>
  <si>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</si>
  <si>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</si>
  <si>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</si>
  <si>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</si>
  <si>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</si>
  <si>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</si>
  <si>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</si>
  <si>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</si>
  <si>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</si>
  <si>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</si>
  <si>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</si>
  <si>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</si>
  <si>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</si>
  <si>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</si>
  <si>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</si>
  <si>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</si>
  <si>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</si>
  <si>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</si>
  <si>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</si>
  <si>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</si>
  <si>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</si>
  <si>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</si>
  <si>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</si>
  <si>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</si>
  <si>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</si>
  <si>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</si>
  <si>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</si>
  <si>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</si>
  <si>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</si>
  <si>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</si>
  <si>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</si>
  <si>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</si>
  <si>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</si>
  <si>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</si>
  <si>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</si>
  <si>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</si>
  <si>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</si>
  <si>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</si>
  <si>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</si>
  <si>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</si>
  <si>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</si>
  <si>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</si>
  <si>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</si>
  <si>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</si>
  <si>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</si>
  <si>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</si>
  <si>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</si>
  <si>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</si>
  <si>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</si>
  <si>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</si>
  <si>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</si>
  <si>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</si>
  <si>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</si>
  <si>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</si>
  <si>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</si>
  <si>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</si>
  <si>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</si>
  <si>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</si>
  <si>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</si>
  <si>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</si>
  <si>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</si>
  <si>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</si>
  <si>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</si>
  <si>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</si>
  <si>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</si>
  <si>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</si>
  <si>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</si>
  <si>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</si>
  <si>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</si>
  <si>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</si>
  <si>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</si>
  <si>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</si>
  <si>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</si>
  <si>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</si>
  <si>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</si>
  <si>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</si>
  <si>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</si>
  <si>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</si>
  <si>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</si>
  <si>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</si>
  <si>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</si>
  <si>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</si>
  <si>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</si>
  <si>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</si>
  <si>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</si>
  <si>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</si>
  <si>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</si>
  <si>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</si>
  <si>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</si>
  <si>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</si>
  <si>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</si>
  <si>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</si>
  <si>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</si>
  <si>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</si>
  <si>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</si>
  <si>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</si>
  <si>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</si>
  <si>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</si>
  <si>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</si>
  <si>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</si>
  <si>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</si>
  <si>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</si>
  <si>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</si>
  <si>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</si>
  <si>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</si>
  <si>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</si>
  <si>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</si>
  <si>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</si>
  <si>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</si>
  <si>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</si>
  <si>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</si>
  <si>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</si>
  <si>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</si>
  <si>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</si>
  <si>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</si>
  <si>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</si>
  <si>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</si>
  <si>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</si>
  <si>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</si>
  <si>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</si>
  <si>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</si>
  <si>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</si>
  <si>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</si>
  <si>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</si>
  <si>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</si>
  <si>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</si>
  <si>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</si>
  <si>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</si>
  <si>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</si>
  <si>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</si>
  <si>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</si>
  <si>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</si>
  <si>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</si>
  <si>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</si>
  <si>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</si>
  <si>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</si>
  <si>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</si>
  <si>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</si>
  <si>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</si>
  <si>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</si>
  <si>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</si>
  <si>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</si>
  <si>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</si>
  <si>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</si>
  <si>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</si>
  <si>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</si>
  <si>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</si>
  <si>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</si>
  <si>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</si>
  <si>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</si>
  <si>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</si>
  <si>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</si>
  <si>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</si>
  <si>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</si>
  <si>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</si>
  <si>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</si>
  <si>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</si>
  <si>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</si>
  <si>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</si>
  <si>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</si>
  <si>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</si>
  <si>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</si>
  <si>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</si>
  <si>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</si>
  <si>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</si>
  <si>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</si>
  <si>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</si>
  <si>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</si>
  <si>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</si>
  <si>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</si>
  <si>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</si>
  <si>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</si>
  <si>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</si>
  <si>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</si>
  <si>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</si>
  <si>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</si>
  <si>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</si>
  <si>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</si>
  <si>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</si>
  <si>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</si>
  <si>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</si>
  <si>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</si>
  <si>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</si>
  <si>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</si>
  <si>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</si>
  <si>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</si>
  <si>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</si>
  <si>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</si>
  <si>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</si>
  <si>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</si>
  <si>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</si>
  <si>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</si>
  <si>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</si>
  <si>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</si>
  <si>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</si>
  <si>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</si>
  <si>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</si>
  <si>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</si>
  <si>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</si>
  <si>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</si>
  <si>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</si>
  <si>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</si>
  <si>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</si>
  <si>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</si>
  <si>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</si>
  <si>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</si>
  <si>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</si>
  <si>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</si>
  <si>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</si>
  <si>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</si>
  <si>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</si>
  <si>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</si>
  <si>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</si>
  <si>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</si>
  <si>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</si>
  <si>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</si>
  <si>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</si>
  <si>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</si>
  <si>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</si>
  <si>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</si>
  <si>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</si>
  <si>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</si>
  <si>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</si>
  <si>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</si>
  <si>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</si>
  <si>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</si>
  <si>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</si>
  <si>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</si>
  <si>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</si>
  <si>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</si>
  <si>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</si>
  <si>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</si>
  <si>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</si>
  <si>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</si>
  <si>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</si>
  <si>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</si>
  <si>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</si>
  <si>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</si>
  <si>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</si>
  <si>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</si>
  <si>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</si>
  <si>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</si>
  <si>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</si>
  <si>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</si>
  <si>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</si>
  <si>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</si>
  <si>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</si>
  <si>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</si>
  <si>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</si>
  <si>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</si>
  <si>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</si>
  <si>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</si>
  <si>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</si>
  <si>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</si>
  <si>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</si>
  <si>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</si>
  <si>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</si>
  <si>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</si>
  <si>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</si>
  <si>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</si>
  <si>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</si>
  <si>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</si>
  <si>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</si>
  <si>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</si>
  <si>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</si>
  <si>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</si>
  <si>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</si>
  <si>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</si>
  <si>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</si>
  <si>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</si>
  <si>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</si>
  <si>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</si>
  <si>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</si>
  <si>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</si>
  <si>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</si>
  <si>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</si>
  <si>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</si>
  <si>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</si>
  <si>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</si>
  <si>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</si>
  <si>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</si>
  <si>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</si>
  <si>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</si>
  <si>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</si>
  <si>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</si>
  <si>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</si>
  <si>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</si>
  <si>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</si>
  <si>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</si>
  <si>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</si>
  <si>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</si>
  <si>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</si>
  <si>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</si>
  <si>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</si>
  <si>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</si>
  <si>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</si>
  <si>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</si>
  <si>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</si>
  <si>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</si>
  <si>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</si>
  <si>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</si>
  <si>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</si>
  <si>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</si>
  <si>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</si>
  <si>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</si>
  <si>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</si>
  <si>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</si>
  <si>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</si>
  <si>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</si>
  <si>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</si>
  <si>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</si>
  <si>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</si>
  <si>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</si>
  <si>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</si>
  <si>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</si>
  <si>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</si>
  <si>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</si>
  <si>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</si>
  <si>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</si>
  <si>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</si>
  <si>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</si>
  <si>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</si>
  <si>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</si>
  <si>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</si>
  <si>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</si>
  <si>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</si>
  <si>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</si>
  <si>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</si>
  <si>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</si>
  <si>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</si>
  <si>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</si>
  <si>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</si>
  <si>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</si>
  <si>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</si>
  <si>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</si>
  <si>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</si>
  <si>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</si>
  <si>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</si>
  <si>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</si>
  <si>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</si>
  <si>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</si>
  <si>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</si>
  <si>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</si>
  <si>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</si>
  <si>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</si>
  <si>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</si>
  <si>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</si>
  <si>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</si>
  <si>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</si>
  <si>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</si>
  <si>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</si>
  <si>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</si>
  <si>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</si>
  <si>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</si>
  <si>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</si>
  <si>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</si>
  <si>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</si>
  <si>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</si>
  <si>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</si>
  <si>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</si>
  <si>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</si>
  <si>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</si>
  <si>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</si>
  <si>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</si>
  <si>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</si>
  <si>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</si>
  <si>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</si>
  <si>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</si>
  <si>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</si>
  <si>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</si>
  <si>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</si>
  <si>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</si>
  <si>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</si>
  <si>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</si>
  <si>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</si>
  <si>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</si>
  <si>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</si>
  <si>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</si>
  <si>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</si>
  <si>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</si>
  <si>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</si>
  <si>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</si>
  <si>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</si>
  <si>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</si>
  <si>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</si>
  <si>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</si>
  <si>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</si>
  <si>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</si>
  <si>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</si>
  <si>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</si>
  <si>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</si>
  <si>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</si>
  <si>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</si>
  <si>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</si>
  <si>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</si>
  <si>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</si>
  <si>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</si>
  <si>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</si>
  <si>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</si>
  <si>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</si>
  <si>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</si>
  <si>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</si>
  <si>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</si>
  <si>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</si>
  <si>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</si>
  <si>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</si>
  <si>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</si>
  <si>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</si>
  <si>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</si>
  <si>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</si>
  <si>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</si>
  <si>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</si>
  <si>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</si>
  <si>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</si>
  <si>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</si>
  <si>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</si>
  <si>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</si>
  <si>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</si>
  <si>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</si>
  <si>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</si>
  <si>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</si>
  <si>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</si>
  <si>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</si>
  <si>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</si>
  <si>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</si>
  <si>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</si>
  <si>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</si>
  <si>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</si>
  <si>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</si>
  <si>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</si>
  <si>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</si>
  <si>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</si>
  <si>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</si>
  <si>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</si>
  <si>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</si>
  <si>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</si>
  <si>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</si>
  <si>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</si>
  <si>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</si>
  <si>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</si>
  <si>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</si>
  <si>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</si>
  <si>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</si>
  <si>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</si>
  <si>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</si>
  <si>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</si>
  <si>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</si>
  <si>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</si>
  <si>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</si>
  <si>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</si>
  <si>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</si>
  <si>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</si>
  <si>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</si>
  <si>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</si>
  <si>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</si>
  <si>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</si>
  <si>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</si>
  <si>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</si>
  <si>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</si>
  <si>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</si>
  <si>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</si>
  <si>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</si>
  <si>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</si>
  <si>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</si>
  <si>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</si>
  <si>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</si>
  <si>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</si>
  <si>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</si>
  <si>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</si>
  <si>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</si>
  <si>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</si>
  <si>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</si>
  <si>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</si>
  <si>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</si>
  <si>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</si>
  <si>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</si>
  <si>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</si>
  <si>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</si>
  <si>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</si>
  <si>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</si>
  <si>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</si>
  <si>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</si>
  <si>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</si>
  <si>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</si>
  <si>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</si>
  <si>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</si>
  <si>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</si>
  <si>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</si>
  <si>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</si>
  <si>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</si>
  <si>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</si>
  <si>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</si>
  <si>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</si>
  <si>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</si>
  <si>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</si>
  <si>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</si>
  <si>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</si>
  <si>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</si>
  <si>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</si>
  <si>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</si>
  <si>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</si>
  <si>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</si>
  <si>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</si>
  <si>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</si>
  <si>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</si>
  <si>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</si>
  <si>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</si>
  <si>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</si>
  <si>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</si>
  <si>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</si>
  <si>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</si>
  <si>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</si>
  <si>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</si>
  <si>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</si>
  <si>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</si>
  <si>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</si>
  <si>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</si>
  <si>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</si>
  <si>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</si>
  <si>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</si>
  <si>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</si>
  <si>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</si>
  <si>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</si>
  <si>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</si>
  <si>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</si>
  <si>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</si>
  <si>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</si>
  <si>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</si>
  <si>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</si>
  <si>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</si>
  <si>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</si>
  <si>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</si>
  <si>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</si>
  <si>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</si>
  <si>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</si>
  <si>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</si>
  <si>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</si>
  <si>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</si>
  <si>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</si>
  <si>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</si>
  <si>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</si>
  <si>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</si>
  <si>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</si>
  <si>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</si>
  <si>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</si>
  <si>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</si>
  <si>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</si>
  <si>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</si>
  <si>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</si>
  <si>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</si>
  <si>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</si>
  <si>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</si>
  <si>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</si>
  <si>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</si>
  <si>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</si>
  <si>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</si>
  <si>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</si>
  <si>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</si>
  <si>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</si>
  <si>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</si>
  <si>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</si>
  <si>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</si>
  <si>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</si>
  <si>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</si>
  <si>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</si>
  <si>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</si>
  <si>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</si>
  <si>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</si>
  <si>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</si>
  <si>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</si>
  <si>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</si>
  <si>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</si>
  <si>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</si>
  <si>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</si>
  <si>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</si>
  <si>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</si>
  <si>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</si>
  <si>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</si>
  <si>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</si>
  <si>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</si>
  <si>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</si>
  <si>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</si>
  <si>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</si>
  <si>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</si>
  <si>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</si>
  <si>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</si>
  <si>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</si>
  <si>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</si>
  <si>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</si>
  <si>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</si>
  <si>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</si>
  <si>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</si>
  <si>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</si>
  <si>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</si>
  <si>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</si>
  <si>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</si>
  <si>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</si>
  <si>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</si>
  <si>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</si>
  <si>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</si>
  <si>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</si>
  <si>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</si>
  <si>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</si>
  <si>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</si>
  <si>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</si>
  <si>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</si>
  <si>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</si>
  <si>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</si>
  <si>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</si>
  <si>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</si>
  <si>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</si>
  <si>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</si>
  <si>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</si>
  <si>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</si>
  <si>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</si>
  <si>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</si>
  <si>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</si>
  <si>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</si>
  <si>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</si>
  <si>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</si>
  <si>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</si>
  <si>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</si>
  <si>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</si>
  <si>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</si>
  <si>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</si>
  <si>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</si>
  <si>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</si>
  <si>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</si>
  <si>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</si>
  <si>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</si>
  <si>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</si>
  <si>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</si>
  <si>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</si>
  <si>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</si>
  <si>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</si>
  <si>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</si>
  <si>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</si>
  <si>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</si>
  <si>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</si>
  <si>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</si>
  <si>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</si>
  <si>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</si>
  <si>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</si>
  <si>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</si>
  <si>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</si>
  <si>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</si>
  <si>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</si>
  <si>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</si>
  <si>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</si>
  <si>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</si>
  <si>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</si>
  <si>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</si>
  <si>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</si>
  <si>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</si>
  <si>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</si>
  <si>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</si>
  <si>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</si>
  <si>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</si>
  <si>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</si>
  <si>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</si>
  <si>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</si>
  <si>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</si>
  <si>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</si>
  <si>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</si>
  <si>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</si>
  <si>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</si>
  <si>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</si>
  <si>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</si>
  <si>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</si>
  <si>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</si>
  <si>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</si>
  <si>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</si>
  <si>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</si>
  <si>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</si>
  <si>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</si>
  <si>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</si>
  <si>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</si>
  <si>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</si>
  <si>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</si>
  <si>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</si>
  <si>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</si>
  <si>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</si>
  <si>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</si>
  <si>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</si>
  <si>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</si>
  <si>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</si>
  <si>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</si>
  <si>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</si>
  <si>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</si>
  <si>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</si>
  <si>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</si>
  <si>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</si>
  <si>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</si>
  <si>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</si>
  <si>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</si>
  <si>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</si>
  <si>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</si>
  <si>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</si>
  <si>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</si>
  <si>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</si>
  <si>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</si>
  <si>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</si>
  <si>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</si>
  <si>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</si>
  <si>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</si>
  <si>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</si>
  <si>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</si>
  <si>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</si>
  <si>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</si>
  <si>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</si>
  <si>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</si>
  <si>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</si>
  <si>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</si>
  <si>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</si>
  <si>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</si>
  <si>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</si>
  <si>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</si>
  <si>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</si>
  <si>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</si>
  <si>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</si>
  <si>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</si>
  <si>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</si>
  <si>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</si>
  <si>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</si>
  <si>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</si>
  <si>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</si>
  <si>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</si>
  <si>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</si>
  <si>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</si>
  <si>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</si>
  <si>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</si>
  <si>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</si>
  <si>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</si>
  <si>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</si>
  <si>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</si>
  <si>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</si>
  <si>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</si>
  <si>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</si>
  <si>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</si>
  <si>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</si>
  <si>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</si>
  <si>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</si>
  <si>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</si>
  <si>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</si>
  <si>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</si>
  <si>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</si>
  <si>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</si>
  <si>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</si>
  <si>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</si>
  <si>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</si>
  <si>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</si>
  <si>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</si>
  <si>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</si>
  <si>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</si>
  <si>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</si>
  <si>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</si>
  <si>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</si>
  <si>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</si>
  <si>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</si>
  <si>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</si>
  <si>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</si>
  <si>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</si>
  <si>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</si>
  <si>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</si>
  <si>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</si>
  <si>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</si>
  <si>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</si>
  <si>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</si>
  <si>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</si>
  <si>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</si>
  <si>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</si>
  <si>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</si>
  <si>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</si>
  <si>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</si>
  <si>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</si>
  <si>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</si>
  <si>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</si>
  <si>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</si>
  <si>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</si>
  <si>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</si>
  <si>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</si>
  <si>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</si>
  <si>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</si>
  <si>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</si>
  <si>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</si>
  <si>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</si>
  <si>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</si>
  <si>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</si>
  <si>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</si>
  <si>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</si>
  <si>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</si>
  <si>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</si>
  <si>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</si>
  <si>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</si>
  <si>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</si>
  <si>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</si>
  <si>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</si>
  <si>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</si>
  <si>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</si>
  <si>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</si>
  <si>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</si>
  <si>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</si>
  <si>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</si>
  <si>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</si>
  <si>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</si>
  <si>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</si>
  <si>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</si>
  <si>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</si>
  <si>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</si>
  <si>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</si>
  <si>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</si>
  <si>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</si>
  <si>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</si>
  <si>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</si>
  <si>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</si>
  <si>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</si>
  <si>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</si>
  <si>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</si>
  <si>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</si>
  <si>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</si>
  <si>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</si>
  <si>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</si>
  <si>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</si>
  <si>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</si>
  <si>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</si>
  <si>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</si>
  <si>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</si>
  <si>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</si>
  <si>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</si>
  <si>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</si>
  <si>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</si>
  <si>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</si>
  <si>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</si>
  <si>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</si>
  <si>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</si>
  <si>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</si>
  <si>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</si>
  <si>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</si>
  <si>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</si>
  <si>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</si>
  <si>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</si>
  <si>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</si>
  <si>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</si>
  <si>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</si>
  <si>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</si>
  <si>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</si>
  <si>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</si>
  <si>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</si>
  <si>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</si>
  <si>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</si>
  <si>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</si>
  <si>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</si>
  <si>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</si>
  <si>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</si>
  <si>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</si>
  <si>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</si>
  <si>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</si>
  <si>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</si>
  <si>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</si>
  <si>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</si>
  <si>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</si>
  <si>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</si>
  <si>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</si>
  <si>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</si>
  <si>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</si>
  <si>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</si>
  <si>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</si>
  <si>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</si>
  <si>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</si>
  <si>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</si>
  <si>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</si>
  <si>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</si>
  <si>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</si>
  <si>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</si>
  <si>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</si>
  <si>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</si>
  <si>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</si>
  <si>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</si>
  <si>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</si>
  <si>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</si>
  <si>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</si>
  <si>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</si>
  <si>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</si>
  <si>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</si>
  <si>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</si>
  <si>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</si>
  <si>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</si>
  <si>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</si>
  <si>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</si>
  <si>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</si>
  <si>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</si>
  <si>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</si>
  <si>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</si>
  <si>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</si>
  <si>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</si>
  <si>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</si>
  <si>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</si>
  <si>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</si>
  <si>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</si>
  <si>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</si>
  <si>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</si>
  <si>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</si>
  <si>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</si>
  <si>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</si>
  <si>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</si>
  <si>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</si>
  <si>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</si>
  <si>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</si>
  <si>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</si>
  <si>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</si>
  <si>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</si>
  <si>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</si>
  <si>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</si>
  <si>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</si>
  <si>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</si>
  <si>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</si>
  <si>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</si>
  <si>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</si>
  <si>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</si>
  <si>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</si>
  <si>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</si>
  <si>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</si>
  <si>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</si>
  <si>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</si>
  <si>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</si>
  <si>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</si>
  <si>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</si>
  <si>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</si>
  <si>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</si>
  <si>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</si>
  <si>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</si>
  <si>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</si>
  <si>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</si>
  <si>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</si>
  <si>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</si>
  <si>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</si>
  <si>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</si>
  <si>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</si>
  <si>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</si>
  <si>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</si>
  <si>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</si>
  <si>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</si>
  <si>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</si>
  <si>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</si>
  <si>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</si>
  <si>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</si>
  <si>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</si>
  <si>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</si>
  <si>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</si>
  <si>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</si>
  <si>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</si>
  <si>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</si>
  <si>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</si>
  <si>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</si>
  <si>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</si>
  <si>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</si>
  <si>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</si>
  <si>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</si>
  <si>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</si>
  <si>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</si>
  <si>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</si>
  <si>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</si>
  <si>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</si>
  <si>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</si>
  <si>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</si>
  <si>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</si>
  <si>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</si>
  <si>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</si>
  <si>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</si>
  <si>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</si>
  <si>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</si>
  <si>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</si>
  <si>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</si>
  <si>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</si>
  <si>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</si>
  <si>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</si>
  <si>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</si>
  <si>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</si>
  <si>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</si>
  <si>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</si>
  <si>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</si>
  <si>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</si>
  <si>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</si>
  <si>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</si>
  <si>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</si>
  <si>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</si>
  <si>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</si>
  <si>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</si>
  <si>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</si>
  <si>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</si>
  <si>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</si>
  <si>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</si>
  <si>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</si>
  <si>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</si>
  <si>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</si>
  <si>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</si>
  <si>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</si>
  <si>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</si>
  <si>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</si>
  <si>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</si>
  <si>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</si>
  <si>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</si>
  <si>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</si>
  <si>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</si>
  <si>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</si>
  <si>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</si>
  <si>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</si>
  <si>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</si>
  <si>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</si>
  <si>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</si>
  <si>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</si>
  <si>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</si>
  <si>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</si>
  <si>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</si>
  <si>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</si>
  <si>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</si>
  <si>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</si>
  <si>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</si>
  <si>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</si>
  <si>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</si>
  <si>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</si>
  <si>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</si>
  <si>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</si>
  <si>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</si>
  <si>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</si>
  <si>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</si>
  <si>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</si>
  <si>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</si>
  <si>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</si>
  <si>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</si>
  <si>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</si>
  <si>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</si>
  <si>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</si>
  <si>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</si>
  <si>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</si>
  <si>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</si>
  <si>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</si>
  <si>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</si>
  <si>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</si>
  <si>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</si>
  <si>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</si>
  <si>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</si>
  <si>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</si>
  <si>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</si>
  <si>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</si>
  <si>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</si>
  <si>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</si>
  <si>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</si>
  <si>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</si>
  <si>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</si>
  <si>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</si>
  <si>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</si>
  <si>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</si>
  <si>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</si>
  <si>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</si>
  <si>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</si>
  <si>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</si>
  <si>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</si>
  <si>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</si>
  <si>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</si>
  <si>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</si>
  <si>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</si>
  <si>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</si>
  <si>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</si>
  <si>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</si>
  <si>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</si>
  <si>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</si>
  <si>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</si>
  <si>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</si>
  <si>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</si>
  <si>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</si>
  <si>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</si>
  <si>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</si>
  <si>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</si>
  <si>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</si>
  <si>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</si>
  <si>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</si>
  <si>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</si>
  <si>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</si>
  <si>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</si>
  <si>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</si>
  <si>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</si>
  <si>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</si>
  <si>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</si>
  <si>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</si>
  <si>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</si>
  <si>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</si>
  <si>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</si>
  <si>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</si>
  <si>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</si>
  <si>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</si>
  <si>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</si>
  <si>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</si>
  <si>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</si>
  <si>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</si>
  <si>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</si>
  <si>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</si>
  <si>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</si>
  <si>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</si>
  <si>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</si>
  <si>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</si>
  <si>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</si>
  <si>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</si>
  <si>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</si>
  <si>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</si>
  <si>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</si>
  <si>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</si>
  <si>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</si>
  <si>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</si>
  <si>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</si>
  <si>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</si>
  <si>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</si>
  <si>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</si>
  <si>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</si>
  <si>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</si>
  <si>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</si>
  <si>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</si>
  <si>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</si>
  <si>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</si>
  <si>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</si>
  <si>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</si>
  <si>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</si>
  <si>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</si>
  <si>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</si>
  <si>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</si>
  <si>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</si>
  <si>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</si>
  <si>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</si>
  <si>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</si>
  <si>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</si>
  <si>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</si>
  <si>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</si>
  <si>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</si>
  <si>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</si>
  <si>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</si>
  <si>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</si>
  <si>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</si>
  <si>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</si>
  <si>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</si>
  <si>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</si>
  <si>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</si>
  <si>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</si>
  <si>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</si>
  <si>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</si>
  <si>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</si>
  <si>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</si>
  <si>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</si>
  <si>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</si>
  <si>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</si>
  <si>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</si>
  <si>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</si>
  <si>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</si>
  <si>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</si>
  <si>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</si>
  <si>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</si>
  <si>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</si>
  <si>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</si>
  <si>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</si>
  <si>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</si>
  <si>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</si>
  <si>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</si>
  <si>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</si>
  <si>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</si>
  <si>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</si>
  <si>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</si>
  <si>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</si>
  <si>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</si>
  <si>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</si>
  <si>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</si>
  <si>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</si>
  <si>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</si>
  <si>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</si>
  <si>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</si>
  <si>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</si>
  <si>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</si>
  <si>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</si>
  <si>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</si>
  <si>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</si>
  <si>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</si>
  <si>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</si>
  <si>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</si>
  <si>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</si>
  <si>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</si>
  <si>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</si>
  <si>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</si>
  <si>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</si>
  <si>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</si>
  <si>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</si>
  <si>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</si>
  <si>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</si>
  <si>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</si>
  <si>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</si>
  <si>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</si>
  <si>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</si>
  <si>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</si>
  <si>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</si>
  <si>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</si>
  <si>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</si>
  <si>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</si>
  <si>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</si>
  <si>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</si>
  <si>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</si>
  <si>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</si>
  <si>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</si>
  <si>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</si>
  <si>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</si>
  <si>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</si>
  <si>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</si>
  <si>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</si>
  <si>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</si>
  <si>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</si>
  <si>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</si>
  <si>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</si>
  <si>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</si>
  <si>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</si>
  <si>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</si>
  <si>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</si>
  <si>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</si>
  <si>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</si>
  <si>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</si>
  <si>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</si>
  <si>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</si>
  <si>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</si>
  <si>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</si>
  <si>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</si>
  <si>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</si>
  <si>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</si>
  <si>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</si>
  <si>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</si>
  <si>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</si>
  <si>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</si>
  <si>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</si>
  <si>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</si>
  <si>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</si>
  <si>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</si>
  <si>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</si>
  <si>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</si>
  <si>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</si>
  <si>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</si>
  <si>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</si>
  <si>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</si>
  <si>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</si>
  <si>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</si>
  <si>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</si>
  <si>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</si>
  <si>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</si>
  <si>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</si>
  <si>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</si>
  <si>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</si>
  <si>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</si>
  <si>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</si>
  <si>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</si>
  <si>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</si>
  <si>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</si>
  <si>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</si>
  <si>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</si>
  <si>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</si>
  <si>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</si>
  <si>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</si>
  <si>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</si>
  <si>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</si>
  <si>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</si>
  <si>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</si>
  <si>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</si>
  <si>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</si>
  <si>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</si>
  <si>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</si>
  <si>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</si>
  <si>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</si>
  <si>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</si>
  <si>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</si>
  <si>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</si>
  <si>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</si>
  <si>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</si>
  <si>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</si>
  <si>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</si>
  <si>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</si>
  <si>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</si>
  <si>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</si>
  <si>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</si>
  <si>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</si>
  <si>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</si>
  <si>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</si>
  <si>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</si>
  <si>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</si>
  <si>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</si>
  <si>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</si>
  <si>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</si>
  <si>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</si>
  <si>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</si>
  <si>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</si>
  <si>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</si>
  <si>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</si>
  <si>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</si>
  <si>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</si>
  <si>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</si>
  <si>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</si>
  <si>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</si>
  <si>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</si>
  <si>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</si>
  <si>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</si>
  <si>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</si>
  <si>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</si>
  <si>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</si>
  <si>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</si>
  <si>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</si>
  <si>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</si>
  <si>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</si>
  <si>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</si>
  <si>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</si>
  <si>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</si>
  <si>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</si>
  <si>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</si>
  <si>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</si>
  <si>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</si>
  <si>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</si>
  <si>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</si>
  <si>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</si>
  <si>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</si>
  <si>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</si>
  <si>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</si>
  <si>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</si>
  <si>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</si>
  <si>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</si>
  <si>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</si>
  <si>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</si>
  <si>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</si>
  <si>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</si>
  <si>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</si>
  <si>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</si>
  <si>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</si>
  <si>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</si>
  <si>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</si>
  <si>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</si>
  <si>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</si>
  <si>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</si>
  <si>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</si>
  <si>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</si>
  <si>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</si>
  <si>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</si>
  <si>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</si>
  <si>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</si>
  <si>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</si>
  <si>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</si>
  <si>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</si>
  <si>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</si>
  <si>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</si>
  <si>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</si>
  <si>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</si>
  <si>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</si>
  <si>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</si>
  <si>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</si>
  <si>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</si>
  <si>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</si>
  <si>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</si>
  <si>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</si>
  <si>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</si>
  <si>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</si>
  <si>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</si>
  <si>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</si>
  <si>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</si>
  <si>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</si>
  <si>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</si>
  <si>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</si>
  <si>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</si>
  <si>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</si>
  <si>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</si>
  <si>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</si>
  <si>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</si>
  <si>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</si>
  <si>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</si>
  <si>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</si>
  <si>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</si>
  <si>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</si>
  <si>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</si>
  <si>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</si>
  <si>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</si>
  <si>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</si>
  <si>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</si>
  <si>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</si>
  <si>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</si>
  <si>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</si>
  <si>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</si>
  <si>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</si>
  <si>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</si>
  <si>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</si>
  <si>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</si>
  <si>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</si>
  <si>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</si>
  <si>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</si>
  <si>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</si>
  <si>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</si>
  <si>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</si>
  <si>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</si>
  <si>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</si>
  <si>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</si>
  <si>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</si>
  <si>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</si>
  <si>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</si>
  <si>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</si>
  <si>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</si>
  <si>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</si>
  <si>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</si>
  <si>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</si>
  <si>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</si>
  <si>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</si>
  <si>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</si>
  <si>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</si>
  <si>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</si>
  <si>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</si>
  <si>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</si>
  <si>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</si>
  <si>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</si>
  <si>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</si>
  <si>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</si>
  <si>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</si>
  <si>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</si>
  <si>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</si>
  <si>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</si>
  <si>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</si>
  <si>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</si>
  <si>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</si>
  <si>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</si>
  <si>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</si>
  <si>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</si>
  <si>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</si>
  <si>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</si>
  <si>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</si>
  <si>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</si>
  <si>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</si>
  <si>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</si>
  <si>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</si>
  <si>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</si>
  <si>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</si>
  <si>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</si>
  <si>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</si>
  <si>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</si>
  <si>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</si>
  <si>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</si>
  <si>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</si>
  <si>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</si>
  <si>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</si>
  <si>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</si>
  <si>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</si>
  <si>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</si>
  <si>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</si>
  <si>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</si>
  <si>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</si>
  <si>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</si>
  <si>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</si>
  <si>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</si>
  <si>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</si>
  <si>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</si>
  <si>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</si>
  <si>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</si>
  <si>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</si>
  <si>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</si>
  <si>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</si>
  <si>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</si>
  <si>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</si>
  <si>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</si>
  <si>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</si>
  <si>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</si>
  <si>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</si>
  <si>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</si>
  <si>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</si>
  <si>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</si>
  <si>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</si>
  <si>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</si>
  <si>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</si>
  <si>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</si>
  <si>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</si>
  <si>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</si>
  <si>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</si>
  <si>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</si>
  <si>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</si>
  <si>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</si>
  <si>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</si>
  <si>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</si>
  <si>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</si>
  <si>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</si>
  <si>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</si>
  <si>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</si>
  <si>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</si>
  <si>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</si>
  <si>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</si>
  <si>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</si>
  <si>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</si>
  <si>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</si>
  <si>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</si>
  <si>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</si>
  <si>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</si>
  <si>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</si>
  <si>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</si>
  <si>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</si>
  <si>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</si>
  <si>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</si>
  <si>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</si>
  <si>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</si>
  <si>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</si>
  <si>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</si>
  <si>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</si>
  <si>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</si>
  <si>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</si>
  <si>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</si>
  <si>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</si>
  <si>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</si>
  <si>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</si>
  <si>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</si>
  <si>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</si>
  <si>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</si>
  <si>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</si>
  <si>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</si>
  <si>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</si>
  <si>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</si>
  <si>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</si>
  <si>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</si>
  <si>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</si>
  <si>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</si>
  <si>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</si>
  <si>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</si>
  <si>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</si>
  <si>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</si>
  <si>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</si>
  <si>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</si>
  <si>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</si>
  <si>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</si>
  <si>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</si>
  <si>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</si>
  <si>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</si>
  <si>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</si>
  <si>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</si>
  <si>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</si>
  <si>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</si>
  <si>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</si>
  <si>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</si>
  <si>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</si>
  <si>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</si>
  <si>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</si>
  <si>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</si>
  <si>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</si>
  <si>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</si>
  <si>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</si>
  <si>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</si>
  <si>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</si>
  <si>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</si>
  <si>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</si>
  <si>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</si>
  <si>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</si>
  <si>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</si>
  <si>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</si>
  <si>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</si>
  <si>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</si>
  <si>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</si>
  <si>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</si>
  <si>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</si>
  <si>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</si>
  <si>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</si>
  <si>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</si>
  <si>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</si>
  <si>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</si>
  <si>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</si>
  <si>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</si>
  <si>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</si>
  <si>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</si>
  <si>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</si>
  <si>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</si>
  <si>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</si>
  <si>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</si>
  <si>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</si>
  <si>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</si>
  <si>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</si>
  <si>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</si>
  <si>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</si>
  <si>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</si>
  <si>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</si>
  <si>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</si>
  <si>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</si>
  <si>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</si>
  <si>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</si>
  <si>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</si>
  <si>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</si>
  <si>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</si>
  <si>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</si>
  <si>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</si>
  <si>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</si>
  <si>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</si>
  <si>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</si>
  <si>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</si>
  <si>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</si>
  <si>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</si>
  <si>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</si>
  <si>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</si>
  <si>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</si>
  <si>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</si>
  <si>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</si>
  <si>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</si>
  <si>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</si>
  <si>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</si>
  <si>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</si>
  <si>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</si>
  <si>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</si>
  <si>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</si>
  <si>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</si>
  <si>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</si>
  <si>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</si>
  <si>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</si>
  <si>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</si>
  <si>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</si>
  <si>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</si>
  <si>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</si>
  <si>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</si>
  <si>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</si>
  <si>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</si>
  <si>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</si>
  <si>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</si>
  <si>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</si>
  <si>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</si>
  <si>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</si>
  <si>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</si>
  <si>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</si>
  <si>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</si>
  <si>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</si>
  <si>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</si>
  <si>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</si>
  <si>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</si>
  <si>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</si>
  <si>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</si>
  <si>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</si>
  <si>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</si>
  <si>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</si>
  <si>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</si>
  <si>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</si>
  <si>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</si>
  <si>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</si>
  <si>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</si>
  <si>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</si>
  <si>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</si>
  <si>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</si>
  <si>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</si>
  <si>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</si>
  <si>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</si>
  <si>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</si>
  <si>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</si>
  <si>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</si>
  <si>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</si>
  <si>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</si>
  <si>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</si>
  <si>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</si>
  <si>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</si>
  <si>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</si>
  <si>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</si>
  <si>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</si>
  <si>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</si>
  <si>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</si>
  <si>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</si>
  <si>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</si>
  <si>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</si>
  <si>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</si>
  <si>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</si>
  <si>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</si>
  <si>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</si>
  <si>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</si>
  <si>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</si>
  <si>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</si>
  <si>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</si>
  <si>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</si>
  <si>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</si>
  <si>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</si>
  <si>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</si>
  <si>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</si>
  <si>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</si>
  <si>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</si>
  <si>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</si>
  <si>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</si>
  <si>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</si>
  <si>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</si>
  <si>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</si>
  <si>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</si>
  <si>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</si>
  <si>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</si>
  <si>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</si>
  <si>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</si>
  <si>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</si>
  <si>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</si>
  <si>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</si>
  <si>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</si>
  <si>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</si>
  <si>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</si>
  <si>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</si>
  <si>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</si>
  <si>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</si>
  <si>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</si>
  <si>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</si>
  <si>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</si>
  <si>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</si>
  <si>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</si>
  <si>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</si>
  <si>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</si>
  <si>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</si>
  <si>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</si>
  <si>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</si>
  <si>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</si>
  <si>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</si>
  <si>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</si>
  <si>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</si>
  <si>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</si>
  <si>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</si>
  <si>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</si>
  <si>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</si>
  <si>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</si>
  <si>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</si>
  <si>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</si>
  <si>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</si>
  <si>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</si>
  <si>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</si>
  <si>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</si>
  <si>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</si>
  <si>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</si>
  <si>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</si>
  <si>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</si>
  <si>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</si>
  <si>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</si>
  <si>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</si>
  <si>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</si>
  <si>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</si>
  <si>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</si>
  <si>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</si>
  <si>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</si>
  <si>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</si>
  <si>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</si>
  <si>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</si>
  <si>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</si>
  <si>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</si>
  <si>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</si>
  <si>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</si>
  <si>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</si>
  <si>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</si>
  <si>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</si>
  <si>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</si>
  <si>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</si>
  <si>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</si>
  <si>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</si>
  <si>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</si>
  <si>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</si>
  <si>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</si>
  <si>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</si>
  <si>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</si>
  <si>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</si>
  <si>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</si>
  <si>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</si>
  <si>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</si>
  <si>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</si>
  <si>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</si>
  <si>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</si>
  <si>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</si>
  <si>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</si>
  <si>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</si>
  <si>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</si>
  <si>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</si>
  <si>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</si>
  <si>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</si>
  <si>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</si>
  <si>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</si>
  <si>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</si>
  <si>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</si>
  <si>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</si>
  <si>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</si>
  <si>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</si>
  <si>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</si>
  <si>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</si>
  <si>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</si>
  <si>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</si>
  <si>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</si>
  <si>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</si>
  <si>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</si>
  <si>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</si>
  <si>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</si>
  <si>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</si>
  <si>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</si>
  <si>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</si>
  <si>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</si>
  <si>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</si>
  <si>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</si>
  <si>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</si>
  <si>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</si>
  <si>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</si>
  <si>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</si>
  <si>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</si>
  <si>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</si>
  <si>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</si>
  <si>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</si>
  <si>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</si>
  <si>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</si>
  <si>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</si>
  <si>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</si>
  <si>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</si>
  <si>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</si>
  <si>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</si>
  <si>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</si>
  <si>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</si>
  <si>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</si>
  <si>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</si>
  <si>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</si>
  <si>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</si>
  <si>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</si>
  <si>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</si>
  <si>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</si>
  <si>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</si>
  <si>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</si>
  <si>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</si>
  <si>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</si>
  <si>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</si>
  <si>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</si>
  <si>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</si>
  <si>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</si>
  <si>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</si>
  <si>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</si>
  <si>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</si>
  <si>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</si>
  <si>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</si>
  <si>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</si>
  <si>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</si>
  <si>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</si>
  <si>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</si>
  <si>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</si>
  <si>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</si>
  <si>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</si>
  <si>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</si>
  <si>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</si>
  <si>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</si>
  <si>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</si>
  <si>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</si>
  <si>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</si>
  <si>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</si>
  <si>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</si>
  <si>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</si>
  <si>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</si>
  <si>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</si>
  <si>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</si>
  <si>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</si>
  <si>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</si>
  <si>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</si>
  <si>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</si>
  <si>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</si>
  <si>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</si>
  <si>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</si>
  <si>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</si>
  <si>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</si>
  <si>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</si>
  <si>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</si>
  <si>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</si>
  <si>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</si>
  <si>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</si>
  <si>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</si>
  <si>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</si>
  <si>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</si>
  <si>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</si>
  <si>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</si>
  <si>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</si>
  <si>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</si>
  <si>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</si>
  <si>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</si>
  <si>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</si>
  <si>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</si>
  <si>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</si>
  <si>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</si>
  <si>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</si>
  <si>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</si>
  <si>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</si>
  <si>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</si>
  <si>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</si>
  <si>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</si>
  <si>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</si>
  <si>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</si>
  <si>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</si>
  <si>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</si>
  <si>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</si>
  <si>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</si>
  <si>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</si>
  <si>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</si>
  <si>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</si>
  <si>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</si>
  <si>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</si>
  <si>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</si>
  <si>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</si>
  <si>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</si>
  <si>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</si>
  <si>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</si>
  <si>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</si>
  <si>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</si>
  <si>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</si>
  <si>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</si>
  <si>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</si>
  <si>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</si>
  <si>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</si>
  <si>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</si>
  <si>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</si>
  <si>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</si>
  <si>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</si>
  <si>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</si>
  <si>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</si>
  <si>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</si>
  <si>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</si>
  <si>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</si>
  <si>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</si>
  <si>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</si>
  <si>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</si>
  <si>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</si>
  <si>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</si>
  <si>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</si>
  <si>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</si>
  <si>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</si>
  <si>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</si>
  <si>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</si>
  <si>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</si>
  <si>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</si>
  <si>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</si>
  <si>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</si>
  <si>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</si>
  <si>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</si>
  <si>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</si>
  <si>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</si>
  <si>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</si>
  <si>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</si>
  <si>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</si>
  <si>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</si>
  <si>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</si>
  <si>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</si>
  <si>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</si>
  <si>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</si>
  <si>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</si>
  <si>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</si>
  <si>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</si>
  <si>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</si>
  <si>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</si>
  <si>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</si>
  <si>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</si>
  <si>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</si>
  <si>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</si>
  <si>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</si>
  <si>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</si>
  <si>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</si>
  <si>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</si>
  <si>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</si>
  <si>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</si>
  <si>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</si>
  <si>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</si>
  <si>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</si>
  <si>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</si>
  <si>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</si>
  <si>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</si>
  <si>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</si>
  <si>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</si>
  <si>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</si>
  <si>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</si>
  <si>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</si>
  <si>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</si>
  <si>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</si>
  <si>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</si>
  <si>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</si>
  <si>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</si>
  <si>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</si>
  <si>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</si>
  <si>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</si>
  <si>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</si>
  <si>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</si>
  <si>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</si>
  <si>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</si>
  <si>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</si>
  <si>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</si>
  <si>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</si>
  <si>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</si>
  <si>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</si>
  <si>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</si>
  <si>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</si>
  <si>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</si>
  <si>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</si>
  <si>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</si>
  <si>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</si>
  <si>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</si>
  <si>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</si>
  <si>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</si>
  <si>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</si>
  <si>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</si>
  <si>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</si>
  <si>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</si>
  <si>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</si>
  <si>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</si>
  <si>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</si>
  <si>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</si>
  <si>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</si>
  <si>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</si>
  <si>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</si>
  <si>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</si>
  <si>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</si>
  <si>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</si>
  <si>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</si>
  <si>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</si>
  <si>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</si>
  <si>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</si>
  <si>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</si>
  <si>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</si>
  <si>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</si>
  <si>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</si>
  <si>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</si>
  <si>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</si>
  <si>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</si>
  <si>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</si>
  <si>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</si>
  <si>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</si>
  <si>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</si>
  <si>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</si>
  <si>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</si>
  <si>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</si>
  <si>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</si>
  <si>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</si>
  <si>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</si>
  <si>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</si>
  <si>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</si>
  <si>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</si>
  <si>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</si>
  <si>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</si>
  <si>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</si>
  <si>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</si>
  <si>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</si>
  <si>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</si>
  <si>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</si>
  <si>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</si>
  <si>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</si>
  <si>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</si>
  <si>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</si>
  <si>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</si>
  <si>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</si>
  <si>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</si>
  <si>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</si>
  <si>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</si>
  <si>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</si>
  <si>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</si>
  <si>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</si>
  <si>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</si>
  <si>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</si>
  <si>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</si>
  <si>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</si>
  <si>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</si>
  <si>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</si>
  <si>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</si>
  <si>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</si>
  <si>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</si>
  <si>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</si>
  <si>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</si>
  <si>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</si>
  <si>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</si>
  <si>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</si>
  <si>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</si>
  <si>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</si>
  <si>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</si>
  <si>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</si>
  <si>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</si>
  <si>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</si>
  <si>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</si>
  <si>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</si>
  <si>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</si>
  <si>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</si>
  <si>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</si>
  <si>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</si>
  <si>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</si>
  <si>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</si>
  <si>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</si>
  <si>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</si>
  <si>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</si>
  <si>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</si>
  <si>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</si>
  <si>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</si>
  <si>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</si>
  <si>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</si>
  <si>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</si>
  <si>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</si>
  <si>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</si>
  <si>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</si>
  <si>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</si>
  <si>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</si>
  <si>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</si>
  <si>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</si>
  <si>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</si>
  <si>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</si>
  <si>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</si>
  <si>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</si>
  <si>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</si>
  <si>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</si>
  <si>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</si>
  <si>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</si>
  <si>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</si>
  <si>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</si>
  <si>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</si>
  <si>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</si>
  <si>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</si>
  <si>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</si>
  <si>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</si>
  <si>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</si>
  <si>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</si>
  <si>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</si>
  <si>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</si>
  <si>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</si>
  <si>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</si>
  <si>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</si>
  <si>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</si>
  <si>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</si>
  <si>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</si>
  <si>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</si>
  <si>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</si>
  <si>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</si>
  <si>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</si>
  <si>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</si>
  <si>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</si>
  <si>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</si>
  <si>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</si>
  <si>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</si>
  <si>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</si>
  <si>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</si>
  <si>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</si>
  <si>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</si>
  <si>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</si>
  <si>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</si>
  <si>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</si>
  <si>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</si>
  <si>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</si>
  <si>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</si>
  <si>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</si>
  <si>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</si>
  <si>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</si>
  <si>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</si>
  <si>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</si>
  <si>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</si>
  <si>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</si>
  <si>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</si>
  <si>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</si>
  <si>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</si>
  <si>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</si>
  <si>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</si>
  <si>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</si>
  <si>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</si>
  <si>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</si>
  <si>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</si>
  <si>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</si>
  <si>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</si>
  <si>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</si>
  <si>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</si>
  <si>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</si>
  <si>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</si>
  <si>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</si>
  <si>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</si>
  <si>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</si>
  <si>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</si>
  <si>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</si>
  <si>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</si>
  <si>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</si>
  <si>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</si>
  <si>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</si>
  <si>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</si>
  <si>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</si>
  <si>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</si>
  <si>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</si>
  <si>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</si>
  <si>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</si>
  <si>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</si>
  <si>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</si>
  <si>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</si>
  <si>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</si>
  <si>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</si>
  <si>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</si>
  <si>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</si>
  <si>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</si>
  <si>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</si>
  <si>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</si>
  <si>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</si>
  <si>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</si>
  <si>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</si>
  <si>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</si>
  <si>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</si>
  <si>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</si>
  <si>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</si>
  <si>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</si>
  <si>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</si>
  <si>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</si>
  <si>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</si>
  <si>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</si>
  <si>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</si>
  <si>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</si>
  <si>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</si>
  <si>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</si>
  <si>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</si>
  <si>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</si>
  <si>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</si>
  <si>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</si>
  <si>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</si>
  <si>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</si>
  <si>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</si>
  <si>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</si>
  <si>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</si>
  <si>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</si>
  <si>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</si>
  <si>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</si>
  <si>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</si>
  <si>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</si>
  <si>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</si>
  <si>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</si>
  <si>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</si>
  <si>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</si>
  <si>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</si>
  <si>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</si>
  <si>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</si>
  <si>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</si>
  <si>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</si>
  <si>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</si>
  <si>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</si>
  <si>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</si>
  <si>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</si>
  <si>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</si>
  <si>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</si>
  <si>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</si>
  <si>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</si>
  <si>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</si>
  <si>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</si>
  <si>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</si>
  <si>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</si>
  <si>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</si>
  <si>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</si>
  <si>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</si>
  <si>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</si>
  <si>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</si>
  <si>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</si>
  <si>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</si>
  <si>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</si>
  <si>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</si>
  <si>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</si>
  <si>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</si>
  <si>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</si>
  <si>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</si>
  <si>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</si>
  <si>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</si>
  <si>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</si>
  <si>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</si>
  <si>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</si>
  <si>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</si>
  <si>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</si>
  <si>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</si>
  <si>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</si>
  <si>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</si>
  <si>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</si>
  <si>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</si>
  <si>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</si>
  <si>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</si>
  <si>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</si>
  <si>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</si>
  <si>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</si>
  <si>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</si>
  <si>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</si>
  <si>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</si>
  <si>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</si>
  <si>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</si>
  <si>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</si>
  <si>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</si>
  <si>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</si>
  <si>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</si>
  <si>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</si>
  <si>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</si>
  <si>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</si>
  <si>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</si>
  <si>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</si>
  <si>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</si>
  <si>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</si>
  <si>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</si>
  <si>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</si>
  <si>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</si>
  <si>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</si>
  <si>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</si>
  <si>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</si>
  <si>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</si>
  <si>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</si>
  <si>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</si>
  <si>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</si>
  <si>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</si>
  <si>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</si>
  <si>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</si>
  <si>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</si>
  <si>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</si>
  <si>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</si>
  <si>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</si>
  <si>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</si>
  <si>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</si>
  <si>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</si>
  <si>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</si>
  <si>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</si>
  <si>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</si>
  <si>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</si>
  <si>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</si>
  <si>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</si>
  <si>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</si>
  <si>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</si>
  <si>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</si>
  <si>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</si>
  <si>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</si>
  <si>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</si>
  <si>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</si>
  <si>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</si>
  <si>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</si>
  <si>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</si>
  <si>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</si>
  <si>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</si>
  <si>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</si>
  <si>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</si>
  <si>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</si>
  <si>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</si>
  <si>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</si>
  <si>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</si>
  <si>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</si>
  <si>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</si>
  <si>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</si>
  <si>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</si>
  <si>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</si>
  <si>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</si>
  <si>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</si>
  <si>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</si>
  <si>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</si>
  <si>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</si>
  <si>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</si>
  <si>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</si>
  <si>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</si>
  <si>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</si>
  <si>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</si>
  <si>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</si>
  <si>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</si>
  <si>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</si>
  <si>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</si>
  <si>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</si>
  <si>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</si>
  <si>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</si>
  <si>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</si>
  <si>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</si>
  <si>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</si>
  <si>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</si>
  <si>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</si>
  <si>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</si>
  <si>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</si>
  <si>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</si>
  <si>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</si>
  <si>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</si>
  <si>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</si>
  <si>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</si>
  <si>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</si>
  <si>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</si>
  <si>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</si>
  <si>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</si>
  <si>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</si>
  <si>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</si>
  <si>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</si>
  <si>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</si>
  <si>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</si>
  <si>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</si>
  <si>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</si>
  <si>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</si>
  <si>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</si>
  <si>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</si>
  <si>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</si>
  <si>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</si>
  <si>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</si>
  <si>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</si>
  <si>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</si>
  <si>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</si>
  <si>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</si>
  <si>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</si>
  <si>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</si>
  <si>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</si>
  <si>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</si>
  <si>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</si>
  <si>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</si>
  <si>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</si>
  <si>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</si>
  <si>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</si>
  <si>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</si>
  <si>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</si>
  <si>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</si>
  <si>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</si>
  <si>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</si>
  <si>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</si>
  <si>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</si>
  <si>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</si>
  <si>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</si>
  <si>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</si>
  <si>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</si>
  <si>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</si>
  <si>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</si>
  <si>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</si>
  <si>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</si>
  <si>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</si>
  <si>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</si>
  <si>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</si>
  <si>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</si>
  <si>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</si>
  <si>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</si>
  <si>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</si>
  <si>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</si>
  <si>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</si>
  <si>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</si>
  <si>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</si>
  <si>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</si>
  <si>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</si>
  <si>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</si>
  <si>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</si>
  <si>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</si>
  <si>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</si>
  <si>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</si>
  <si>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</si>
  <si>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</si>
  <si>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</si>
  <si>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</si>
  <si>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</si>
  <si>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</si>
  <si>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</si>
  <si>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</si>
  <si>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</si>
  <si>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</si>
  <si>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</si>
  <si>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</si>
  <si>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</si>
  <si>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</si>
  <si>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</si>
  <si>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</si>
  <si>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</si>
  <si>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</si>
  <si>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</si>
  <si>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</si>
  <si>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</si>
  <si>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</si>
  <si>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</si>
  <si>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</si>
  <si>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</si>
  <si>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</si>
  <si>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</si>
  <si>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</si>
  <si>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</si>
  <si>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</si>
  <si>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</si>
  <si>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</si>
  <si>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</si>
  <si>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</si>
  <si>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</si>
  <si>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</si>
  <si>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</si>
  <si>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</si>
  <si>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</si>
  <si>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</si>
  <si>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</si>
  <si>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</si>
  <si>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</si>
  <si>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</si>
  <si>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</si>
  <si>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</si>
  <si>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</si>
  <si>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</si>
  <si>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</si>
  <si>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</si>
  <si>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</si>
  <si>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</si>
  <si>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</si>
  <si>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</si>
  <si>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</si>
  <si>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</si>
  <si>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</si>
  <si>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</si>
  <si>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</si>
  <si>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</si>
  <si>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</si>
  <si>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</si>
  <si>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</si>
  <si>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</si>
  <si>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</si>
  <si>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</si>
  <si>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</si>
  <si>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</si>
  <si>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</si>
  <si>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</si>
  <si>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</si>
  <si>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</si>
  <si>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</si>
  <si>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</si>
  <si>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</si>
  <si>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</si>
  <si>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</si>
  <si>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</si>
  <si>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</si>
  <si>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</si>
  <si>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</si>
  <si>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</si>
  <si>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</si>
  <si>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</si>
  <si>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</si>
  <si>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</si>
  <si>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</si>
  <si>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</si>
  <si>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</si>
  <si>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</si>
  <si>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</si>
  <si>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</si>
  <si>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</si>
  <si>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</si>
  <si>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</si>
  <si>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</si>
  <si>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</si>
  <si>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</si>
  <si>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</si>
  <si>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</si>
  <si>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</si>
  <si>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</si>
  <si>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</si>
  <si>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</si>
  <si>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</si>
  <si>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</si>
  <si>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</si>
  <si>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</si>
  <si>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</si>
  <si>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</si>
  <si>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</si>
  <si>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</si>
  <si>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</si>
  <si>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</si>
  <si>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</si>
  <si>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</si>
  <si>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</si>
  <si>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</si>
  <si>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</si>
  <si>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</si>
  <si>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</si>
  <si>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</si>
  <si>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</si>
  <si>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</si>
  <si>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</si>
  <si>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</si>
  <si>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</si>
  <si>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</si>
  <si>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</si>
  <si>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</si>
  <si>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</si>
  <si>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</si>
  <si>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</si>
  <si>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</si>
  <si>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</si>
  <si>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</si>
  <si>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</si>
  <si>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</si>
  <si>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</si>
  <si>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</si>
  <si>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</si>
  <si>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</si>
  <si>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</si>
  <si>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</si>
  <si>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</si>
  <si>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</si>
  <si>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</si>
  <si>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</si>
  <si>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</si>
  <si>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</si>
  <si>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</si>
  <si>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</si>
  <si>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</si>
  <si>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</si>
  <si>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</si>
  <si>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</si>
  <si>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</si>
  <si>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</si>
  <si>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</si>
  <si>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</si>
  <si>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</si>
  <si>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</si>
  <si>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</si>
  <si>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</si>
  <si>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</si>
  <si>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</si>
  <si>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</si>
  <si>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</si>
  <si>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</si>
  <si>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</si>
  <si>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</si>
  <si>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</si>
  <si>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</si>
  <si>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</si>
  <si>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</si>
  <si>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</si>
  <si>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</si>
  <si>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</si>
  <si>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</si>
  <si>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</si>
  <si>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</si>
  <si>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</si>
  <si>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</si>
  <si>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</si>
  <si>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</si>
  <si>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</si>
  <si>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</si>
  <si>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</si>
  <si>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</si>
  <si>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</si>
  <si>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</si>
  <si>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</si>
  <si>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</si>
  <si>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</si>
  <si>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</si>
  <si>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</si>
  <si>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</si>
  <si>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</si>
  <si>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</si>
  <si>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</si>
  <si>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</si>
  <si>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</si>
  <si>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</si>
  <si>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</si>
  <si>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</si>
  <si>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</si>
  <si>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</si>
  <si>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</si>
  <si>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</si>
  <si>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</si>
  <si>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</si>
  <si>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</si>
  <si>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</si>
  <si>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</si>
  <si>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</si>
  <si>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</si>
  <si>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</si>
  <si>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</si>
  <si>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</si>
  <si>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</si>
  <si>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</si>
  <si>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</si>
  <si>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</si>
  <si>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</si>
  <si>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</si>
  <si>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</si>
  <si>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</si>
  <si>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</si>
  <si>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</si>
  <si>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</si>
  <si>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</si>
  <si>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</si>
  <si>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</si>
  <si>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</si>
  <si>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</si>
  <si>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</si>
  <si>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</si>
  <si>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</si>
  <si>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</si>
  <si>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</si>
  <si>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</si>
  <si>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</si>
  <si>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</si>
  <si>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</si>
  <si>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</si>
  <si>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</si>
  <si>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</si>
  <si>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</si>
  <si>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</si>
  <si>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</si>
  <si>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</si>
  <si>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</si>
  <si>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</si>
  <si>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</si>
  <si>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</si>
  <si>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</si>
  <si>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</si>
  <si>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</si>
  <si>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</si>
  <si>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</si>
  <si>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</si>
  <si>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</si>
  <si>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</si>
  <si>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</si>
  <si>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</si>
  <si>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</si>
  <si>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</si>
  <si>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</si>
  <si>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</si>
  <si>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</si>
  <si>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</si>
  <si>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</si>
  <si>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</si>
  <si>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</si>
  <si>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</si>
  <si>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</si>
  <si>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</si>
  <si>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</si>
  <si>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</si>
  <si>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</si>
  <si>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</si>
  <si>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</si>
  <si>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</si>
  <si>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</si>
  <si>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</si>
  <si>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</si>
  <si>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</si>
  <si>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</si>
  <si>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</si>
  <si>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</si>
  <si>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</si>
  <si>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</si>
  <si>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</si>
  <si>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</si>
  <si>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</si>
  <si>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</si>
  <si>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</si>
  <si>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</si>
  <si>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</si>
  <si>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</si>
  <si>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</si>
  <si>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</si>
  <si>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</si>
  <si>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</si>
  <si>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</si>
  <si>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</si>
  <si>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</si>
  <si>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</si>
  <si>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</si>
  <si>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</si>
  <si>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</si>
  <si>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</si>
  <si>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</si>
  <si>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</si>
  <si>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</si>
  <si>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</si>
  <si>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</si>
  <si>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</si>
  <si>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</si>
  <si>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</si>
  <si>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</si>
  <si>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</si>
  <si>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</si>
  <si>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</si>
  <si>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</si>
  <si>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</si>
  <si>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</si>
  <si>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</si>
  <si>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</si>
  <si>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</si>
  <si>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</si>
  <si>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</si>
  <si>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</si>
  <si>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</si>
  <si>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</si>
  <si>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</si>
  <si>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</si>
  <si>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</si>
  <si>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</si>
  <si>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</si>
  <si>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</si>
  <si>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</si>
  <si>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</si>
  <si>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</si>
  <si>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</si>
  <si>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</si>
  <si>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</si>
  <si>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</si>
  <si>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</si>
  <si>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</si>
  <si>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</si>
  <si>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</si>
  <si>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</si>
  <si>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</si>
  <si>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</si>
  <si>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</si>
  <si>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</si>
  <si>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</si>
  <si>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</si>
  <si>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</si>
  <si>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</si>
  <si>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</si>
  <si>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</si>
  <si>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</si>
  <si>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</si>
  <si>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</si>
  <si>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</si>
  <si>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</si>
  <si>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</si>
  <si>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</si>
  <si>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</si>
  <si>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</si>
  <si>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</si>
  <si>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</si>
  <si>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</si>
  <si>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</si>
  <si>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</si>
  <si>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</si>
  <si>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</si>
  <si>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</si>
  <si>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</si>
  <si>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</si>
  <si>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</si>
  <si>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</si>
  <si>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</si>
  <si>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</si>
  <si>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</si>
  <si>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</si>
  <si>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</si>
  <si>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</si>
  <si>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</si>
  <si>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</si>
  <si>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</si>
  <si>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</si>
  <si>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</si>
  <si>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</si>
  <si>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</si>
  <si>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</si>
  <si>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</si>
  <si>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</si>
  <si>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</si>
  <si>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</si>
  <si>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</si>
  <si>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</si>
  <si>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</si>
  <si>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</si>
  <si>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</si>
  <si>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</si>
  <si>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</si>
  <si>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</si>
  <si>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</si>
  <si>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</si>
  <si>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</si>
  <si>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</si>
  <si>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</si>
  <si>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</si>
  <si>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</si>
  <si>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</si>
  <si>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</si>
  <si>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</si>
  <si>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</si>
  <si>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</si>
  <si>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</si>
  <si>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</si>
  <si>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</si>
  <si>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</si>
  <si>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</si>
  <si>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</si>
  <si>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</si>
  <si>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</si>
  <si>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</si>
  <si>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</si>
  <si>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</si>
  <si>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</si>
  <si>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</si>
  <si>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</si>
  <si>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</si>
  <si>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</si>
  <si>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</si>
  <si>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</si>
  <si>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</si>
  <si>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</si>
  <si>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</si>
  <si>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</si>
  <si>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</si>
  <si>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</si>
  <si>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</si>
  <si>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</si>
  <si>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</si>
  <si>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</si>
  <si>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</si>
  <si>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</si>
  <si>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</si>
  <si>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</si>
  <si>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</si>
  <si>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</si>
  <si>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</si>
  <si>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</si>
  <si>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</si>
  <si>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</si>
  <si>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</si>
  <si>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</si>
  <si>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</si>
  <si>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</si>
  <si>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</si>
  <si>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</si>
  <si>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</si>
  <si>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</si>
  <si>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</si>
  <si>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</si>
  <si>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</si>
  <si>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</si>
  <si>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</si>
  <si>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</si>
  <si>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</si>
  <si>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</si>
  <si>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</si>
  <si>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</si>
  <si>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</si>
  <si>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</si>
  <si>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</si>
  <si>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</si>
  <si>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</si>
  <si>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</si>
  <si>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</si>
  <si>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</si>
  <si>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</si>
  <si>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</si>
  <si>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</si>
  <si>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</si>
  <si>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</si>
  <si>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</si>
  <si>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</si>
  <si>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</si>
  <si>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</si>
  <si>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</si>
  <si>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</si>
  <si>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</si>
  <si>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</si>
  <si>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</si>
  <si>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</si>
  <si>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</si>
  <si>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</si>
  <si>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</si>
  <si>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</si>
  <si>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</si>
  <si>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</si>
  <si>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</si>
  <si>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</si>
  <si>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</si>
  <si>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</si>
  <si>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</si>
  <si>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</si>
  <si>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</si>
  <si>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</si>
  <si>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</si>
  <si>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</si>
  <si>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</si>
  <si>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</si>
  <si>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</si>
  <si>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</si>
  <si>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</si>
  <si>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</si>
  <si>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</si>
  <si>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</si>
  <si>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</si>
  <si>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</si>
  <si>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</si>
  <si>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</si>
  <si>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</si>
  <si>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</si>
  <si>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</si>
  <si>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</si>
  <si>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</si>
  <si>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</si>
  <si>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</si>
  <si>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</si>
  <si>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</si>
  <si>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</si>
  <si>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</si>
  <si>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</si>
  <si>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</si>
  <si>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</si>
  <si>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</si>
  <si>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</si>
  <si>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</si>
  <si>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</si>
  <si>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</si>
  <si>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</si>
  <si>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</si>
  <si>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</si>
  <si>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</si>
  <si>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</si>
  <si>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</si>
  <si>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</si>
  <si>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</si>
  <si>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</si>
  <si>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</si>
  <si>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</si>
  <si>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</si>
  <si>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</si>
  <si>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</si>
  <si>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</si>
  <si>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</si>
  <si>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</si>
  <si>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</si>
  <si>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</si>
  <si>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</si>
  <si>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</si>
  <si>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</si>
  <si>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</si>
  <si>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</si>
  <si>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</si>
  <si>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</si>
  <si>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</si>
  <si>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</si>
  <si>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</si>
  <si>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</si>
  <si>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</si>
  <si>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</si>
  <si>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</si>
  <si>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</si>
  <si>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</si>
  <si>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</si>
  <si>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</si>
  <si>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</si>
  <si>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</si>
  <si>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</si>
  <si>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</si>
  <si>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</si>
  <si>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</si>
  <si>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</si>
  <si>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</si>
  <si>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</si>
  <si>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</si>
  <si>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</si>
  <si>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</si>
  <si>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</si>
  <si>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</si>
  <si>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</si>
  <si>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</si>
  <si>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</si>
  <si>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</si>
  <si>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</si>
  <si>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</si>
  <si>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</si>
  <si>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</si>
  <si>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</si>
  <si>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</si>
  <si>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</si>
  <si>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</si>
  <si>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</si>
  <si>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</si>
  <si>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</si>
  <si>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</si>
  <si>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</si>
  <si>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</si>
  <si>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</si>
  <si>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</si>
  <si>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</si>
  <si>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</si>
  <si>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</si>
  <si>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</si>
  <si>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</si>
  <si>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</si>
  <si>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</si>
  <si>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</si>
  <si>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</si>
  <si>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</si>
  <si>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</si>
  <si>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</si>
  <si>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</si>
  <si>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</si>
  <si>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</si>
  <si>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</si>
  <si>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</si>
  <si>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</si>
  <si>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</si>
  <si>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</si>
  <si>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</si>
  <si>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</si>
  <si>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</si>
  <si>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</si>
  <si>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</si>
  <si>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</si>
  <si>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</si>
  <si>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</si>
  <si>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</si>
  <si>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</si>
  <si>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</si>
  <si>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</si>
  <si>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</si>
  <si>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</si>
  <si>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</si>
  <si>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</si>
  <si>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</si>
  <si>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</si>
  <si>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</si>
  <si>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</si>
  <si>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</si>
  <si>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</si>
  <si>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</si>
  <si>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</si>
  <si>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</si>
  <si>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</si>
  <si>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</si>
  <si>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</si>
  <si>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</si>
  <si>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</si>
  <si>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</si>
  <si>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</si>
  <si>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</si>
  <si>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</si>
  <si>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</si>
  <si>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</si>
  <si>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</si>
  <si>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</si>
  <si>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</si>
  <si>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</si>
  <si>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</si>
  <si>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</si>
  <si>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</si>
  <si>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</si>
  <si>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</si>
  <si>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</si>
  <si>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</si>
  <si>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</si>
  <si>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</si>
  <si>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</si>
  <si>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</si>
  <si>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</si>
  <si>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</si>
  <si>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</si>
  <si>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</si>
  <si>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</si>
  <si>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</si>
  <si>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</si>
  <si>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</si>
  <si>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</si>
  <si>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</si>
  <si>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</si>
  <si>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</si>
  <si>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</si>
  <si>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</si>
  <si>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</si>
  <si>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</si>
  <si>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</si>
  <si>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</si>
  <si>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</si>
  <si>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</si>
  <si>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</si>
  <si>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</si>
  <si>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</si>
  <si>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</si>
  <si>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</si>
  <si>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</si>
  <si>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</si>
  <si>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</si>
  <si>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</si>
  <si>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</si>
  <si>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</si>
  <si>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</si>
  <si>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</si>
  <si>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</si>
  <si>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</si>
  <si>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</si>
  <si>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</si>
  <si>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</si>
  <si>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</si>
  <si>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</si>
  <si>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</si>
  <si>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</si>
  <si>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</si>
  <si>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</si>
  <si>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</si>
  <si>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</si>
  <si>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</si>
  <si>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</si>
  <si>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</si>
  <si>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</si>
  <si>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</si>
  <si>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</si>
  <si>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</si>
  <si>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</si>
  <si>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</si>
  <si>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</si>
  <si>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</si>
  <si>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</si>
  <si>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</si>
  <si>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</si>
  <si>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</si>
  <si>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</si>
  <si>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</si>
  <si>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</si>
  <si>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</si>
  <si>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</si>
  <si>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</si>
  <si>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</si>
  <si>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</si>
  <si>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</si>
  <si>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</si>
  <si>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</si>
  <si>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</si>
  <si>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</si>
  <si>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</si>
  <si>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</si>
  <si>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</si>
  <si>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</si>
  <si>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</si>
  <si>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</si>
  <si>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</si>
  <si>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</si>
  <si>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</si>
  <si>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</si>
  <si>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</si>
  <si>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</si>
  <si>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</si>
  <si>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</si>
  <si>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</si>
  <si>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</si>
  <si>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</si>
  <si>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</si>
  <si>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</si>
  <si>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</si>
  <si>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</si>
  <si>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</si>
  <si>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</si>
  <si>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</si>
  <si>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</si>
  <si>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</si>
  <si>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</si>
  <si>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</si>
  <si>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</si>
  <si>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</si>
  <si>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</si>
  <si>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</si>
  <si>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</si>
  <si>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</si>
  <si>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</si>
  <si>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</si>
  <si>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</si>
  <si>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</si>
  <si>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</si>
  <si>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</si>
  <si>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</si>
  <si>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</si>
  <si>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</si>
  <si>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</si>
  <si>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</si>
  <si>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</si>
  <si>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</si>
  <si>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</si>
  <si>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</si>
  <si>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</si>
  <si>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</si>
  <si>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</si>
  <si>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</si>
  <si>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</si>
  <si>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</si>
  <si>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</si>
  <si>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</si>
  <si>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</si>
  <si>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</si>
  <si>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</si>
  <si>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</si>
  <si>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</si>
  <si>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</si>
  <si>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</si>
  <si>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</si>
  <si>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</si>
  <si>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</si>
  <si>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</si>
  <si>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</si>
  <si>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</si>
  <si>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</si>
  <si>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</si>
  <si>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</si>
  <si>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</si>
  <si>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</si>
  <si>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</si>
  <si>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</si>
  <si>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</si>
  <si>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</si>
  <si>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</si>
  <si>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</si>
  <si>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</si>
  <si>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</si>
  <si>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</si>
  <si>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</si>
  <si>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</si>
  <si>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</si>
  <si>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</si>
  <si>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</si>
  <si>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</si>
  <si>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</si>
  <si>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</si>
  <si>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</si>
  <si>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</si>
  <si>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</si>
  <si>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</si>
  <si>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</si>
  <si>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</si>
  <si>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</si>
  <si>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</si>
  <si>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</si>
  <si>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</si>
  <si>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</si>
  <si>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</si>
  <si>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</si>
  <si>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</si>
  <si>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</si>
  <si>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</si>
  <si>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</si>
  <si>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</si>
  <si>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</si>
  <si>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</si>
  <si>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</si>
  <si>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</si>
  <si>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</si>
  <si>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</si>
  <si>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</si>
  <si>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</si>
  <si>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</si>
  <si>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</si>
  <si>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</si>
  <si>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</si>
  <si>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</si>
  <si>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</si>
  <si>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</si>
  <si>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</si>
  <si>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</si>
  <si>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</si>
  <si>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</si>
  <si>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</si>
  <si>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</si>
  <si>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</si>
  <si>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</si>
  <si>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</si>
  <si>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</si>
  <si>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</si>
  <si>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</si>
  <si>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</si>
  <si>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</si>
  <si>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</si>
  <si>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</si>
  <si>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</si>
  <si>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</si>
  <si>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</si>
  <si>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</si>
  <si>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</si>
  <si>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</si>
  <si>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</si>
  <si>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</si>
  <si>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</si>
  <si>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</si>
  <si>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</si>
  <si>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</si>
  <si>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</si>
  <si>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</si>
  <si>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</si>
  <si>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</si>
  <si>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</si>
  <si>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</si>
  <si>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</si>
  <si>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</si>
  <si>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</si>
  <si>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</si>
  <si>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</si>
  <si>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</si>
  <si>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</si>
  <si>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</si>
  <si>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</si>
  <si>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</si>
  <si>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</si>
  <si>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</si>
  <si>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</si>
  <si>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</si>
  <si>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</si>
  <si>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</si>
  <si>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</si>
  <si>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</si>
  <si>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</si>
  <si>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</si>
  <si>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</si>
  <si>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</si>
  <si>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</si>
  <si>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</si>
  <si>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</si>
  <si>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</si>
  <si>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</si>
  <si>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</si>
  <si>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</si>
  <si>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</si>
  <si>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</si>
  <si>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</si>
  <si>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</si>
  <si>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</si>
  <si>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</si>
  <si>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</si>
  <si>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</si>
  <si>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</si>
  <si>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</si>
  <si>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</si>
  <si>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</si>
  <si>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</si>
  <si>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</si>
  <si>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</si>
  <si>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</si>
  <si>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</si>
  <si>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</si>
  <si>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</si>
  <si>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</si>
  <si>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</si>
  <si>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</si>
  <si>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</si>
  <si>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</si>
  <si>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</si>
  <si>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</si>
  <si>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</si>
  <si>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</si>
  <si>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</si>
  <si>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</si>
  <si>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</si>
  <si>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</si>
  <si>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</si>
  <si>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</si>
  <si>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</si>
  <si>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</si>
  <si>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</si>
  <si>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</si>
  <si>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</si>
  <si>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</si>
  <si>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</si>
  <si>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</si>
  <si>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</si>
  <si>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</si>
  <si>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</si>
  <si>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</si>
  <si>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</si>
  <si>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</si>
  <si>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</si>
  <si>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</si>
  <si>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</si>
  <si>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</si>
  <si>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</si>
  <si>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</si>
  <si>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</si>
  <si>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</si>
  <si>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</si>
  <si>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</si>
  <si>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</si>
  <si>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</si>
  <si>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</si>
  <si>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</si>
  <si>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</si>
  <si>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</si>
  <si>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</si>
  <si>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</si>
  <si>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</si>
  <si>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</si>
  <si>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</si>
  <si>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</si>
  <si>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</si>
  <si>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</si>
  <si>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</si>
  <si>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</si>
  <si>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</si>
  <si>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</si>
  <si>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</si>
  <si>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</si>
  <si>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</si>
  <si>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</si>
  <si>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</si>
  <si>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</si>
  <si>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</si>
  <si>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</si>
  <si>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</si>
  <si>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</si>
  <si>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</si>
  <si>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</si>
  <si>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</si>
  <si>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</si>
  <si>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</si>
  <si>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</si>
  <si>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</si>
  <si>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</si>
  <si>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</si>
  <si>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</si>
  <si>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</si>
  <si>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</si>
  <si>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</si>
  <si>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</si>
  <si>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</si>
  <si>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</si>
  <si>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</si>
  <si>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</si>
  <si>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</si>
  <si>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</si>
  <si>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</si>
  <si>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</si>
  <si>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</si>
  <si>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</si>
  <si>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</si>
  <si>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</si>
  <si>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</si>
  <si>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</si>
  <si>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</si>
  <si>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</si>
  <si>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</si>
  <si>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</si>
  <si>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</si>
  <si>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</si>
  <si>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</si>
  <si>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</si>
  <si>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</si>
  <si>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</si>
  <si>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</si>
  <si>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</si>
  <si>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</si>
  <si>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</si>
  <si>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</si>
  <si>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</si>
  <si>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</si>
  <si>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</si>
  <si>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</si>
  <si>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</si>
  <si>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</si>
  <si>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</si>
  <si>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</si>
  <si>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</si>
  <si>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</si>
  <si>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</si>
  <si>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</si>
  <si>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</si>
  <si>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</si>
  <si>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</si>
  <si>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</si>
  <si>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</si>
  <si>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</si>
  <si>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</si>
  <si>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</si>
  <si>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</si>
  <si>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</si>
  <si>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</si>
  <si>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</si>
  <si>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</si>
  <si>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</si>
  <si>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</si>
  <si>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</si>
  <si>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</si>
  <si>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</si>
  <si>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</si>
  <si>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</si>
  <si>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</si>
  <si>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</si>
  <si>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</si>
  <si>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</si>
  <si>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</si>
  <si>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</si>
  <si>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</si>
  <si>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</si>
  <si>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</si>
  <si>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</si>
  <si>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</si>
  <si>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</si>
  <si>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</si>
  <si>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</si>
  <si>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</si>
  <si>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</si>
  <si>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</si>
  <si>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</si>
  <si>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</si>
  <si>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</si>
  <si>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</si>
  <si>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</si>
  <si>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</si>
  <si>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</si>
  <si>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</si>
  <si>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</si>
  <si>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</si>
  <si>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</si>
  <si>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</si>
  <si>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</si>
  <si>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</si>
  <si>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</si>
  <si>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</si>
  <si>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</si>
  <si>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</si>
  <si>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</si>
  <si>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</si>
  <si>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</si>
  <si>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</si>
  <si>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</si>
  <si>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</si>
  <si>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</si>
  <si>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</si>
  <si>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</si>
  <si>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</si>
  <si>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</si>
  <si>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</si>
  <si>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</si>
  <si>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</si>
  <si>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</si>
  <si>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</si>
  <si>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</si>
  <si>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</si>
  <si>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</si>
  <si>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</si>
  <si>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</si>
  <si>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</si>
  <si>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</si>
  <si>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</si>
  <si>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</si>
  <si>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</si>
  <si>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</si>
  <si>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</si>
  <si>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</si>
  <si>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</si>
  <si>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</si>
  <si>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</si>
  <si>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</si>
  <si>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</si>
  <si>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</si>
  <si>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</si>
  <si>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</si>
  <si>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</si>
  <si>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</si>
  <si>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</si>
  <si>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</si>
  <si>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</si>
  <si>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</si>
  <si>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</si>
  <si>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</si>
  <si>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</si>
  <si>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</si>
  <si>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</si>
  <si>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</si>
  <si>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</si>
  <si>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</si>
  <si>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</si>
  <si>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</si>
  <si>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</si>
  <si>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</si>
  <si>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</si>
  <si>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</si>
  <si>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</si>
  <si>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</si>
  <si>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</si>
  <si>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</si>
  <si>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</si>
  <si>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</si>
  <si>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</si>
  <si>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</si>
  <si>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</si>
  <si>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</si>
  <si>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</si>
  <si>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</si>
  <si>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</si>
  <si>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</si>
  <si>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</si>
  <si>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</si>
  <si>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</si>
  <si>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</si>
  <si>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</si>
  <si>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</si>
  <si>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</si>
  <si>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</si>
  <si>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</si>
  <si>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</si>
  <si>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</si>
  <si>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</si>
  <si>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</si>
  <si>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</si>
  <si>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</si>
  <si>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</si>
  <si>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</si>
  <si>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</si>
  <si>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</si>
  <si>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</si>
  <si>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</si>
  <si>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</si>
  <si>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</si>
  <si>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</si>
  <si>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</si>
  <si>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</si>
  <si>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</si>
  <si>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</si>
  <si>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</si>
  <si>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</si>
  <si>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</si>
  <si>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</si>
  <si>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</si>
  <si>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</si>
  <si>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</si>
  <si>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</si>
  <si>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</si>
  <si>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</si>
  <si>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</si>
  <si>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</si>
  <si>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</si>
  <si>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</si>
  <si>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</si>
  <si>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</si>
  <si>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</si>
  <si>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</si>
  <si>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</si>
  <si>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</si>
  <si>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</si>
  <si>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</si>
  <si>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</si>
  <si>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</si>
  <si>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</si>
  <si>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</si>
  <si>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</si>
  <si>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</si>
  <si>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</si>
  <si>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</si>
  <si>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</si>
  <si>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</si>
  <si>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</si>
  <si>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</si>
  <si>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</si>
  <si>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</si>
  <si>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</si>
  <si>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</si>
  <si>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</si>
  <si>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</si>
  <si>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</si>
  <si>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</si>
  <si>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</si>
  <si>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</si>
  <si>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</si>
  <si>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</si>
  <si>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</si>
  <si>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</si>
  <si>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</si>
  <si>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</si>
  <si>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</si>
  <si>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</si>
  <si>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</si>
  <si>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</si>
  <si>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</si>
  <si>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</si>
  <si>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</si>
  <si>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</si>
  <si>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</si>
  <si>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</si>
  <si>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</si>
  <si>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</si>
  <si>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</si>
  <si>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</si>
  <si>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</si>
  <si>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</si>
  <si>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</si>
  <si>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</si>
  <si>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</si>
  <si>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</si>
  <si>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</si>
  <si>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</si>
  <si>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</si>
  <si>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</si>
  <si>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</si>
  <si>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</si>
  <si>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</si>
  <si>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</si>
  <si>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</si>
  <si>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</si>
  <si>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</si>
  <si>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</si>
  <si>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</si>
  <si>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</si>
  <si>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</si>
  <si>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</si>
  <si>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</si>
  <si>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</si>
  <si>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</si>
  <si>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</si>
  <si>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</si>
  <si>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</si>
  <si>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</si>
  <si>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</si>
  <si>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</si>
  <si>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</si>
  <si>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</si>
  <si>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</si>
  <si>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</si>
  <si>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</si>
  <si>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</si>
  <si>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</si>
  <si>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</si>
  <si>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</si>
  <si>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</si>
  <si>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</si>
  <si>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</si>
  <si>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</si>
  <si>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</si>
  <si>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</si>
  <si>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</si>
  <si>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</si>
  <si>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</si>
  <si>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</si>
  <si>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</si>
  <si>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</si>
  <si>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</si>
  <si>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</si>
  <si>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</si>
  <si>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</si>
  <si>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</si>
  <si>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</si>
  <si>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</si>
  <si>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</si>
  <si>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</si>
  <si>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</si>
  <si>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</si>
  <si>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</si>
  <si>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</si>
  <si>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</si>
  <si>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</si>
  <si>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</si>
  <si>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</si>
  <si>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</si>
  <si>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</si>
  <si>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</si>
  <si>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</si>
  <si>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</si>
  <si>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</si>
  <si>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</si>
  <si>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</si>
  <si>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</si>
  <si>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</si>
  <si>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</si>
  <si>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</si>
  <si>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</si>
  <si>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</si>
  <si>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</si>
  <si>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</si>
  <si>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</si>
  <si>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</si>
  <si>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</si>
  <si>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</si>
  <si>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</si>
  <si>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</si>
  <si>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</si>
  <si>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</si>
  <si>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</si>
  <si>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</si>
  <si>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</si>
  <si>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</si>
  <si>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</si>
  <si>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</si>
  <si>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</si>
  <si>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</si>
  <si>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</si>
  <si>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</si>
  <si>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</si>
  <si>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</si>
  <si>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</si>
  <si>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</si>
  <si>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</si>
  <si>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</si>
  <si>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</si>
  <si>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</si>
  <si>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</si>
  <si>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</si>
  <si>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</si>
  <si>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</si>
  <si>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</si>
  <si>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</si>
  <si>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</si>
  <si>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</si>
  <si>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</si>
  <si>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</si>
  <si>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</si>
  <si>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</si>
  <si>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</si>
  <si>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</si>
  <si>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</si>
  <si>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</si>
  <si>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</si>
  <si>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</si>
  <si>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</si>
  <si>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</si>
  <si>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</si>
  <si>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</si>
  <si>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</si>
  <si>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</si>
  <si>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</si>
  <si>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</si>
  <si>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</si>
  <si>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</si>
  <si>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</si>
  <si>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</si>
  <si>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</si>
  <si>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</si>
  <si>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</si>
  <si>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</si>
  <si>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</si>
  <si>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</si>
  <si>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</si>
  <si>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</si>
  <si>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</si>
  <si>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</si>
  <si>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</si>
  <si>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</si>
  <si>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</si>
  <si>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</si>
  <si>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</si>
  <si>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</si>
  <si>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</si>
  <si>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</si>
  <si>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</si>
  <si>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</si>
  <si>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</si>
  <si>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</si>
  <si>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</si>
  <si>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</si>
  <si>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</si>
  <si>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</si>
  <si>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</si>
  <si>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</si>
  <si>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</si>
  <si>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</si>
  <si>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</si>
  <si>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</si>
  <si>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</si>
  <si>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</si>
  <si>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</si>
  <si>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</si>
  <si>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</si>
  <si>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</si>
  <si>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</si>
  <si>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</si>
  <si>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</si>
  <si>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</si>
  <si>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</si>
  <si>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</si>
  <si>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</si>
  <si>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</si>
  <si>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</si>
  <si>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</si>
  <si>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</si>
  <si>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</si>
  <si>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</si>
  <si>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</si>
  <si>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</si>
  <si>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</si>
  <si>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</si>
  <si>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</si>
  <si>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</si>
  <si>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</si>
  <si>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</si>
  <si>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</si>
  <si>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</si>
  <si>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</si>
  <si>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</si>
  <si>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</si>
  <si>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</si>
  <si>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</si>
  <si>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</si>
  <si>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</si>
  <si>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</si>
  <si>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</si>
  <si>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</si>
  <si>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</si>
  <si>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</si>
  <si>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</si>
  <si>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</si>
  <si>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</si>
  <si>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</si>
  <si>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</si>
  <si>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</si>
  <si>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</si>
  <si>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</si>
  <si>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</si>
  <si>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</si>
  <si>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</si>
  <si>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</si>
  <si>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</si>
  <si>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</si>
  <si>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</si>
  <si>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</si>
  <si>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</si>
  <si>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</si>
  <si>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</si>
  <si>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</si>
  <si>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</si>
  <si>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</si>
  <si>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</si>
  <si>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</si>
  <si>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</si>
  <si>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</si>
  <si>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</si>
  <si>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</si>
  <si>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</si>
  <si>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</si>
  <si>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</si>
  <si>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</si>
  <si>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</si>
  <si>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</si>
  <si>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</si>
  <si>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</si>
  <si>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</si>
  <si>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</si>
  <si>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</si>
  <si>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</si>
  <si>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</si>
  <si>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</si>
  <si>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</si>
  <si>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</si>
  <si>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</si>
  <si>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</si>
  <si>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</si>
  <si>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</si>
  <si>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</si>
  <si>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</si>
  <si>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</si>
  <si>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</si>
  <si>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</si>
  <si>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</si>
  <si>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</si>
  <si>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</si>
  <si>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</si>
  <si>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</si>
  <si>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</si>
  <si>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</si>
  <si>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</si>
  <si>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</si>
  <si>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</si>
  <si>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</si>
  <si>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</si>
  <si>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</si>
  <si>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</si>
  <si>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</si>
  <si>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</si>
  <si>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</si>
  <si>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</si>
  <si>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</si>
  <si>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</si>
  <si>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</si>
  <si>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</si>
  <si>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</si>
  <si>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</si>
  <si>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</si>
  <si>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</si>
  <si>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</si>
  <si>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</si>
  <si>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</si>
  <si>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</si>
  <si>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</si>
  <si>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</si>
  <si>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</si>
  <si>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</si>
  <si>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</si>
  <si>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</si>
  <si>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</si>
  <si>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</si>
  <si>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</si>
  <si>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</si>
  <si>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</si>
  <si>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</si>
  <si>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</si>
  <si>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</si>
  <si>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</si>
  <si>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</si>
  <si>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</si>
  <si>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</si>
  <si>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</si>
  <si>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</si>
  <si>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</si>
  <si>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</si>
  <si>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</si>
  <si>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</si>
  <si>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</si>
  <si>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</si>
  <si>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</si>
  <si>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</si>
  <si>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</si>
  <si>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</si>
  <si>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</si>
  <si>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</si>
  <si>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</si>
  <si>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</si>
  <si>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</si>
  <si>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</si>
  <si>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</si>
  <si>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</si>
  <si>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</si>
  <si>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</si>
  <si>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</si>
  <si>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</si>
  <si>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</si>
  <si>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</si>
  <si>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</si>
  <si>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</si>
  <si>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</si>
  <si>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</si>
  <si>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</si>
  <si>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</si>
  <si>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</si>
  <si>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</si>
  <si>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</si>
  <si>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</si>
  <si>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</si>
  <si>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</si>
  <si>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</si>
  <si>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</si>
  <si>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</si>
  <si>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</si>
  <si>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</si>
  <si>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</si>
  <si>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</si>
  <si>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</si>
  <si>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</si>
  <si>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</si>
  <si>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</si>
  <si>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</si>
  <si>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</si>
  <si>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</si>
  <si>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</si>
  <si>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</si>
  <si>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</si>
  <si>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</si>
  <si>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</si>
  <si>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</si>
  <si>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</si>
  <si>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</si>
  <si>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</si>
  <si>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</si>
  <si>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</si>
  <si>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</si>
  <si>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</si>
  <si>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</si>
  <si>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</si>
  <si>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</si>
  <si>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</si>
  <si>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</si>
  <si>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</si>
  <si>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</si>
  <si>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</si>
  <si>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</si>
  <si>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</si>
  <si>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</si>
  <si>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</si>
  <si>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</si>
  <si>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</si>
  <si>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</si>
  <si>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</si>
  <si>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</si>
  <si>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</si>
  <si>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</si>
  <si>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</si>
  <si>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</si>
  <si>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</si>
  <si>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</si>
  <si>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</si>
  <si>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</si>
  <si>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</si>
  <si>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</si>
  <si>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</si>
  <si>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</si>
  <si>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</si>
  <si>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</si>
  <si>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</si>
  <si>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</si>
  <si>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</si>
  <si>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</si>
  <si>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</si>
  <si>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</si>
  <si>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</si>
  <si>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</si>
  <si>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</si>
  <si>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</si>
  <si>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</si>
  <si>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</si>
  <si>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</si>
  <si>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</si>
  <si>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</si>
  <si>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</si>
  <si>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</si>
  <si>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</si>
  <si>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</si>
  <si>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</si>
  <si>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</si>
  <si>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</si>
  <si>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</si>
  <si>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</si>
  <si>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</si>
  <si>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</si>
  <si>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</si>
  <si>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</si>
  <si>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</si>
  <si>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</si>
  <si>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</si>
  <si>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</si>
  <si>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</si>
  <si>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</si>
  <si>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</si>
  <si>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</si>
  <si>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</si>
  <si>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</si>
  <si>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</si>
  <si>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</si>
  <si>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</si>
  <si>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</si>
  <si>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</si>
  <si>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</si>
  <si>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</si>
  <si>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</si>
  <si>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</si>
  <si>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</si>
  <si>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</si>
  <si>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</si>
  <si>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</si>
  <si>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</si>
  <si>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</si>
  <si>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</si>
  <si>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</si>
  <si>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</si>
  <si>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</si>
  <si>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</si>
  <si>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</si>
  <si>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</si>
  <si>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</si>
  <si>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</si>
  <si>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</si>
  <si>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</si>
  <si>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</si>
  <si>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</si>
  <si>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</si>
  <si>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</si>
  <si>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</si>
  <si>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</si>
  <si>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</si>
  <si>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</si>
  <si>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</si>
  <si>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</si>
  <si>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</si>
  <si>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</si>
  <si>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</si>
  <si>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</si>
  <si>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</si>
  <si>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</si>
  <si>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</si>
  <si>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</si>
  <si>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</si>
  <si>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</si>
  <si>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</si>
  <si>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</si>
  <si>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</si>
  <si>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</si>
  <si>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</si>
  <si>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</si>
  <si>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</si>
  <si>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</si>
  <si>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</si>
  <si>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</si>
  <si>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</si>
  <si>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</si>
  <si>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</si>
  <si>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</si>
  <si>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</si>
  <si>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</si>
  <si>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</si>
  <si>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</si>
  <si>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</si>
  <si>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</si>
  <si>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</si>
  <si>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</si>
  <si>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</si>
  <si>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</si>
  <si>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</si>
  <si>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</si>
  <si>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</si>
  <si>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</si>
  <si>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</si>
  <si>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</si>
  <si>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</si>
  <si>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</si>
  <si>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</si>
  <si>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</si>
  <si>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</si>
  <si>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</si>
  <si>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</si>
  <si>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</si>
  <si>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</si>
  <si>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</si>
  <si>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</si>
  <si>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</si>
  <si>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</si>
  <si>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</si>
  <si>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</si>
  <si>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</si>
  <si>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</si>
  <si>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</si>
  <si>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</si>
  <si>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</si>
  <si>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</si>
  <si>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</si>
  <si>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</si>
  <si>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</si>
  <si>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</si>
  <si>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</si>
  <si>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</si>
  <si>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</si>
  <si>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</si>
  <si>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</si>
  <si>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</si>
  <si>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</si>
  <si>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</si>
  <si>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</si>
  <si>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</si>
  <si>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</si>
  <si>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</si>
  <si>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</si>
  <si>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</si>
  <si>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</si>
  <si>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</si>
  <si>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</si>
  <si>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</si>
  <si>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</si>
  <si>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</si>
  <si>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</si>
  <si>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</si>
  <si>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</si>
  <si>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</si>
  <si>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</si>
  <si>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</si>
  <si>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</si>
  <si>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</si>
  <si>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</si>
  <si>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</si>
  <si>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</si>
  <si>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</si>
  <si>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</si>
  <si>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</si>
  <si>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</si>
  <si>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</si>
  <si>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</si>
  <si>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</si>
  <si>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</si>
  <si>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</si>
  <si>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</si>
  <si>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</si>
  <si>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</si>
  <si>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</si>
  <si>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</si>
  <si>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</si>
  <si>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</si>
  <si>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</si>
  <si>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</si>
  <si>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</si>
  <si>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</si>
  <si>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</si>
  <si>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</si>
  <si>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</si>
  <si>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</si>
  <si>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</si>
  <si>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</si>
  <si>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</si>
  <si>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</si>
  <si>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</si>
  <si>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</si>
  <si>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</si>
  <si>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</si>
  <si>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</si>
  <si>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</si>
  <si>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</si>
  <si>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</si>
  <si>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</si>
  <si>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</si>
  <si>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</si>
  <si>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</si>
  <si>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</si>
  <si>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</si>
  <si>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</si>
  <si>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</si>
  <si>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</si>
  <si>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</si>
  <si>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</si>
  <si>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</si>
  <si>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</si>
  <si>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</si>
  <si>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</si>
  <si>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</si>
  <si>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</si>
  <si>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</si>
  <si>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</si>
  <si>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</si>
  <si>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</si>
  <si>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</si>
  <si>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</si>
  <si>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</si>
  <si>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</si>
  <si>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</si>
  <si>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</si>
  <si>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</si>
  <si>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</si>
  <si>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</si>
  <si>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</si>
  <si>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</si>
  <si>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</si>
  <si>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</si>
  <si>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</si>
  <si>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</si>
  <si>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</si>
  <si>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</si>
  <si>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</si>
  <si>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</si>
  <si>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</si>
  <si>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</si>
  <si>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</si>
  <si>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</si>
  <si>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</si>
  <si>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</si>
  <si>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</si>
  <si>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</si>
  <si>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</si>
  <si>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</si>
  <si>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</si>
  <si>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</si>
  <si>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</si>
  <si>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</si>
  <si>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</si>
  <si>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</si>
  <si>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</si>
  <si>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</si>
  <si>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</si>
  <si>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</si>
  <si>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</si>
  <si>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</si>
  <si>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</si>
  <si>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</si>
  <si>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</si>
  <si>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</si>
  <si>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</si>
  <si>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</si>
  <si>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</si>
  <si>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</si>
  <si>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</si>
  <si>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</si>
  <si>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</si>
  <si>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</si>
  <si>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</si>
  <si>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</si>
  <si>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</si>
  <si>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</si>
  <si>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</si>
  <si>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</si>
  <si>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</si>
  <si>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</si>
  <si>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</si>
  <si>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</si>
  <si>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</si>
  <si>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</si>
  <si>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</si>
  <si>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</si>
  <si>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</si>
  <si>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</si>
  <si>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</si>
  <si>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</si>
  <si>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</si>
  <si>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</si>
  <si>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</si>
  <si>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</si>
  <si>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</si>
  <si>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</si>
  <si>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</si>
  <si>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</si>
  <si>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</si>
  <si>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</si>
  <si>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</si>
  <si>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</si>
  <si>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</si>
  <si>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</si>
  <si>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</si>
  <si>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</si>
  <si>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</si>
  <si>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</si>
  <si>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</si>
  <si>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</si>
  <si>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</si>
  <si>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</si>
  <si>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</si>
  <si>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</si>
  <si>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</si>
  <si>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</si>
  <si>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</si>
  <si>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</si>
  <si>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</si>
  <si>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</si>
  <si>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</si>
  <si>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</si>
  <si>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</si>
  <si>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</si>
  <si>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</si>
  <si>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</si>
  <si>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</si>
  <si>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</si>
  <si>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</si>
  <si>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</si>
  <si>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</si>
  <si>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</si>
  <si>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</si>
  <si>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</si>
  <si>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</si>
  <si>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</si>
  <si>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</si>
  <si>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</si>
  <si>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</si>
  <si>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</si>
  <si>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</si>
  <si>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</si>
  <si>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</si>
  <si>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</si>
  <si>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</si>
  <si>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</si>
  <si>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</si>
  <si>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</si>
  <si>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</si>
  <si>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</si>
  <si>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</si>
  <si>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</si>
  <si>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</si>
  <si>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</si>
  <si>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</si>
  <si>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</si>
  <si>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</si>
  <si>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</si>
  <si>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</si>
  <si>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</si>
  <si>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</si>
  <si>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</si>
  <si>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</si>
  <si>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</si>
  <si>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</si>
  <si>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</si>
  <si>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</si>
  <si>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</si>
  <si>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</si>
  <si>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</si>
  <si>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</si>
  <si>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</si>
  <si>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</si>
  <si>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</si>
  <si>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</si>
  <si>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</si>
  <si>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</si>
  <si>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</si>
  <si>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</si>
  <si>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</si>
  <si>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</si>
  <si>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</si>
  <si>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</si>
  <si>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</si>
  <si>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</si>
  <si>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</si>
  <si>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</si>
  <si>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</si>
  <si>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</si>
  <si>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</si>
  <si>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</si>
  <si>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</si>
  <si>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</si>
  <si>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</si>
  <si>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</si>
  <si>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</si>
  <si>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</si>
  <si>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</si>
  <si>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</si>
  <si>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</si>
  <si>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</si>
  <si>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</si>
  <si>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</si>
  <si>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</si>
  <si>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</si>
  <si>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</si>
  <si>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</si>
  <si>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</si>
  <si>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</si>
  <si>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</si>
  <si>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</si>
  <si>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</si>
  <si>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</si>
  <si>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</si>
  <si>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</si>
  <si>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</si>
  <si>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</si>
  <si>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</si>
  <si>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</si>
  <si>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</si>
  <si>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</si>
  <si>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</si>
  <si>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</si>
  <si>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</si>
  <si>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</si>
  <si>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</si>
  <si>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</si>
  <si>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</si>
  <si>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</si>
  <si>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</si>
  <si>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</si>
  <si>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</si>
  <si>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</si>
  <si>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</si>
  <si>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</si>
  <si>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</si>
  <si>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</si>
  <si>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</si>
  <si>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</si>
  <si>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</si>
  <si>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</si>
  <si>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</si>
  <si>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</si>
  <si>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</si>
  <si>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</si>
  <si>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</si>
  <si>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</si>
  <si>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</si>
  <si>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</si>
  <si>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</si>
  <si>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</si>
  <si>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</si>
  <si>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</si>
  <si>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</si>
  <si>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</si>
  <si>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</si>
  <si>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</si>
  <si>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</si>
  <si>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</si>
  <si>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</si>
  <si>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</si>
  <si>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</si>
  <si>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</si>
  <si>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</si>
  <si>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</si>
  <si>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</si>
  <si>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</si>
  <si>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</si>
  <si>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</si>
  <si>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</si>
  <si>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</si>
  <si>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</si>
  <si>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</si>
  <si>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</si>
  <si>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</si>
  <si>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</si>
  <si>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</si>
  <si>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</si>
  <si>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</si>
  <si>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</si>
  <si>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</si>
  <si>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</si>
  <si>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</si>
  <si>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</si>
  <si>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</si>
  <si>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</si>
  <si>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</si>
  <si>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</si>
  <si>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</si>
  <si>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</si>
  <si>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</si>
  <si>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</si>
  <si>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</si>
  <si>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</si>
  <si>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</si>
  <si>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</si>
  <si>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</si>
  <si>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</si>
  <si>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</si>
  <si>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</si>
  <si>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</si>
  <si>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</si>
  <si>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</si>
  <si>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</si>
  <si>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</si>
  <si>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</si>
  <si>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</si>
  <si>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</si>
  <si>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</si>
  <si>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</si>
  <si>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</si>
  <si>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</si>
  <si>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</si>
  <si>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</si>
  <si>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</si>
  <si>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</si>
  <si>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</si>
  <si>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</si>
  <si>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</si>
  <si>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</si>
  <si>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</si>
  <si>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</si>
  <si>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</si>
  <si>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</si>
  <si>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</si>
  <si>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</si>
  <si>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</si>
  <si>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</si>
  <si>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</si>
  <si>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</si>
  <si>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</si>
  <si>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</si>
  <si>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</si>
  <si>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</si>
  <si>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</si>
  <si>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</si>
  <si>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</si>
  <si>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</si>
  <si>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</si>
  <si>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</si>
  <si>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</si>
  <si>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</si>
  <si>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</si>
  <si>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</si>
  <si>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</si>
  <si>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</si>
  <si>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</si>
  <si>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</si>
  <si>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</si>
  <si>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</si>
  <si>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</si>
  <si>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</si>
  <si>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</si>
  <si>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</si>
  <si>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</si>
  <si>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</si>
  <si>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</si>
  <si>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</si>
  <si>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</si>
  <si>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</si>
  <si>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</si>
  <si>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</si>
  <si>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</si>
  <si>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</si>
  <si>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</si>
  <si>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</si>
  <si>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</si>
  <si>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</si>
  <si>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</si>
  <si>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</si>
  <si>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</si>
  <si>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</si>
  <si>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</si>
  <si>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</si>
  <si>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</si>
  <si>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</si>
  <si>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</si>
  <si>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</si>
  <si>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</si>
  <si>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</si>
  <si>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</si>
  <si>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</si>
  <si>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</si>
  <si>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</si>
  <si>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</si>
  <si>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</si>
  <si>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</si>
  <si>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</si>
  <si>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</si>
  <si>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</si>
  <si>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</si>
  <si>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</si>
  <si>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</si>
  <si>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</si>
  <si>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</si>
  <si>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</si>
  <si>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</si>
  <si>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</si>
  <si>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</si>
  <si>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</si>
  <si>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</si>
  <si>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</si>
  <si>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</si>
  <si>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</si>
  <si>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</si>
  <si>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</si>
  <si>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</si>
  <si>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</si>
  <si>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</si>
  <si>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</si>
  <si>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</si>
  <si>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</si>
  <si>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</si>
  <si>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</si>
  <si>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</si>
  <si>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</si>
  <si>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</si>
  <si>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</si>
  <si>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</si>
  <si>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</si>
  <si>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</si>
  <si>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</si>
  <si>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</si>
  <si>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</si>
  <si>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</si>
  <si>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</si>
  <si>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</si>
  <si>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</si>
  <si>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</si>
  <si>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</si>
  <si>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</si>
  <si>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</si>
  <si>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</si>
  <si>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</si>
  <si>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</si>
  <si>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</si>
  <si>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</si>
  <si>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</si>
  <si>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</si>
  <si>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</si>
  <si>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</si>
  <si>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</si>
  <si>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</si>
  <si>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</si>
  <si>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</si>
  <si>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</si>
  <si>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</si>
  <si>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</si>
  <si>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</si>
  <si>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</si>
  <si>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</si>
  <si>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</si>
  <si>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</si>
  <si>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</si>
  <si>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</si>
  <si>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</si>
  <si>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</si>
  <si>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</si>
  <si>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</si>
  <si>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</si>
  <si>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</si>
  <si>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</si>
  <si>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</si>
  <si>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</si>
  <si>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</si>
  <si>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</si>
  <si>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</si>
  <si>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</si>
  <si>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</si>
  <si>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</si>
  <si>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</si>
  <si>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</si>
  <si>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</si>
  <si>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</si>
  <si>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</si>
  <si>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</si>
  <si>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</si>
  <si>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</si>
  <si>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</si>
  <si>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</si>
  <si>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</si>
  <si>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</si>
  <si>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</si>
  <si>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</si>
  <si>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</si>
  <si>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</si>
  <si>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</si>
  <si>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</si>
  <si>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</si>
  <si>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</si>
  <si>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</si>
  <si>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</si>
  <si>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</si>
  <si>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</si>
  <si>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</si>
  <si>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</si>
  <si>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</si>
  <si>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</si>
  <si>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</si>
  <si>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</si>
  <si>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</si>
  <si>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</si>
  <si>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</si>
  <si>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</si>
  <si>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</si>
  <si>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</si>
  <si>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</si>
  <si>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</si>
  <si>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</si>
  <si>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</si>
  <si>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</si>
  <si>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</si>
  <si>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</si>
  <si>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</si>
  <si>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</si>
  <si>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</si>
  <si>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</si>
  <si>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</si>
  <si>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</si>
  <si>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</si>
  <si>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</si>
  <si>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</si>
  <si>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</si>
  <si>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</si>
  <si>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</si>
  <si>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</si>
  <si>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</si>
  <si>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</si>
  <si>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</si>
  <si>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</si>
  <si>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</si>
  <si>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</si>
  <si>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</si>
  <si>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</si>
  <si>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</si>
  <si>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</si>
  <si>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</si>
  <si>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</si>
  <si>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</si>
  <si>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</si>
  <si>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</si>
  <si>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</si>
  <si>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</si>
  <si>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</si>
  <si>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</si>
  <si>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</si>
  <si>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</si>
  <si>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</si>
  <si>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</si>
  <si>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</si>
  <si>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</si>
  <si>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</si>
  <si>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</si>
  <si>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</si>
  <si>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</si>
  <si>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</si>
  <si>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</si>
  <si>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</si>
  <si>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</si>
  <si>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</si>
  <si>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</si>
  <si>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</si>
  <si>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</si>
  <si>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</si>
  <si>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</si>
  <si>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</si>
  <si>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</si>
  <si>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</si>
  <si>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</si>
  <si>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</si>
  <si>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</si>
  <si>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</si>
  <si>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</si>
  <si>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</si>
  <si>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</si>
  <si>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</si>
  <si>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</si>
  <si>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</si>
  <si>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</si>
  <si>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</si>
  <si>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</si>
  <si>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</si>
  <si>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</si>
  <si>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</si>
  <si>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</si>
  <si>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</si>
  <si>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</si>
  <si>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</si>
  <si>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</si>
  <si>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</si>
  <si>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</si>
  <si>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</si>
  <si>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</si>
  <si>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</si>
  <si>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</si>
  <si>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</si>
  <si>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</si>
  <si>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</si>
  <si>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</si>
  <si>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</si>
  <si>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</si>
  <si>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</si>
  <si>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</si>
  <si>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</si>
  <si>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</si>
  <si>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</si>
  <si>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</si>
  <si>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</si>
  <si>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</si>
  <si>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</si>
  <si>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</si>
  <si>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</si>
  <si>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</si>
  <si>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</si>
  <si>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</si>
  <si>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</si>
  <si>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</si>
  <si>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</si>
  <si>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</si>
  <si>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</si>
  <si>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</si>
  <si>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</si>
  <si>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</si>
  <si>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</si>
  <si>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</si>
  <si>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</si>
  <si>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</si>
  <si>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</si>
  <si>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</si>
  <si>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</si>
  <si>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</si>
  <si>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</si>
  <si>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</si>
  <si>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</si>
  <si>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</si>
  <si>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</si>
  <si>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</si>
  <si>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</si>
  <si>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</si>
  <si>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</si>
  <si>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</si>
  <si>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</si>
  <si>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</si>
  <si>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</si>
  <si>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</si>
  <si>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</si>
  <si>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</si>
  <si>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</si>
  <si>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</si>
  <si>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</si>
  <si>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</si>
  <si>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</si>
  <si>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</si>
  <si>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</si>
  <si>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</si>
  <si>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</si>
  <si>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</si>
  <si>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</si>
  <si>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</si>
  <si>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</si>
  <si>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</si>
  <si>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</si>
  <si>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</si>
  <si>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</si>
  <si>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</si>
  <si>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</si>
  <si>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</si>
  <si>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</si>
  <si>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</si>
  <si>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</si>
  <si>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</si>
  <si>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</si>
  <si>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</si>
  <si>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</si>
  <si>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</si>
  <si>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</si>
  <si>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</si>
  <si>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</si>
  <si>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</si>
  <si>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</si>
  <si>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</si>
  <si>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</si>
  <si>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</si>
  <si>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</si>
  <si>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</si>
  <si>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</si>
  <si>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</si>
  <si>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</si>
  <si>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</si>
  <si>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</si>
  <si>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</si>
  <si>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</si>
  <si>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</si>
  <si>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</si>
  <si>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</si>
  <si>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</si>
  <si>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</si>
  <si>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</si>
  <si>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</si>
  <si>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</si>
  <si>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</si>
  <si>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</si>
  <si>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</si>
  <si>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</si>
  <si>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</si>
  <si>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</si>
  <si>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</si>
  <si>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</si>
  <si>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</si>
  <si>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</si>
  <si>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</si>
  <si>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</si>
  <si>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</si>
  <si>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</si>
  <si>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</si>
  <si>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</si>
  <si>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</si>
  <si>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</si>
  <si>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</si>
  <si>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</si>
  <si>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</si>
  <si>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</si>
  <si>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</si>
  <si>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</si>
  <si>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</si>
  <si>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</si>
  <si>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</si>
  <si>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</si>
  <si>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</si>
  <si>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</si>
  <si>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</si>
  <si>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</si>
  <si>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</si>
  <si>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</si>
  <si>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</si>
  <si>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</si>
  <si>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</si>
  <si>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</si>
  <si>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</si>
  <si>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</si>
  <si>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</si>
  <si>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</si>
  <si>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</si>
  <si>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</si>
  <si>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</si>
  <si>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</si>
  <si>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</si>
  <si>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</si>
  <si>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</si>
  <si>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</si>
  <si>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</si>
  <si>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</si>
  <si>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</si>
  <si>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</si>
  <si>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</si>
  <si>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</si>
  <si>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</si>
  <si>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</si>
  <si>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</si>
  <si>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</si>
  <si>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</si>
  <si>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</si>
  <si>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</si>
  <si>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</si>
  <si>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</si>
  <si>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</si>
  <si>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</si>
  <si>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</si>
  <si>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</si>
  <si>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</si>
  <si>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</si>
  <si>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</si>
  <si>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</si>
  <si>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</si>
  <si>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</si>
  <si>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</si>
  <si>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</si>
  <si>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</si>
  <si>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</si>
  <si>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</si>
  <si>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</si>
  <si>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</si>
  <si>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</si>
  <si>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</si>
  <si>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</si>
  <si>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</si>
  <si>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</si>
  <si>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</si>
  <si>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</si>
  <si>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</si>
  <si>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</si>
  <si>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</si>
  <si>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</si>
  <si>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</si>
  <si>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</si>
  <si>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</si>
  <si>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</si>
  <si>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</si>
  <si>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</si>
  <si>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</si>
  <si>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</si>
  <si>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</si>
  <si>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</si>
  <si>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</si>
  <si>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</si>
  <si>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</si>
  <si>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</si>
  <si>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</si>
  <si>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</si>
  <si>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</si>
  <si>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</si>
  <si>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</si>
  <si>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</si>
  <si>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</si>
  <si>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</si>
  <si>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</si>
  <si>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</si>
  <si>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</si>
  <si>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</si>
  <si>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</si>
  <si>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</si>
  <si>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</si>
  <si>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</si>
  <si>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</si>
  <si>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</si>
  <si>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</si>
  <si>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</si>
  <si>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</si>
  <si>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</si>
  <si>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</si>
  <si>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</si>
  <si>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</si>
  <si>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</si>
  <si>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</si>
  <si>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</si>
  <si>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</si>
  <si>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</si>
  <si>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</si>
  <si>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</si>
  <si>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</si>
  <si>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</si>
  <si>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</si>
  <si>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</si>
  <si>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</si>
  <si>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</si>
  <si>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</si>
  <si>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</si>
  <si>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</si>
  <si>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</si>
  <si>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</si>
  <si>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</si>
  <si>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</si>
  <si>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</si>
  <si>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</si>
  <si>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</si>
  <si>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</si>
  <si>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</si>
  <si>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</si>
  <si>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</si>
  <si>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</si>
  <si>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</si>
  <si>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</si>
  <si>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</si>
  <si>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</si>
  <si>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</si>
  <si>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</si>
  <si>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</si>
  <si>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</si>
  <si>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</si>
  <si>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</si>
  <si>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</si>
  <si>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</si>
  <si>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</si>
  <si>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</si>
  <si>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</si>
  <si>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</si>
  <si>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</si>
  <si>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</si>
  <si>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</si>
  <si>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</si>
  <si>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</si>
  <si>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</si>
  <si>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</si>
  <si>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</si>
  <si>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</si>
  <si>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</si>
  <si>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</si>
  <si>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</si>
  <si>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</si>
  <si>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</si>
  <si>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</si>
  <si>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</si>
  <si>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</si>
  <si>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</si>
  <si>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</si>
  <si>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</si>
  <si>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</si>
  <si>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</si>
  <si>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</si>
  <si>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</si>
  <si>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</si>
  <si>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</si>
  <si>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</si>
  <si>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</si>
  <si>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</si>
  <si>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</si>
  <si>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</si>
  <si>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</si>
  <si>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</si>
  <si>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</si>
  <si>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</si>
  <si>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</si>
  <si>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</si>
  <si>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</si>
  <si>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</si>
  <si>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</si>
  <si>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</si>
  <si>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</si>
  <si>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</si>
  <si>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</si>
  <si>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</si>
  <si>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</si>
  <si>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</si>
  <si>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</si>
  <si>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</si>
  <si>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</si>
  <si>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</si>
  <si>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</si>
  <si>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</si>
  <si>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</si>
  <si>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</si>
  <si>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</si>
  <si>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</si>
  <si>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</si>
  <si>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</si>
  <si>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</si>
  <si>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</si>
  <si>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</si>
  <si>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</si>
  <si>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</si>
  <si>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</si>
  <si>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</si>
  <si>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</si>
  <si>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</si>
  <si>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</si>
  <si>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</si>
  <si>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</si>
  <si>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</si>
  <si>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</si>
  <si>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</si>
  <si>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</si>
  <si>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</si>
  <si>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</si>
  <si>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</si>
  <si>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</si>
  <si>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</si>
  <si>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</si>
  <si>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</si>
  <si>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</si>
  <si>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</si>
  <si>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</si>
  <si>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</si>
  <si>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</si>
  <si>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</si>
  <si>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</si>
  <si>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</si>
  <si>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</si>
  <si>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</si>
  <si>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</si>
  <si>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</si>
  <si>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</si>
  <si>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</si>
  <si>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</si>
  <si>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</si>
  <si>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</si>
  <si>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</si>
  <si>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</si>
  <si>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</si>
  <si>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</si>
  <si>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</si>
  <si>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</si>
  <si>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</si>
  <si>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</si>
  <si>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</si>
  <si>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</si>
  <si>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</si>
  <si>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</si>
  <si>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</si>
  <si>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</si>
  <si>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</si>
  <si>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</si>
  <si>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</si>
  <si>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</si>
  <si>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</si>
  <si>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</si>
  <si>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</si>
  <si>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</si>
  <si>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</si>
  <si>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</si>
  <si>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</si>
  <si>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</si>
  <si>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</si>
  <si>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</si>
  <si>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</si>
  <si>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</si>
  <si>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</si>
  <si>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</si>
  <si>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</si>
  <si>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</si>
  <si>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</si>
  <si>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</si>
  <si>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</si>
  <si>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</si>
  <si>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</si>
  <si>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</si>
  <si>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</si>
  <si>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</si>
  <si>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</si>
  <si>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</si>
  <si>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</si>
  <si>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</si>
  <si>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</si>
  <si>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</si>
  <si>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</si>
  <si>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</si>
  <si>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</si>
  <si>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</si>
  <si>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</si>
  <si>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</si>
  <si>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</si>
  <si>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</si>
  <si>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</si>
  <si>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</si>
  <si>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</si>
  <si>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</si>
  <si>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</si>
  <si>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</si>
  <si>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</si>
  <si>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</si>
  <si>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</si>
  <si>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</si>
  <si>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</si>
  <si>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</si>
  <si>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</si>
  <si>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</si>
  <si>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</si>
  <si>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</si>
  <si>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</si>
  <si>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</si>
  <si>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</si>
  <si>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</si>
  <si>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</si>
  <si>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</si>
  <si>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</si>
  <si>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</si>
  <si>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</si>
  <si>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</si>
  <si>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</si>
  <si>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</si>
  <si>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</si>
  <si>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</si>
  <si>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</si>
  <si>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</si>
  <si>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</si>
  <si>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</si>
  <si>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</si>
  <si>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</si>
  <si>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</si>
  <si>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</si>
  <si>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</si>
  <si>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</si>
  <si>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</si>
  <si>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</si>
  <si>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</si>
  <si>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</si>
  <si>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</si>
  <si>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</si>
  <si>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</si>
  <si>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</si>
  <si>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</si>
  <si>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</si>
  <si>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</si>
  <si>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</si>
  <si>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</si>
  <si>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</si>
  <si>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</si>
  <si>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</si>
  <si>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</si>
  <si>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</si>
  <si>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</si>
  <si>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</si>
  <si>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</si>
  <si>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</si>
  <si>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</si>
  <si>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</si>
  <si>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</si>
  <si>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</si>
  <si>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</si>
  <si>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</si>
  <si>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</si>
  <si>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</si>
  <si>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</si>
  <si>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</si>
  <si>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</si>
  <si>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</si>
  <si>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</si>
  <si>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</si>
  <si>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</si>
  <si>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</si>
  <si>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</si>
  <si>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</si>
  <si>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</si>
  <si>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</si>
  <si>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</si>
  <si>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</si>
  <si>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</si>
  <si>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</si>
  <si>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</si>
  <si>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</si>
  <si>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</si>
  <si>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</si>
  <si>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</si>
  <si>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</si>
  <si>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</si>
  <si>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</si>
  <si>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</si>
  <si>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</si>
  <si>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</si>
  <si>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</si>
  <si>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</si>
  <si>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</si>
  <si>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</si>
  <si>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</si>
  <si>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</si>
  <si>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</si>
  <si>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</si>
  <si>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</si>
  <si>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</si>
  <si>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</si>
  <si>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</si>
  <si>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</si>
  <si>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</si>
  <si>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</si>
  <si>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</si>
  <si>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</si>
  <si>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</si>
  <si>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</si>
  <si>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</si>
  <si>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</si>
  <si>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</si>
  <si>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</si>
  <si>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</si>
  <si>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</si>
  <si>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</si>
  <si>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</si>
  <si>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</si>
  <si>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</si>
  <si>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</si>
  <si>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</si>
  <si>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</si>
  <si>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</si>
  <si>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</si>
  <si>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</si>
  <si>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</si>
  <si>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</si>
  <si>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</si>
  <si>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</si>
  <si>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</si>
  <si>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</si>
  <si>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</si>
  <si>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</si>
  <si>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</si>
  <si>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</si>
  <si>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</si>
  <si>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</si>
  <si>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</si>
  <si>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</si>
  <si>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</si>
  <si>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</si>
  <si>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</si>
  <si>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</si>
  <si>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</si>
  <si>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</si>
  <si>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</si>
  <si>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</si>
  <si>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</si>
  <si>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</si>
  <si>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</si>
  <si>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</si>
  <si>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</si>
  <si>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</si>
  <si>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</si>
  <si>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</si>
  <si>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</si>
  <si>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</si>
  <si>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</si>
  <si>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</si>
  <si>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</si>
  <si>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</si>
  <si>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</si>
  <si>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</si>
  <si>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</si>
  <si>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</si>
  <si>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</si>
  <si>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</si>
  <si>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</si>
  <si>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</si>
  <si>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</si>
  <si>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</si>
  <si>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</si>
  <si>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</si>
  <si>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</si>
  <si>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</si>
  <si>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</si>
  <si>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</si>
  <si>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</si>
  <si>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</si>
  <si>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</si>
  <si>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</si>
  <si>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</si>
  <si>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</si>
  <si>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</si>
  <si>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</si>
  <si>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</si>
  <si>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</si>
  <si>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</si>
  <si>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</si>
  <si>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</si>
  <si>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</si>
  <si>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</si>
  <si>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</si>
  <si>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</si>
  <si>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</si>
  <si>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</si>
  <si>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</si>
  <si>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</si>
  <si>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</si>
  <si>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</si>
  <si>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</si>
  <si>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</si>
  <si>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</si>
  <si>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</si>
  <si>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</si>
  <si>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</si>
  <si>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</si>
  <si>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</si>
  <si>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</si>
  <si>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</si>
  <si>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</si>
  <si>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</si>
  <si>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</si>
  <si>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</si>
  <si>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</si>
  <si>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</si>
  <si>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</si>
  <si>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</si>
  <si>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</si>
  <si>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</si>
  <si>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</si>
  <si>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</si>
  <si>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</si>
  <si>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</si>
  <si>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</si>
  <si>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</si>
  <si>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</si>
  <si>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</si>
  <si>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</si>
  <si>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</si>
  <si>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</si>
  <si>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</si>
  <si>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</si>
  <si>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</si>
  <si>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</si>
  <si>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</si>
  <si>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</si>
  <si>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</si>
  <si>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</si>
  <si>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</si>
  <si>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</si>
  <si>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</si>
  <si>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</si>
  <si>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</si>
  <si>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</si>
  <si>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</si>
  <si>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</si>
  <si>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</si>
  <si>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</si>
  <si>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</si>
  <si>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</si>
  <si>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</si>
  <si>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</si>
  <si>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</si>
  <si>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</si>
  <si>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</si>
  <si>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</si>
  <si>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</si>
  <si>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</si>
  <si>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</si>
  <si>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</si>
  <si>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</si>
  <si>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</si>
  <si>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</si>
  <si>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</si>
  <si>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</si>
  <si>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</si>
  <si>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</si>
  <si>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</si>
  <si>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</si>
  <si>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</si>
  <si>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</si>
  <si>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</si>
  <si>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</si>
  <si>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</si>
  <si>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</si>
  <si>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</si>
  <si>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</si>
  <si>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</si>
  <si>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</si>
  <si>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</si>
  <si>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</si>
  <si>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</si>
  <si>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</si>
  <si>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</si>
  <si>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</si>
  <si>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</si>
  <si>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</si>
  <si>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</si>
  <si>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</si>
  <si>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</si>
  <si>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</si>
  <si>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</si>
  <si>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</si>
  <si>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</si>
  <si>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</si>
  <si>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</si>
  <si>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</si>
  <si>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</si>
  <si>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</si>
  <si>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</si>
  <si>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</si>
  <si>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</si>
  <si>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</si>
  <si>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</si>
  <si>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</si>
  <si>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</si>
  <si>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</si>
  <si>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</si>
  <si>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</si>
  <si>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</si>
  <si>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</si>
  <si>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</si>
  <si>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</si>
  <si>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</si>
  <si>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</si>
  <si>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</si>
  <si>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</si>
  <si>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</si>
  <si>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</si>
  <si>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</si>
  <si>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</si>
  <si>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</si>
  <si>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</si>
  <si>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</si>
  <si>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</si>
  <si>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</si>
  <si>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</si>
  <si>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</si>
  <si>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</si>
  <si>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</si>
  <si>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</si>
  <si>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</si>
  <si>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</si>
  <si>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</si>
  <si>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</si>
  <si>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</si>
  <si>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</si>
  <si>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</si>
  <si>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</si>
  <si>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</si>
  <si>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</si>
  <si>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</si>
  <si>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</si>
  <si>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</si>
  <si>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</si>
  <si>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</si>
  <si>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</si>
  <si>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</si>
  <si>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</si>
  <si>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</si>
  <si>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</si>
  <si>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</si>
  <si>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</si>
  <si>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</si>
  <si>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</si>
  <si>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</si>
  <si>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</si>
  <si>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</si>
  <si>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</si>
  <si>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</si>
  <si>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</si>
  <si>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</si>
  <si>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</si>
  <si>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</si>
  <si>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</si>
  <si>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</si>
  <si>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</si>
  <si>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</si>
  <si>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</si>
  <si>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</si>
  <si>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</si>
  <si>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</si>
  <si>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</si>
  <si>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</si>
  <si>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</si>
  <si>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</si>
  <si>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</si>
  <si>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</si>
  <si>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</si>
  <si>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</si>
  <si>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</si>
  <si>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</si>
  <si>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</si>
  <si>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</si>
  <si>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</si>
  <si>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</si>
  <si>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</si>
  <si>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</si>
  <si>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</si>
  <si>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</si>
  <si>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</si>
  <si>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</si>
  <si>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</si>
  <si>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</si>
  <si>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</si>
  <si>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</si>
  <si>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</si>
  <si>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</si>
  <si>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</si>
  <si>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</si>
  <si>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</si>
  <si>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</si>
  <si>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</si>
  <si>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</si>
  <si>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</si>
  <si>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</si>
  <si>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</si>
  <si>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</si>
  <si>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</si>
  <si>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</si>
  <si>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</si>
  <si>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</si>
  <si>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</si>
  <si>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</si>
  <si>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</si>
  <si>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</si>
  <si>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</si>
  <si>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</si>
  <si>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</si>
  <si>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</si>
  <si>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</si>
  <si>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</si>
  <si>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</si>
  <si>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</si>
  <si>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</si>
  <si>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</si>
  <si>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</si>
  <si>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</si>
  <si>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</si>
  <si>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</si>
  <si>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</si>
  <si>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</si>
  <si>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</si>
  <si>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</si>
  <si>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</si>
  <si>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</si>
  <si>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</si>
  <si>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</si>
  <si>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</si>
  <si>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</si>
  <si>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</si>
  <si>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</si>
  <si>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</si>
  <si>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</si>
  <si>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</si>
  <si>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</si>
  <si>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</si>
  <si>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</si>
  <si>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</si>
  <si>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</si>
  <si>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</si>
  <si>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</si>
  <si>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</si>
  <si>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</si>
  <si>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</si>
  <si>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</si>
  <si>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</si>
  <si>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</si>
  <si>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</si>
  <si>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</si>
  <si>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</si>
  <si>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</si>
  <si>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</si>
  <si>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</si>
  <si>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</si>
  <si>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</si>
  <si>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</si>
  <si>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</si>
  <si>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</si>
  <si>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</si>
  <si>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</si>
  <si>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</si>
  <si>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</si>
  <si>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</si>
  <si>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</si>
  <si>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</si>
  <si>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</si>
  <si>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</si>
  <si>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</si>
  <si>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</si>
  <si>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</si>
  <si>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</si>
  <si>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</si>
  <si>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</si>
  <si>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</si>
  <si>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</si>
  <si>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</si>
  <si>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</si>
  <si>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</si>
  <si>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</si>
  <si>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</si>
  <si>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</si>
  <si>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</si>
  <si>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</si>
  <si>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</si>
  <si>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</si>
  <si>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</si>
  <si>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</si>
  <si>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</si>
  <si>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</si>
  <si>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</si>
  <si>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</si>
  <si>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</si>
  <si>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</si>
  <si>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</si>
  <si>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</si>
  <si>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</si>
  <si>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</si>
  <si>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</si>
  <si>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</si>
  <si>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</si>
  <si>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</si>
  <si>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</si>
  <si>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</si>
  <si>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</si>
  <si>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</si>
  <si>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</si>
  <si>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</si>
  <si>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</si>
  <si>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</si>
  <si>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</si>
  <si>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</si>
  <si>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</si>
  <si>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</si>
  <si>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</si>
  <si>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</si>
  <si>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</si>
  <si>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</si>
  <si>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</si>
  <si>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</si>
  <si>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</si>
  <si>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</si>
  <si>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</si>
  <si>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</si>
  <si>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</si>
  <si>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</si>
  <si>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</si>
  <si>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</si>
  <si>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</si>
  <si>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</si>
  <si>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</si>
  <si>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</si>
  <si>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</si>
  <si>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</si>
  <si>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</si>
  <si>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</si>
  <si>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</si>
  <si>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</si>
  <si>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</si>
  <si>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</si>
  <si>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</si>
  <si>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</si>
  <si>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</si>
  <si>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</si>
  <si>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</si>
  <si>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</si>
  <si>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</si>
  <si>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</si>
  <si>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</si>
  <si>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</si>
  <si>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</si>
  <si>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</si>
  <si>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</si>
  <si>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</si>
  <si>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</si>
  <si>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</si>
  <si>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</si>
  <si>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</si>
  <si>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</si>
  <si>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</si>
  <si>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</si>
  <si>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</si>
  <si>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</si>
  <si>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</si>
  <si>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</si>
  <si>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</si>
  <si>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</si>
  <si>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</si>
  <si>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</si>
  <si>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</si>
  <si>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</si>
  <si>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</si>
  <si>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</si>
  <si>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</si>
  <si>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</si>
  <si>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</si>
  <si>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</si>
  <si>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</si>
  <si>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</si>
  <si>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</si>
  <si>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</si>
  <si>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</si>
  <si>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</si>
  <si>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</si>
  <si>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</si>
  <si>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</si>
  <si>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</si>
  <si>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</si>
  <si>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</si>
  <si>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</si>
  <si>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</si>
  <si>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</si>
  <si>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</si>
  <si>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</si>
  <si>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</si>
  <si>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</si>
  <si>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</si>
  <si>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</si>
  <si>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</si>
  <si>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</si>
  <si>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</si>
  <si>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</si>
  <si>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</si>
  <si>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</si>
  <si>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</si>
  <si>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</si>
  <si>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</si>
  <si>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</si>
  <si>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</si>
  <si>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</si>
  <si>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</si>
  <si>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</si>
  <si>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</si>
  <si>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</si>
  <si>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</si>
  <si>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</si>
  <si>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</si>
  <si>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</si>
  <si>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</si>
  <si>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</si>
  <si>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</si>
  <si>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</si>
  <si>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</si>
  <si>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</si>
  <si>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</si>
  <si>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</si>
  <si>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</si>
  <si>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</si>
  <si>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</si>
  <si>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</si>
  <si>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</si>
  <si>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</si>
  <si>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</si>
  <si>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</si>
  <si>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</si>
  <si>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</si>
  <si>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</si>
  <si>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</si>
  <si>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</si>
  <si>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</si>
  <si>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</si>
  <si>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</si>
  <si>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</si>
  <si>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</si>
  <si>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</si>
  <si>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</si>
  <si>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</si>
  <si>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</si>
  <si>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</si>
  <si>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</si>
  <si>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</si>
  <si>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</si>
  <si>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</si>
  <si>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</si>
  <si>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</si>
  <si>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</si>
  <si>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</si>
  <si>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</si>
  <si>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</si>
  <si>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</si>
  <si>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</si>
  <si>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</si>
  <si>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</si>
  <si>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</si>
  <si>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</si>
  <si>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</si>
  <si>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</si>
  <si>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</si>
  <si>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</si>
  <si>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</si>
  <si>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</si>
  <si>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</si>
  <si>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</si>
  <si>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</si>
  <si>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</si>
  <si>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</si>
  <si>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</si>
  <si>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</si>
  <si>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</si>
  <si>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</si>
  <si>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</si>
  <si>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</si>
  <si>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</si>
  <si>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</si>
  <si>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</si>
  <si>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</si>
  <si>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</si>
  <si>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</si>
  <si>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</si>
  <si>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</si>
  <si>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</si>
  <si>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</si>
  <si>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</si>
  <si>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</si>
  <si>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</si>
  <si>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</si>
  <si>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</si>
  <si>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</si>
  <si>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</si>
  <si>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</si>
  <si>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</si>
  <si>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</si>
  <si>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</si>
  <si>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</si>
  <si>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</si>
  <si>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</si>
  <si>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</si>
  <si>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</si>
  <si>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</si>
  <si>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</si>
  <si>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</si>
  <si>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</si>
  <si>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</si>
  <si>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</si>
  <si>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</si>
  <si>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</si>
  <si>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</si>
  <si>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</si>
  <si>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</si>
  <si>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</si>
  <si>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</si>
  <si>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</si>
  <si>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</si>
  <si>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</si>
  <si>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</si>
  <si>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</si>
  <si>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</si>
  <si>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</si>
  <si>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</si>
  <si>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</si>
  <si>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</si>
  <si>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</si>
  <si>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</si>
  <si>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</si>
  <si>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</si>
  <si>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</si>
  <si>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</si>
  <si>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</si>
  <si>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</si>
  <si>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</si>
  <si>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</si>
  <si>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</si>
  <si>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</si>
  <si>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</si>
  <si>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</si>
  <si>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</si>
  <si>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</si>
  <si>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</si>
  <si>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</si>
  <si>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</si>
  <si>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</si>
  <si>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</si>
  <si>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</si>
  <si>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</si>
  <si>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</si>
  <si>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</si>
  <si>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</si>
  <si>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</si>
  <si>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</si>
  <si>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</si>
  <si>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</si>
  <si>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</si>
  <si>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</si>
  <si>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</si>
  <si>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</si>
  <si>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</si>
  <si>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</si>
  <si>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</si>
  <si>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</si>
  <si>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</si>
  <si>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</si>
  <si>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</si>
  <si>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</si>
  <si>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</si>
  <si>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</si>
  <si>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</si>
  <si>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</si>
  <si>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</si>
  <si>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</si>
  <si>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</si>
  <si>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</si>
  <si>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</si>
  <si>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</si>
  <si>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</si>
  <si>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</si>
  <si>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</si>
  <si>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</si>
  <si>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</si>
  <si>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</si>
  <si>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</si>
  <si>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</si>
  <si>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</si>
  <si>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</si>
  <si>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</si>
  <si>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</si>
  <si>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</si>
  <si>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</si>
  <si>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</si>
  <si>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</si>
  <si>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</si>
  <si>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</si>
  <si>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</si>
  <si>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</si>
  <si>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</si>
  <si>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</si>
  <si>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</si>
  <si>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</si>
  <si>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</si>
  <si>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</si>
  <si>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</si>
  <si>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</si>
  <si>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</si>
  <si>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</si>
  <si>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</si>
  <si>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</si>
  <si>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</si>
  <si>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</si>
  <si>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</si>
  <si>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</si>
  <si>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</si>
  <si>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</si>
  <si>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</si>
  <si>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</si>
  <si>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</si>
  <si>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</si>
  <si>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</si>
  <si>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</si>
  <si>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</si>
  <si>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</si>
  <si>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</si>
  <si>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</si>
  <si>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</si>
  <si>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</si>
  <si>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</si>
  <si>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</si>
  <si>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</si>
  <si>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</si>
  <si>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</si>
  <si>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</si>
  <si>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</si>
  <si>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</si>
  <si>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</si>
  <si>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</si>
  <si>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</si>
  <si>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</si>
  <si>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</si>
  <si>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</si>
  <si>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</si>
  <si>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</si>
  <si>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</si>
  <si>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</si>
  <si>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</si>
  <si>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</si>
  <si>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</si>
  <si>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</si>
  <si>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</si>
  <si>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</si>
  <si>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</si>
  <si>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</si>
  <si>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</si>
  <si>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</si>
  <si>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</si>
  <si>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</si>
  <si>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</si>
  <si>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</si>
  <si>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</si>
  <si>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</si>
  <si>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</si>
  <si>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</si>
  <si>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</si>
  <si>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</si>
  <si>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</si>
  <si>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</si>
  <si>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</si>
  <si>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</si>
  <si>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</si>
  <si>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</si>
  <si>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</si>
  <si>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</si>
  <si>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</si>
  <si>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</si>
  <si>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</si>
  <si>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</si>
  <si>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</si>
  <si>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</si>
  <si>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</si>
  <si>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</si>
  <si>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</si>
  <si>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</si>
  <si>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</si>
  <si>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</si>
  <si>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</si>
  <si>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</si>
  <si>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</si>
  <si>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</si>
  <si>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</si>
  <si>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</si>
  <si>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</si>
  <si>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</si>
  <si>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</si>
  <si>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</si>
  <si>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</si>
  <si>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</si>
  <si>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</si>
  <si>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</si>
  <si>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</si>
  <si>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</si>
  <si>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</si>
  <si>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</si>
  <si>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</si>
  <si>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</si>
  <si>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</si>
  <si>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</si>
  <si>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</si>
  <si>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</si>
  <si>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</si>
  <si>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</si>
  <si>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</si>
  <si>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</si>
  <si>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</si>
  <si>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</si>
  <si>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</si>
  <si>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</si>
  <si>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</si>
  <si>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</si>
  <si>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</si>
  <si>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</si>
  <si>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</si>
  <si>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</si>
  <si>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</si>
  <si>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</si>
  <si>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</si>
  <si>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</si>
  <si>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</si>
  <si>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</si>
  <si>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</si>
  <si>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</si>
  <si>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</si>
  <si>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</si>
  <si>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</si>
  <si>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</si>
  <si>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</si>
  <si>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</si>
  <si>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</si>
  <si>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</si>
  <si>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</si>
  <si>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</si>
  <si>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</si>
  <si>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</si>
  <si>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</si>
  <si>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</si>
  <si>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</si>
  <si>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</si>
  <si>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</si>
  <si>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</si>
  <si>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</si>
  <si>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</si>
  <si>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</si>
  <si>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</si>
  <si>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</si>
  <si>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</si>
  <si>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</si>
  <si>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</si>
  <si>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</si>
  <si>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</si>
  <si>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</si>
  <si>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</si>
  <si>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</si>
  <si>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</si>
  <si>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</si>
  <si>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</si>
  <si>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</si>
  <si>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</si>
  <si>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</si>
  <si>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</si>
  <si>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</si>
  <si>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</si>
  <si>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</si>
  <si>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</si>
  <si>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</si>
  <si>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</si>
  <si>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</si>
  <si>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</si>
  <si>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</si>
  <si>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</si>
  <si>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</si>
  <si>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</si>
  <si>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</si>
  <si>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</si>
  <si>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</si>
  <si>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</si>
  <si>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</si>
  <si>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</si>
  <si>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</si>
  <si>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</si>
  <si>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</si>
  <si>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</si>
  <si>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</si>
  <si>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</si>
  <si>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</si>
  <si>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</si>
  <si>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</si>
  <si>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</si>
  <si>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</si>
  <si>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</si>
  <si>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</si>
  <si>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</si>
  <si>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</si>
  <si>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</si>
  <si>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</si>
  <si>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</si>
  <si>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</si>
  <si>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</si>
  <si>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</si>
  <si>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</si>
  <si>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</si>
  <si>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</si>
  <si>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</si>
  <si>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</si>
  <si>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</si>
  <si>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</si>
  <si>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</si>
  <si>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</si>
  <si>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</si>
  <si>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</si>
  <si>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</si>
  <si>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</si>
  <si>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</si>
  <si>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</si>
  <si>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</si>
  <si>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</si>
  <si>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</si>
  <si>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</si>
  <si>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</si>
  <si>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</si>
  <si>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</si>
  <si>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</si>
  <si>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</si>
  <si>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</si>
  <si>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</si>
  <si>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</si>
  <si>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</si>
  <si>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</si>
  <si>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</si>
  <si>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</si>
  <si>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</si>
  <si>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</si>
  <si>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</si>
  <si>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</si>
  <si>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</si>
  <si>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</si>
  <si>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</si>
  <si>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</si>
  <si>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</si>
  <si>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</si>
  <si>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</si>
  <si>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</si>
  <si>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</si>
  <si>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</si>
  <si>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</si>
  <si>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</si>
  <si>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</si>
  <si>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</si>
  <si>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</si>
  <si>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</si>
  <si>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</si>
  <si>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</si>
  <si>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</si>
  <si>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</si>
  <si>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</si>
  <si>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</si>
  <si>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</si>
  <si>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</si>
  <si>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</si>
  <si>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</si>
  <si>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</si>
  <si>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</si>
  <si>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</si>
  <si>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</si>
  <si>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</si>
  <si>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</si>
  <si>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</si>
  <si>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</si>
  <si>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</si>
  <si>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</si>
  <si>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</si>
  <si>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</si>
  <si>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</si>
  <si>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</si>
  <si>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</si>
  <si>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</si>
  <si>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</si>
  <si>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</si>
  <si>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</si>
  <si>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</si>
  <si>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</si>
  <si>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</si>
  <si>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</si>
  <si>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</si>
  <si>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</si>
  <si>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</si>
  <si>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</si>
  <si>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</si>
  <si>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</si>
  <si>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</si>
  <si>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</si>
  <si>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</si>
  <si>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</si>
  <si>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</si>
  <si>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</si>
  <si>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</si>
  <si>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</si>
  <si>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</si>
  <si>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</si>
  <si>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</si>
  <si>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</si>
  <si>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</si>
  <si>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</si>
  <si>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</si>
  <si>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</si>
  <si>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</si>
  <si>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</si>
  <si>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</si>
  <si>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</si>
  <si>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</si>
  <si>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</si>
  <si>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</si>
  <si>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</si>
  <si>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</si>
  <si>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</si>
  <si>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</si>
  <si>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</si>
  <si>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</si>
  <si>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</si>
  <si>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</si>
  <si>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</si>
  <si>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</si>
  <si>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</si>
  <si>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</si>
  <si>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</si>
  <si>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</si>
  <si>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</si>
  <si>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</si>
  <si>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</si>
  <si>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</si>
  <si>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</si>
  <si>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</si>
  <si>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</si>
  <si>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</si>
  <si>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</si>
  <si>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</si>
  <si>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</si>
  <si>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</si>
  <si>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</si>
  <si>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</si>
  <si>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</si>
  <si>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</si>
  <si>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</si>
  <si>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</si>
  <si>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</si>
  <si>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</si>
  <si>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</si>
  <si>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</si>
  <si>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</si>
  <si>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</si>
  <si>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</si>
  <si>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</si>
  <si>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</si>
  <si>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</si>
  <si>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</si>
  <si>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</si>
  <si>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</si>
  <si>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</si>
  <si>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</si>
  <si>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</si>
  <si>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</si>
  <si>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</si>
  <si>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</si>
  <si>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</si>
  <si>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</si>
  <si>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</si>
  <si>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</si>
  <si>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</si>
  <si>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</si>
  <si>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</si>
  <si>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</si>
  <si>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</si>
  <si>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</si>
  <si>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</si>
  <si>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</si>
  <si>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</si>
  <si>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</si>
  <si>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</si>
  <si>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</si>
  <si>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</si>
  <si>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</si>
  <si>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</si>
  <si>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</si>
  <si>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</si>
  <si>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</si>
  <si>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</si>
  <si>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</si>
  <si>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</si>
  <si>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</si>
  <si>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</si>
  <si>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</si>
  <si>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</si>
  <si>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</si>
  <si>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</si>
  <si>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</si>
  <si>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</si>
  <si>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</si>
  <si>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</si>
  <si>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</si>
  <si>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</si>
  <si>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</si>
  <si>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</si>
  <si>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</si>
  <si>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</si>
  <si>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</si>
  <si>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</si>
  <si>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</si>
  <si>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</si>
  <si>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</si>
  <si>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</si>
  <si>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</si>
  <si>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</si>
  <si>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</si>
  <si>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</si>
  <si>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</si>
  <si>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</si>
  <si>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</si>
  <si>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</si>
  <si>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</si>
  <si>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</si>
  <si>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</si>
  <si>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</si>
  <si>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</si>
  <si>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</si>
  <si>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</si>
  <si>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</si>
  <si>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</si>
  <si>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</si>
  <si>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</si>
  <si>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</si>
  <si>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</si>
  <si>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</si>
  <si>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</si>
  <si>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</si>
  <si>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</si>
  <si>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</si>
  <si>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</si>
  <si>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</si>
  <si>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</si>
  <si>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</si>
  <si>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</si>
  <si>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</si>
  <si>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</si>
  <si>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</si>
  <si>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</si>
  <si>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</si>
  <si>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</si>
  <si>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</si>
  <si>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</si>
  <si>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</si>
  <si>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</si>
  <si>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</si>
  <si>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</si>
  <si>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</si>
  <si>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</si>
  <si>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</si>
  <si>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</si>
  <si>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</si>
  <si>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</si>
  <si>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</si>
  <si>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</si>
  <si>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</si>
  <si>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</si>
  <si>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</si>
  <si>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</si>
  <si>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</si>
  <si>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</si>
  <si>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</si>
  <si>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</si>
  <si>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</si>
  <si>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</si>
  <si>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</si>
  <si>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</si>
  <si>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</si>
  <si>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</si>
  <si>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</si>
  <si>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</si>
  <si>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</si>
  <si>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</si>
  <si>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</si>
  <si>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</si>
  <si>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</si>
  <si>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</si>
  <si>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</si>
  <si>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</si>
  <si>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</si>
  <si>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</si>
  <si>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</si>
  <si>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</si>
  <si>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</si>
  <si>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</si>
  <si>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</si>
  <si>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</si>
  <si>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</si>
  <si>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</si>
  <si>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</si>
  <si>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</si>
  <si>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</si>
  <si>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</si>
  <si>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</si>
  <si>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</si>
  <si>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</si>
  <si>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</si>
  <si>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</si>
  <si>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</si>
  <si>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</si>
  <si>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</si>
  <si>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</si>
  <si>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</si>
  <si>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</si>
  <si>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</si>
  <si>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</si>
  <si>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</si>
  <si>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</si>
  <si>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</si>
  <si>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</si>
  <si>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</si>
  <si>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</si>
  <si>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</si>
  <si>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</si>
  <si>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</si>
  <si>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</si>
  <si>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</si>
  <si>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</si>
  <si>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</si>
  <si>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</si>
  <si>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</si>
  <si>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</si>
  <si>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</si>
  <si>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</si>
  <si>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</si>
  <si>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</si>
  <si>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</si>
  <si>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</si>
  <si>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</si>
  <si>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</si>
  <si>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</si>
  <si>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</si>
  <si>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</si>
  <si>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</si>
  <si>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</si>
  <si>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</si>
  <si>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</si>
  <si>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</si>
  <si>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</si>
  <si>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</si>
  <si>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</si>
  <si>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</si>
  <si>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</si>
  <si>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</si>
  <si>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</si>
  <si>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</si>
  <si>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</si>
  <si>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</si>
  <si>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</si>
  <si>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</si>
  <si>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</si>
  <si>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</si>
  <si>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</si>
  <si>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</si>
  <si>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</si>
  <si>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</si>
  <si>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</si>
  <si>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</si>
  <si>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</si>
  <si>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</si>
  <si>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</si>
  <si>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</si>
  <si>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</si>
  <si>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</si>
  <si>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</si>
  <si>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</si>
  <si>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</si>
  <si>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</si>
  <si>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</si>
  <si>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</si>
  <si>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</si>
  <si>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</si>
  <si>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</si>
  <si>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</si>
  <si>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</si>
  <si>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</si>
  <si>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</si>
  <si>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</si>
  <si>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</si>
  <si>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</si>
  <si>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</si>
  <si>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</si>
  <si>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</si>
  <si>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</si>
  <si>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</si>
  <si>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</si>
  <si>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</si>
  <si>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</si>
  <si>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</si>
  <si>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</si>
  <si>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</si>
  <si>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</si>
  <si>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</si>
  <si>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</si>
  <si>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</si>
  <si>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</si>
  <si>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</si>
  <si>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</si>
  <si>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</si>
  <si>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</si>
  <si>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</si>
  <si>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</si>
  <si>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</si>
  <si>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</si>
  <si>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</si>
  <si>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</si>
  <si>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</si>
  <si>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</si>
  <si>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</si>
  <si>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</si>
  <si>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</si>
  <si>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</si>
  <si>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</si>
  <si>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</si>
  <si>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</si>
  <si>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</si>
  <si>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</si>
  <si>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</si>
  <si>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</si>
  <si>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</si>
  <si>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</si>
  <si>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</si>
  <si>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</si>
  <si>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</si>
  <si>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</si>
  <si>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</si>
  <si>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</si>
  <si>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</si>
  <si>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</si>
  <si>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</si>
  <si>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</si>
  <si>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</si>
  <si>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</si>
  <si>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</si>
  <si>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</si>
  <si>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</si>
  <si>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</si>
  <si>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</si>
  <si>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</si>
  <si>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</si>
  <si>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</si>
  <si>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</si>
  <si>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</si>
  <si>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</si>
  <si>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</si>
  <si>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</si>
  <si>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</si>
  <si>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</si>
  <si>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</si>
  <si>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</si>
  <si>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</si>
  <si>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</si>
  <si>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</si>
  <si>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</si>
  <si>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</si>
  <si>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</si>
  <si>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</si>
  <si>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</si>
  <si>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</si>
  <si>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</si>
  <si>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</si>
  <si>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</si>
  <si>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</si>
  <si>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</si>
  <si>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</si>
  <si>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</si>
  <si>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</si>
  <si>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</si>
  <si>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</si>
  <si>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</si>
  <si>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</si>
  <si>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</si>
  <si>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</si>
  <si>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</si>
  <si>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</si>
  <si>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</si>
  <si>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</si>
  <si>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</si>
  <si>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</si>
  <si>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</si>
  <si>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</si>
  <si>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</si>
  <si>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</si>
  <si>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</si>
  <si>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</si>
  <si>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</si>
  <si>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</si>
  <si>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</si>
  <si>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</si>
  <si>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</si>
  <si>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</si>
  <si>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</si>
  <si>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</si>
  <si>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</si>
  <si>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</si>
  <si>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</si>
  <si>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</si>
  <si>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</si>
  <si>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</si>
  <si>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</si>
  <si>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</si>
  <si>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</si>
  <si>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</si>
  <si>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</si>
  <si>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</si>
  <si>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</si>
  <si>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</si>
  <si>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</si>
  <si>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</si>
  <si>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</si>
  <si>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</si>
  <si>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</si>
  <si>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</si>
  <si>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</si>
  <si>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</si>
  <si>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</si>
  <si>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</si>
  <si>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</si>
  <si>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</si>
  <si>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</si>
  <si>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</si>
  <si>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</si>
  <si>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</si>
  <si>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</si>
  <si>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</si>
  <si>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</si>
  <si>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</si>
  <si>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</si>
  <si>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</si>
  <si>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</si>
  <si>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</si>
  <si>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</si>
  <si>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</si>
  <si>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</si>
  <si>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</si>
  <si>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</si>
  <si>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</si>
  <si>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</si>
  <si>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</si>
  <si>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</si>
  <si>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</si>
  <si>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</si>
  <si>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</si>
  <si>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</si>
  <si>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</si>
  <si>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</si>
  <si>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</si>
  <si>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</si>
  <si>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</si>
  <si>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</si>
  <si>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</si>
  <si>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</si>
  <si>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</si>
  <si>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</si>
  <si>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</si>
  <si>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</si>
  <si>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</si>
  <si>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</si>
  <si>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</si>
  <si>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</si>
  <si>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</si>
  <si>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</si>
  <si>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</si>
  <si>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</si>
  <si>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</si>
  <si>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</si>
  <si>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</si>
  <si>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</si>
  <si>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</si>
  <si>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</si>
  <si>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</si>
  <si>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</si>
  <si>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</si>
  <si>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</si>
  <si>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</si>
  <si>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</si>
  <si>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</si>
  <si>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</si>
  <si>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</si>
  <si>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</si>
  <si>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</si>
  <si>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</si>
  <si>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</si>
  <si>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</si>
  <si>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</si>
  <si>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</si>
  <si>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</si>
  <si>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</si>
  <si>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</si>
  <si>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</si>
  <si>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</si>
  <si>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</si>
  <si>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</si>
  <si>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</si>
  <si>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</si>
  <si>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</si>
  <si>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</si>
  <si>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</si>
  <si>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</si>
  <si>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</si>
  <si>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</si>
  <si>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</si>
  <si>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</si>
  <si>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</si>
  <si>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</si>
  <si>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</si>
  <si>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</si>
  <si>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</si>
  <si>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</si>
  <si>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</si>
  <si>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</si>
  <si>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</si>
  <si>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</si>
  <si>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</si>
  <si>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</si>
  <si>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</si>
  <si>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</si>
  <si>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</si>
  <si>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</si>
  <si>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</si>
  <si>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</si>
  <si>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</si>
  <si>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</si>
  <si>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</si>
  <si>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</si>
  <si>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</si>
  <si>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</si>
  <si>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</si>
  <si>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</si>
  <si>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</si>
  <si>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</si>
  <si>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</si>
  <si>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</si>
  <si>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</si>
  <si>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</si>
  <si>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</si>
  <si>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</si>
  <si>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</si>
  <si>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</si>
  <si>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</si>
  <si>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</si>
  <si>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</si>
  <si>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</si>
  <si>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</si>
  <si>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</si>
  <si>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</si>
  <si>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</si>
  <si>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</si>
  <si>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</si>
  <si>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</si>
  <si>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</si>
  <si>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</si>
  <si>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</si>
  <si>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</si>
  <si>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</si>
  <si>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</si>
  <si>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</si>
  <si>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</si>
  <si>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</si>
  <si>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</si>
  <si>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</si>
  <si>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</si>
  <si>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</si>
  <si>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</si>
  <si>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</si>
  <si>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</si>
  <si>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</si>
  <si>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</si>
  <si>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</si>
  <si>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</si>
  <si>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</si>
  <si>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</si>
  <si>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</si>
  <si>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</si>
  <si>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</si>
  <si>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</si>
  <si>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</si>
  <si>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</si>
  <si>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</si>
  <si>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</si>
  <si>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</si>
  <si>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</si>
  <si>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</si>
  <si>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</si>
  <si>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</si>
  <si>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</si>
  <si>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</si>
  <si>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</si>
  <si>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</si>
  <si>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</si>
  <si>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</si>
  <si>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</si>
  <si>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</si>
  <si>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</si>
  <si>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</si>
  <si>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</si>
  <si>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</si>
  <si>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</si>
  <si>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</si>
  <si>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</si>
  <si>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</si>
  <si>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</si>
  <si>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</si>
  <si>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</si>
  <si>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</si>
  <si>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</si>
  <si>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</si>
  <si>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</si>
  <si>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</si>
  <si>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</si>
  <si>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</si>
  <si>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</si>
  <si>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</si>
  <si>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</si>
  <si>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</si>
  <si>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</si>
  <si>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</si>
  <si>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</si>
  <si>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</si>
  <si>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</si>
  <si>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</si>
  <si>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</si>
  <si>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</si>
  <si>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</si>
  <si>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</si>
  <si>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</si>
  <si>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</si>
  <si>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</si>
  <si>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</si>
  <si>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</si>
  <si>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</si>
  <si>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</si>
  <si>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</si>
  <si>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</si>
  <si>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</si>
  <si>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</si>
  <si>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</si>
  <si>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</si>
  <si>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</si>
  <si>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</si>
  <si>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</si>
  <si>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</si>
  <si>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</si>
  <si>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</si>
  <si>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</si>
  <si>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</si>
  <si>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</si>
  <si>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</si>
  <si>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</si>
  <si>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</si>
  <si>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</si>
  <si>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</si>
  <si>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</si>
  <si>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</si>
  <si>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</si>
  <si>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</si>
  <si>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</si>
  <si>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</si>
  <si>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</si>
  <si>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</si>
  <si>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</si>
  <si>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</si>
  <si>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</si>
  <si>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</si>
  <si>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</si>
  <si>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</si>
  <si>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</si>
  <si>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</si>
  <si>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</si>
  <si>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</si>
  <si>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</si>
  <si>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</si>
  <si>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</si>
  <si>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</si>
  <si>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</si>
  <si>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</si>
  <si>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</si>
  <si>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</si>
  <si>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</si>
  <si>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</si>
  <si>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</si>
  <si>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</si>
  <si>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</si>
  <si>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</si>
  <si>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</si>
  <si>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</si>
  <si>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</si>
  <si>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</si>
  <si>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</si>
  <si>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</si>
  <si>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</si>
  <si>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</si>
  <si>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</si>
  <si>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</si>
  <si>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</si>
  <si>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</si>
  <si>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</si>
  <si>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</si>
  <si>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</si>
  <si>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</si>
  <si>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</si>
  <si>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</si>
  <si>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</si>
  <si>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</si>
  <si>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</si>
  <si>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</si>
  <si>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</si>
  <si>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</si>
  <si>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</si>
  <si>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</si>
  <si>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</si>
  <si>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</si>
  <si>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</si>
  <si>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</si>
  <si>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</si>
  <si>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</si>
  <si>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</si>
  <si>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</si>
  <si>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</si>
  <si>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</si>
  <si>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</si>
  <si>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</si>
  <si>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</si>
  <si>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</si>
  <si>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</si>
  <si>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</si>
  <si>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</si>
  <si>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</si>
  <si>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</si>
  <si>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</si>
  <si>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</si>
  <si>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</si>
  <si>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</si>
  <si>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</si>
  <si>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</si>
  <si>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</si>
  <si>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</si>
  <si>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</si>
  <si>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</si>
  <si>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</si>
  <si>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</si>
  <si>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</si>
  <si>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</si>
  <si>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</si>
  <si>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</si>
  <si>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</si>
  <si>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</si>
  <si>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</si>
  <si>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</si>
  <si>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</si>
  <si>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</si>
  <si>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</si>
  <si>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</si>
  <si>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</si>
  <si>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</si>
  <si>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</si>
  <si>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</si>
  <si>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</si>
  <si>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</si>
  <si>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</si>
  <si>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</si>
  <si>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</si>
  <si>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</si>
  <si>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</si>
  <si>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</si>
  <si>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</si>
  <si>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</si>
  <si>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</si>
  <si>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</si>
  <si>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</si>
  <si>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</si>
  <si>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</si>
  <si>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</si>
  <si>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</si>
  <si>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</si>
  <si>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</si>
  <si>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</si>
  <si>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</si>
  <si>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</si>
  <si>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</si>
  <si>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</si>
  <si>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</si>
  <si>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</si>
  <si>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</si>
  <si>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</si>
  <si>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</si>
  <si>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</si>
  <si>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</si>
  <si>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</si>
  <si>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</si>
  <si>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</si>
  <si>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</si>
  <si>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</si>
  <si>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</si>
  <si>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</si>
  <si>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</si>
  <si>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</si>
  <si>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</si>
  <si>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</si>
  <si>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</si>
  <si>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</si>
  <si>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</si>
  <si>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</si>
  <si>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</si>
  <si>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</si>
  <si>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</si>
  <si>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</si>
  <si>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</si>
  <si>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</si>
  <si>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</si>
  <si>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</si>
  <si>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</si>
  <si>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</si>
  <si>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</si>
  <si>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</si>
  <si>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</si>
  <si>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</si>
  <si>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</si>
  <si>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</si>
  <si>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</si>
  <si>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</si>
  <si>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</si>
  <si>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</si>
  <si>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</si>
  <si>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</si>
  <si>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</si>
  <si>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</si>
  <si>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</si>
  <si>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</si>
  <si>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</si>
  <si>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</si>
  <si>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</si>
  <si>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</si>
  <si>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</si>
  <si>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</si>
  <si>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</si>
  <si>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</si>
  <si>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</si>
  <si>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</si>
  <si>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</si>
  <si>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</si>
  <si>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</si>
  <si>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</si>
  <si>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</si>
  <si>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</si>
  <si>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</si>
  <si>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</si>
  <si>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</si>
  <si>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</si>
  <si>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</si>
  <si>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</si>
  <si>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</si>
  <si>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</si>
  <si>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</si>
  <si>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</si>
  <si>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</si>
  <si>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</si>
  <si>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</si>
  <si>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</si>
  <si>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</si>
  <si>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</si>
  <si>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</si>
  <si>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</si>
  <si>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</si>
  <si>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</si>
  <si>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</si>
  <si>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</si>
  <si>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</si>
  <si>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</si>
  <si>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</si>
  <si>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</si>
  <si>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</si>
  <si>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</si>
  <si>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</si>
  <si>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</si>
  <si>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</si>
  <si>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</si>
  <si>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</si>
  <si>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</si>
  <si>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</si>
  <si>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</si>
  <si>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</si>
  <si>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</si>
  <si>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</si>
  <si>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</si>
  <si>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</si>
  <si>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</si>
  <si>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</si>
  <si>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</si>
  <si>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</si>
  <si>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</si>
  <si>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</si>
  <si>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</si>
  <si>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</si>
  <si>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</si>
  <si>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</si>
  <si>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</si>
  <si>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</si>
  <si>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</si>
  <si>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</si>
  <si>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</si>
  <si>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</si>
  <si>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</si>
  <si>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</si>
  <si>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</si>
  <si>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</si>
  <si>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</si>
  <si>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</si>
  <si>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</si>
  <si>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</si>
  <si>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</si>
  <si>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</si>
  <si>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</si>
  <si>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</si>
  <si>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</si>
  <si>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</si>
  <si>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</si>
  <si>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</si>
  <si>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</si>
  <si>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</si>
  <si>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</si>
  <si>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</si>
  <si>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</si>
  <si>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</si>
  <si>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</si>
  <si>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</si>
  <si>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</si>
  <si>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</si>
  <si>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</si>
  <si>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</si>
  <si>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</si>
  <si>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</si>
  <si>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</si>
  <si>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</si>
  <si>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</si>
  <si>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</si>
  <si>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</si>
  <si>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</si>
  <si>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</si>
  <si>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</si>
  <si>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</si>
  <si>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</si>
  <si>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</si>
  <si>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</si>
  <si>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</si>
  <si>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</si>
  <si>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</si>
  <si>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</si>
  <si>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</si>
  <si>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</si>
  <si>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</si>
  <si>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</si>
  <si>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</si>
  <si>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</si>
  <si>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</si>
  <si>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</si>
  <si>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</si>
  <si>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</si>
  <si>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</si>
  <si>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</si>
  <si>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</si>
  <si>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</si>
  <si>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</si>
  <si>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</si>
  <si>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</si>
  <si>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</si>
  <si>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</si>
  <si>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</si>
  <si>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</si>
  <si>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</si>
  <si>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</si>
  <si>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</si>
  <si>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</si>
  <si>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</si>
  <si>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</si>
  <si>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</si>
  <si>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</si>
  <si>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</si>
  <si>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</si>
  <si>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</si>
  <si>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</si>
  <si>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</si>
  <si>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</si>
  <si>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</si>
  <si>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</si>
  <si>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</si>
  <si>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</si>
  <si>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</si>
  <si>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</si>
  <si>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</si>
  <si>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</si>
  <si>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</si>
  <si>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</si>
  <si>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</si>
  <si>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</si>
  <si>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</si>
  <si>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</si>
  <si>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</si>
  <si>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</si>
  <si>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</si>
  <si>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</si>
  <si>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</si>
  <si>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</si>
  <si>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</si>
  <si>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</si>
  <si>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</si>
  <si>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</si>
  <si>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</si>
  <si>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</si>
  <si>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</si>
  <si>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</si>
  <si>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</si>
  <si>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</si>
  <si>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</si>
  <si>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</si>
  <si>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</si>
  <si>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</si>
  <si>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</si>
  <si>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</si>
  <si>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</si>
  <si>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</si>
  <si>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</si>
  <si>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</si>
  <si>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</si>
  <si>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</si>
  <si>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</si>
  <si>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</si>
  <si>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</si>
  <si>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</si>
  <si>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</si>
  <si>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</si>
  <si>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</si>
  <si>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</si>
  <si>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</si>
  <si>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</si>
  <si>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</si>
  <si>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</si>
  <si>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</si>
  <si>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</si>
  <si>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</si>
  <si>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</si>
  <si>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</si>
  <si>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</si>
  <si>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</si>
  <si>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</si>
  <si>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</si>
  <si>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</si>
  <si>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</si>
  <si>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</si>
  <si>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</si>
  <si>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</si>
  <si>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</si>
  <si>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</si>
  <si>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</si>
  <si>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</si>
  <si>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</si>
  <si>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</si>
  <si>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</si>
  <si>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</si>
  <si>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</si>
  <si>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</si>
  <si>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</si>
  <si>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</si>
  <si>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</si>
  <si>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</si>
  <si>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</si>
  <si>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</si>
  <si>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</si>
  <si>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</si>
  <si>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</si>
  <si>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</si>
  <si>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</si>
  <si>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</si>
  <si>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</si>
  <si>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</si>
  <si>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</si>
  <si>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</si>
  <si>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</si>
  <si>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</si>
  <si>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</si>
  <si>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</si>
  <si>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</si>
  <si>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</si>
  <si>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</si>
  <si>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</si>
  <si>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</si>
  <si>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</si>
  <si>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</si>
  <si>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</si>
  <si>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</si>
  <si>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</si>
  <si>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</si>
  <si>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</si>
  <si>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</si>
  <si>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</si>
  <si>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</si>
  <si>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</si>
  <si>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</si>
  <si>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</si>
  <si>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</si>
  <si>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</si>
  <si>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</si>
  <si>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</si>
  <si>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</si>
  <si>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</si>
  <si>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</si>
  <si>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</si>
  <si>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</si>
  <si>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</si>
  <si>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</si>
  <si>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</si>
  <si>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</si>
  <si>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</si>
  <si>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</si>
  <si>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</si>
  <si>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</si>
  <si>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</si>
  <si>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</si>
  <si>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</si>
  <si>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</si>
  <si>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</si>
  <si>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</si>
  <si>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</si>
  <si>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</si>
  <si>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</si>
  <si>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</si>
  <si>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</si>
  <si>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</si>
  <si>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</si>
  <si>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</si>
  <si>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</si>
  <si>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</si>
  <si>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</si>
  <si>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</si>
  <si>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</si>
  <si>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</si>
  <si>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</si>
  <si>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</si>
  <si>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</si>
  <si>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</si>
  <si>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</si>
  <si>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</si>
  <si>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</si>
  <si>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</si>
  <si>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</si>
  <si>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</si>
  <si>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</si>
  <si>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</si>
  <si>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</si>
  <si>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</si>
  <si>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</si>
  <si>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</si>
  <si>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</si>
  <si>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</si>
  <si>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</si>
  <si>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</si>
  <si>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</si>
  <si>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</si>
  <si>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</si>
  <si>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</si>
  <si>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</si>
  <si>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</si>
  <si>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</si>
  <si>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</si>
  <si>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</si>
  <si>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</si>
  <si>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</si>
  <si>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</si>
  <si>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</si>
  <si>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</si>
  <si>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</si>
  <si>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</si>
  <si>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</si>
  <si>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</si>
  <si>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</si>
  <si>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</si>
  <si>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</si>
  <si>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</si>
  <si>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</si>
  <si>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</si>
  <si>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</si>
  <si>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</si>
  <si>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</si>
  <si>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</si>
  <si>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</si>
  <si>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</si>
  <si>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</si>
  <si>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</si>
  <si>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</si>
  <si>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</si>
  <si>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</si>
  <si>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</si>
  <si>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</si>
  <si>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</si>
  <si>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</si>
  <si>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</si>
  <si>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</si>
  <si>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</si>
  <si>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</si>
  <si>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</si>
  <si>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</si>
  <si>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</si>
  <si>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</si>
  <si>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</si>
  <si>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</si>
  <si>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</si>
  <si>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</si>
  <si>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</si>
  <si>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</si>
  <si>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</si>
  <si>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</si>
  <si>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</si>
  <si>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</si>
  <si>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</si>
  <si>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</si>
  <si>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</si>
  <si>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</si>
  <si>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</si>
  <si>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</si>
  <si>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</si>
  <si>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</si>
  <si>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</si>
  <si>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</si>
  <si>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</si>
  <si>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</si>
  <si>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</si>
  <si>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</si>
  <si>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</si>
  <si>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</si>
  <si>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</si>
  <si>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</si>
  <si>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</si>
  <si>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</si>
  <si>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</si>
  <si>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</si>
  <si>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</si>
  <si>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</si>
  <si>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</si>
  <si>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</si>
  <si>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</si>
  <si>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</si>
  <si>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</si>
  <si>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</si>
  <si>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</si>
  <si>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</si>
  <si>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</si>
  <si>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</si>
  <si>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</si>
  <si>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</si>
  <si>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</si>
  <si>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</si>
  <si>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</si>
  <si>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</si>
  <si>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</si>
  <si>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</si>
  <si>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</si>
  <si>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</si>
  <si>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</si>
  <si>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</si>
  <si>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</si>
  <si>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</si>
  <si>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</si>
  <si>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</si>
  <si>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</si>
  <si>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</si>
  <si>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</si>
  <si>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</si>
  <si>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</si>
  <si>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</si>
  <si>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</si>
  <si>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</si>
  <si>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</si>
  <si>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</si>
  <si>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</si>
  <si>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</si>
  <si>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</si>
  <si>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</si>
  <si>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</si>
  <si>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</si>
  <si>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</si>
  <si>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</si>
  <si>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</si>
  <si>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</si>
  <si>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</si>
  <si>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</si>
  <si>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</si>
  <si>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</si>
  <si>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</si>
  <si>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</si>
  <si>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</si>
  <si>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</si>
  <si>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</si>
  <si>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</si>
  <si>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</si>
  <si>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</si>
  <si>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</si>
  <si>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</si>
  <si>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</si>
  <si>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</si>
  <si>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</si>
  <si>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</si>
  <si>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</si>
  <si>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</si>
  <si>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</si>
  <si>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</si>
  <si>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</si>
  <si>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</si>
  <si>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</si>
  <si>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</si>
  <si>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</si>
  <si>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</si>
  <si>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</si>
  <si>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</si>
  <si>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</si>
  <si>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</si>
  <si>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</si>
  <si>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</si>
  <si>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</si>
  <si>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</si>
  <si>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</si>
  <si>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</si>
  <si>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</si>
  <si>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</si>
  <si>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</si>
  <si>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</si>
  <si>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</si>
  <si>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</si>
  <si>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</si>
  <si>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</si>
  <si>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</si>
  <si>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</si>
  <si>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</si>
  <si>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</si>
  <si>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</si>
  <si>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</si>
  <si>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</si>
  <si>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</si>
  <si>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</si>
  <si>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</si>
  <si>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</si>
  <si>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</si>
  <si>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</si>
  <si>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</si>
  <si>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</si>
  <si>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</si>
  <si>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</si>
  <si>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</si>
  <si>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</si>
  <si>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</si>
  <si>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</si>
  <si>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</si>
  <si>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</si>
  <si>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</si>
  <si>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</si>
  <si>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</si>
  <si>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</si>
  <si>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</si>
  <si>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</si>
  <si>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</si>
  <si>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</si>
  <si>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</si>
  <si>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</si>
  <si>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</si>
  <si>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</si>
  <si>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</si>
  <si>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</si>
  <si>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</si>
  <si>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</si>
  <si>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</si>
  <si>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</si>
  <si>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</si>
  <si>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</si>
  <si>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</si>
  <si>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</si>
  <si>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</si>
  <si>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</si>
  <si>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</si>
  <si>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</si>
  <si>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</si>
  <si>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</si>
  <si>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</si>
  <si>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</si>
  <si>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</si>
  <si>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</si>
  <si>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</si>
  <si>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</si>
  <si>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</si>
  <si>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</si>
  <si>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</si>
  <si>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</si>
  <si>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</si>
  <si>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</si>
  <si>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</si>
  <si>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</si>
  <si>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</si>
  <si>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</si>
  <si>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</si>
  <si>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</si>
  <si>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</si>
  <si>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</si>
  <si>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</si>
  <si>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</si>
  <si>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</si>
  <si>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</si>
  <si>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</si>
  <si>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</si>
  <si>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</si>
  <si>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</si>
  <si>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</si>
  <si>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</si>
  <si>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</si>
  <si>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</si>
  <si>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</si>
  <si>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</si>
  <si>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</si>
  <si>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</si>
  <si>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</si>
  <si>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</si>
  <si>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</si>
  <si>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</si>
  <si>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</si>
  <si>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</si>
  <si>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</si>
  <si>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</si>
  <si>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</si>
  <si>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</si>
  <si>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</si>
  <si>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</si>
  <si>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</si>
  <si>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</si>
  <si>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</si>
  <si>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</si>
  <si>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</si>
  <si>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</si>
  <si>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</si>
  <si>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</si>
  <si>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</si>
  <si>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</si>
  <si>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</si>
  <si>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</si>
  <si>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</si>
  <si>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</si>
  <si>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</si>
  <si>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</si>
  <si>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</si>
  <si>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</si>
  <si>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</si>
  <si>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</si>
  <si>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</si>
  <si>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</si>
  <si>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</si>
  <si>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</si>
  <si>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</si>
  <si>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</si>
  <si>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</si>
  <si>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</si>
  <si>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</si>
  <si>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</si>
  <si>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</si>
  <si>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</si>
  <si>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</si>
  <si>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</si>
  <si>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</si>
  <si>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</si>
  <si>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</si>
  <si>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</si>
  <si>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</si>
  <si>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</si>
  <si>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</si>
  <si>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</si>
  <si>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</si>
  <si>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</si>
  <si>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</si>
  <si>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</si>
  <si>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</si>
  <si>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</si>
  <si>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</si>
  <si>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</si>
  <si>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</si>
  <si>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</si>
  <si>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</si>
  <si>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</si>
  <si>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</si>
  <si>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</si>
  <si>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</si>
  <si>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</si>
  <si>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</si>
  <si>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</si>
  <si>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</si>
  <si>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</si>
  <si>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</si>
  <si>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</si>
  <si>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</si>
  <si>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</si>
  <si>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</si>
  <si>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</si>
  <si>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</si>
  <si>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</si>
  <si>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</si>
  <si>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</si>
  <si>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</si>
  <si>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</si>
  <si>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</si>
  <si>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</si>
  <si>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</si>
  <si>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</si>
  <si>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</si>
  <si>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</si>
  <si>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</si>
  <si>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</si>
  <si>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</si>
  <si>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</si>
  <si>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</si>
  <si>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</si>
  <si>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</si>
  <si>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</si>
  <si>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</si>
  <si>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</si>
  <si>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</si>
  <si>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</si>
  <si>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</si>
  <si>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</si>
  <si>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</si>
  <si>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</si>
  <si>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</si>
  <si>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</si>
  <si>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</si>
  <si>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</si>
  <si>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</si>
  <si>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</si>
  <si>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</si>
  <si>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</si>
  <si>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</si>
  <si>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</si>
  <si>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</si>
  <si>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</si>
  <si>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</si>
  <si>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</si>
  <si>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</si>
  <si>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</si>
  <si>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</si>
  <si>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</si>
  <si>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</si>
  <si>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</si>
  <si>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</si>
  <si>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</si>
  <si>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</si>
  <si>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</si>
  <si>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</si>
  <si>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</si>
  <si>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</si>
  <si>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</si>
  <si>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</si>
  <si>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</si>
  <si>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</si>
  <si>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</si>
  <si>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</si>
  <si>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</si>
  <si>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</si>
  <si>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</si>
  <si>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</si>
  <si>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</si>
  <si>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</si>
  <si>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</si>
  <si>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</si>
  <si>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</si>
  <si>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</si>
  <si>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</si>
  <si>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</si>
  <si>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</si>
  <si>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</si>
  <si>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</si>
  <si>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</si>
  <si>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</si>
  <si>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</si>
  <si>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</si>
  <si>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</si>
  <si>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</si>
  <si>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</si>
  <si>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</si>
  <si>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</si>
  <si>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</si>
  <si>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</si>
  <si>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</si>
  <si>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</si>
  <si>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</si>
  <si>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</si>
  <si>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</si>
  <si>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</si>
  <si>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</si>
  <si>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</si>
  <si>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</si>
  <si>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</si>
  <si>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</si>
  <si>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</si>
  <si>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</si>
  <si>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</si>
  <si>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</si>
  <si>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</si>
  <si>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</si>
  <si>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</si>
  <si>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</si>
  <si>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</si>
  <si>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</si>
  <si>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</si>
  <si>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</si>
  <si>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</si>
  <si>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</si>
  <si>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</si>
  <si>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</si>
  <si>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</si>
  <si>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</si>
  <si>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</si>
  <si>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</si>
  <si>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</si>
  <si>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</si>
  <si>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</si>
  <si>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</si>
  <si>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</si>
  <si>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</si>
  <si>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</si>
  <si>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</si>
  <si>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</si>
  <si>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</si>
  <si>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</si>
  <si>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</si>
  <si>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</si>
  <si>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</si>
  <si>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</si>
  <si>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</si>
  <si>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</si>
  <si>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</si>
  <si>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</si>
  <si>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</si>
  <si>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</si>
  <si>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</si>
  <si>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</si>
  <si>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</si>
  <si>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</si>
  <si>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</si>
  <si>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</si>
  <si>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</si>
  <si>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</si>
  <si>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</si>
  <si>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</si>
  <si>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</si>
  <si>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</si>
  <si>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</si>
  <si>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</si>
  <si>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</si>
  <si>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</si>
  <si>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</si>
  <si>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</si>
  <si>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</si>
  <si>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</si>
  <si>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</si>
  <si>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</si>
  <si>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</si>
  <si>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</si>
  <si>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</si>
  <si>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</si>
  <si>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</si>
  <si>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</si>
  <si>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</si>
  <si>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</si>
  <si>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</si>
  <si>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</si>
  <si>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</si>
  <si>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</si>
  <si>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</si>
  <si>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</si>
  <si>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</si>
  <si>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</si>
  <si>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</si>
  <si>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</si>
  <si>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</si>
  <si>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</si>
  <si>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</si>
  <si>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</si>
  <si>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</si>
  <si>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</si>
  <si>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</si>
  <si>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</si>
  <si>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</si>
  <si>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</si>
  <si>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</si>
  <si>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</si>
  <si>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</si>
  <si>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</si>
  <si>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</si>
  <si>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</si>
  <si>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</si>
  <si>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</si>
  <si>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</si>
  <si>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</si>
  <si>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</si>
  <si>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</si>
  <si>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</si>
  <si>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</si>
  <si>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</si>
  <si>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</si>
  <si>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</si>
  <si>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</si>
  <si>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</si>
  <si>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</si>
  <si>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</si>
  <si>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</si>
  <si>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</si>
  <si>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</si>
  <si>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</si>
  <si>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</si>
  <si>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</si>
  <si>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</si>
  <si>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</si>
  <si>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</si>
  <si>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</si>
  <si>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</si>
  <si>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</si>
  <si>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</si>
  <si>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</si>
  <si>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</si>
  <si>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</si>
  <si>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</si>
  <si>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</si>
  <si>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</si>
  <si>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</si>
  <si>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</si>
  <si>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</si>
  <si>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</si>
  <si>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</si>
  <si>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</si>
  <si>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</si>
  <si>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</si>
  <si>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</si>
  <si>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</si>
  <si>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</si>
  <si>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</si>
  <si>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</si>
  <si>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</si>
  <si>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</si>
  <si>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</si>
  <si>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</si>
  <si>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</si>
  <si>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</si>
  <si>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</si>
  <si>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</si>
  <si>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</si>
  <si>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</si>
  <si>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</si>
  <si>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</si>
  <si>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</si>
  <si>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</si>
  <si>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</si>
  <si>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</si>
  <si>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</si>
  <si>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</si>
  <si>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</si>
  <si>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</si>
  <si>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</si>
  <si>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</si>
  <si>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</si>
  <si>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</si>
  <si>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</si>
  <si>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</si>
  <si>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</si>
  <si>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</si>
  <si>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</si>
  <si>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</si>
  <si>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</si>
  <si>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</si>
  <si>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</si>
  <si>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</si>
  <si>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</si>
  <si>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</si>
  <si>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</si>
  <si>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</si>
  <si>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</si>
  <si>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</si>
  <si>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</si>
  <si>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</si>
  <si>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</si>
  <si>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</si>
  <si>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</si>
  <si>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</si>
  <si>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</si>
  <si>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</si>
  <si>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</si>
  <si>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</si>
  <si>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</si>
  <si>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</si>
  <si>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</si>
  <si>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</si>
  <si>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</si>
  <si>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</si>
  <si>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</si>
  <si>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</si>
  <si>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</si>
  <si>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</si>
  <si>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</si>
  <si>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</si>
  <si>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</si>
  <si>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</si>
  <si>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</si>
  <si>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</si>
  <si>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</si>
  <si>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</si>
  <si>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</si>
  <si>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</si>
  <si>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</si>
  <si>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</si>
  <si>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</si>
  <si>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</si>
  <si>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</si>
  <si>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</si>
  <si>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</si>
  <si>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</si>
  <si>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</si>
  <si>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</si>
  <si>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</si>
  <si>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</si>
  <si>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</si>
  <si>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</si>
  <si>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</si>
  <si>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</si>
  <si>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</si>
  <si>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</si>
  <si>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</si>
  <si>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</si>
  <si>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</si>
  <si>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</si>
  <si>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</si>
  <si>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</si>
  <si>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</si>
  <si>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</si>
  <si>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</si>
  <si>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</si>
  <si>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</si>
  <si>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</si>
  <si>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</si>
  <si>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</si>
  <si>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</si>
  <si>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</si>
  <si>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</si>
  <si>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</si>
  <si>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</si>
  <si>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</si>
  <si>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</si>
  <si>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</si>
  <si>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</si>
  <si>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</si>
  <si>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</si>
  <si>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</si>
  <si>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</si>
  <si>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Cenário</t>
  </si>
  <si>
    <t>Quantidade</t>
  </si>
  <si>
    <t>Venda Unitário</t>
  </si>
  <si>
    <t>Venda Total</t>
  </si>
  <si>
    <t>Locação Unitário</t>
  </si>
  <si>
    <t>Locação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</si>
</sst>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R$&quot;* #,##0.00_);_(&quot;R$&quot;* \(#,##0.00\);_(&quot;R$&quot;* &quot;-&quot;??_);_(@_)"/>
    <numFmt numFmtId="43" formatCode="_(* #,##0.00_);_(* \(#,##0.00\);_(* &quot;-&quot;??_);_(@_)"/>
    <numFmt numFmtId="164" formatCode="_(* #,##0.00_);_(* \(#,##0.00\);_(* &quot;-&quot;??_);_(@_)"/>
    <numFmt numFmtId="165" formatCode="_-&quot;R$&quot;* #,##0.00_-;\-&quot;R$&quot;* #,##0.00_-;_-&quot;R$&quot;* &quot;-&quot;??_-;_-@_-"/>
    <numFmt numFmtId="166" formatCode="&quot;R$ &quot;#,##0.00_);[Red]\(&quot;R$ &quot;#,##0.00\)"/>
    <numFmt numFmtId="167" formatCode="_(&quot;R$ &quot;* #,##0.00_);_(&quot;R$ &quot;* \(#,##0.00\);_(&quot;R$ &quot;* &quot;-&quot;??_);_(@_)"/>
    <numFmt numFmtId="168" formatCode="&quot;Joinville, &quot;\ d\ \ &quot;de&quot;\ mmmm&quot; de &quot;\ yyyy"/>
    <numFmt numFmtId="169" formatCode="0.0000"/>
    <numFmt numFmtId="170" formatCode="dd/mm/yy;@"/>
    <numFmt numFmtId="171" formatCode="_(&quot;R$ &quot;* #,##0.000_);_(&quot;R$ &quot;* \(#,##0.000\);_(&quot;R$ &quot;* &quot;-&quot;??_);_(@_)"/>
    <numFmt numFmtId="172" formatCode="00000"/>
    <numFmt numFmtId="173" formatCode="00&quot;.&quot;000&quot;.&quot;000&quot;/&quot;0000&quot;-&quot;00"/>
    <numFmt numFmtId="174" formatCode="00&quot;.&quot;000&quot;-&quot;000"/>
    <numFmt numFmtId="175" formatCode="\(00\)&quot; &quot;0000&quot;-&quot;0000"/>
    <numFmt numFmtId="176" formatCode="0.000%"/>
    <numFmt numFmtId="177" formatCode="&quot;R$&quot;\ #,##0.00"/>
  </numFmts>
  <fonts count="154"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3">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261">
    <xf numFmtId="0" fontId="0" fillId="0" borderId="0"/>
    <xf numFmtId="0" fontId="6" fillId="0" borderId="0" applyNumberFormat="0" applyFill="0" applyBorder="0" applyAlignment="0" applyProtection="0">
      <alignment vertical="top"/>
      <protection locked="0"/>
    </xf>
    <xf numFmtId="167" fontId="5" fillId="0" borderId="0" applyFont="0" applyFill="0" applyBorder="0" applyAlignment="0" applyProtection="0"/>
    <xf numFmtId="167" fontId="9"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3"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35" fillId="0" borderId="0" applyFont="0" applyFill="0" applyBorder="0" applyAlignment="0" applyProtection="0"/>
    <xf numFmtId="167"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3"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35"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44" fontId="80"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5"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0" fontId="120" fillId="0" borderId="0" applyNumberFormat="0" applyFill="0" applyBorder="0" applyAlignment="0" applyProtection="0"/>
    <xf numFmtId="0" fontId="3" fillId="0" borderId="0"/>
    <xf numFmtId="44" fontId="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44" fontId="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7" fontId="149" fillId="0" borderId="0" applyFont="0" applyFill="0" applyBorder="0" applyAlignment="0" applyProtection="0"/>
    <xf numFmtId="0" fontId="1" fillId="0" borderId="0"/>
    <xf numFmtId="9" fontId="14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cellStyleXfs>
  <cellXfs count="778">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7"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6"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7"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7" fontId="13" fillId="0" borderId="0" xfId="2" applyFont="1" applyAlignment="1" applyProtection="1">
      <alignment horizontal="justify" vertical="center" wrapText="1"/>
      <protection locked="0"/>
    </xf>
    <xf numFmtId="167"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7" fontId="10" fillId="0" borderId="0" xfId="2" applyFont="1" applyAlignment="1" applyProtection="1">
      <alignment vertical="center" wrapText="1"/>
      <protection locked="0"/>
    </xf>
    <xf numFmtId="167"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7" fontId="10" fillId="0" borderId="0" xfId="2" applyFont="1" applyAlignment="1" applyProtection="1">
      <alignment horizontal="left" vertical="center" wrapText="1"/>
      <protection locked="0"/>
    </xf>
    <xf numFmtId="167" fontId="73" fillId="0" borderId="0" xfId="2" applyFont="1" applyAlignment="1" applyProtection="1">
      <alignment horizontal="center" vertical="center" wrapText="1"/>
      <protection locked="0"/>
    </xf>
    <xf numFmtId="167"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7"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7"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7" fontId="10" fillId="0" borderId="1" xfId="2" applyFont="1" applyBorder="1" applyAlignment="1" applyProtection="1">
      <alignment horizontal="center" vertical="center" wrapText="1"/>
      <protection locked="0"/>
    </xf>
    <xf numFmtId="167" fontId="10" fillId="0" borderId="0" xfId="0" applyNumberFormat="1" applyFont="1" applyAlignment="1" applyProtection="1">
      <alignment vertical="center" wrapText="1"/>
      <protection locked="0"/>
    </xf>
    <xf numFmtId="167"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7"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7" fontId="13" fillId="12" borderId="6" xfId="2" applyFont="1" applyFill="1" applyBorder="1" applyAlignment="1" applyProtection="1">
      <alignment horizontal="center" vertical="center" wrapText="1"/>
      <protection locked="0"/>
    </xf>
    <xf numFmtId="167"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7" fontId="13" fillId="0" borderId="9" xfId="2" applyFont="1" applyBorder="1" applyAlignment="1" applyProtection="1">
      <alignment horizontal="center" vertical="center" wrapText="1"/>
      <protection locked="0"/>
    </xf>
    <xf numFmtId="167"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7" fontId="39" fillId="0" borderId="1" xfId="0" applyNumberFormat="1" applyFont="1" applyBorder="1" applyAlignment="1">
      <alignment horizontal="center" vertical="center"/>
    </xf>
    <xf numFmtId="167"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7"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7" fontId="26" fillId="0" borderId="0" xfId="2" applyFont="1" applyAlignment="1">
      <alignment horizontal="center" vertical="center" wrapText="1"/>
    </xf>
    <xf numFmtId="166" fontId="26" fillId="0" borderId="1" xfId="2" applyNumberFormat="1" applyFont="1" applyBorder="1" applyAlignment="1">
      <alignment horizontal="center" vertical="center"/>
    </xf>
    <xf numFmtId="167" fontId="46" fillId="0" borderId="1" xfId="2" applyFont="1" applyBorder="1" applyAlignment="1">
      <alignment vertical="center" wrapText="1"/>
    </xf>
    <xf numFmtId="167"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7" fontId="27" fillId="0" borderId="1" xfId="4" applyFont="1" applyBorder="1" applyAlignment="1">
      <alignment horizontal="center" vertical="center" wrapText="1"/>
    </xf>
    <xf numFmtId="167" fontId="27" fillId="0" borderId="1" xfId="0" applyNumberFormat="1" applyFont="1" applyBorder="1" applyAlignment="1">
      <alignment horizontal="center" vertical="center" wrapText="1"/>
    </xf>
    <xf numFmtId="171" fontId="46" fillId="0" borderId="1" xfId="2" applyNumberFormat="1" applyFont="1" applyBorder="1" applyAlignment="1">
      <alignment horizontal="justify" vertical="center" wrapText="1"/>
    </xf>
    <xf numFmtId="171" fontId="46" fillId="0" borderId="1" xfId="2" applyNumberFormat="1" applyFont="1" applyBorder="1" applyAlignment="1">
      <alignment vertical="center" wrapText="1"/>
    </xf>
    <xf numFmtId="167" fontId="46" fillId="0" borderId="1" xfId="4" applyFont="1" applyBorder="1" applyAlignment="1">
      <alignment horizontal="justify" vertical="center" wrapText="1"/>
    </xf>
    <xf numFmtId="171" fontId="39" fillId="17" borderId="1" xfId="2" applyNumberFormat="1" applyFont="1" applyFill="1" applyBorder="1" applyAlignment="1">
      <alignment vertical="center"/>
    </xf>
    <xf numFmtId="167" fontId="26" fillId="18" borderId="1" xfId="0" applyNumberFormat="1" applyFont="1" applyFill="1" applyBorder="1" applyAlignment="1">
      <alignment vertical="center"/>
    </xf>
    <xf numFmtId="167"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7"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7"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7" fontId="72" fillId="14" borderId="0" xfId="4" applyFont="1" applyFill="1" applyAlignment="1" applyProtection="1">
      <alignment horizontal="center" vertical="center" wrapText="1"/>
      <protection locked="0"/>
    </xf>
    <xf numFmtId="167" fontId="72" fillId="20" borderId="0" xfId="4" applyFont="1" applyFill="1" applyAlignment="1" applyProtection="1">
      <alignment horizontal="center" vertical="center" wrapText="1"/>
      <protection locked="0"/>
    </xf>
    <xf numFmtId="167"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7"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7"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7"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7" fontId="65" fillId="22" borderId="43" xfId="0" applyNumberFormat="1" applyFont="1" applyFill="1" applyBorder="1" applyAlignment="1" applyProtection="1">
      <alignment horizontal="center" vertical="center"/>
      <protection locked="0"/>
    </xf>
    <xf numFmtId="167" fontId="65" fillId="23" borderId="43" xfId="0" applyNumberFormat="1" applyFont="1" applyFill="1" applyBorder="1" applyAlignment="1" applyProtection="1">
      <alignment horizontal="center" vertical="center"/>
      <protection locked="0"/>
    </xf>
    <xf numFmtId="167"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7" fontId="16" fillId="22" borderId="43" xfId="0" applyNumberFormat="1" applyFont="1" applyFill="1" applyBorder="1" applyAlignment="1" applyProtection="1">
      <alignment vertical="center"/>
      <protection locked="0"/>
    </xf>
    <xf numFmtId="167"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7"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7"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7" fontId="65" fillId="23" borderId="44" xfId="0" applyNumberFormat="1" applyFont="1" applyFill="1" applyBorder="1" applyAlignment="1" applyProtection="1">
      <alignment horizontal="center" vertical="center"/>
      <protection locked="0"/>
    </xf>
    <xf numFmtId="167"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7"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43" fontId="16" fillId="0" borderId="43" xfId="0" applyNumberFormat="1" applyFont="1" applyBorder="1" applyAlignment="1" applyProtection="1">
      <alignment vertical="center"/>
      <protection locked="0"/>
    </xf>
    <xf numFmtId="167"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7" fontId="65" fillId="18" borderId="43" xfId="2" applyFont="1" applyFill="1" applyBorder="1" applyAlignment="1" applyProtection="1">
      <alignment horizontal="center" vertical="center"/>
      <protection locked="0"/>
    </xf>
    <xf numFmtId="167" fontId="16" fillId="18" borderId="43" xfId="2" applyFont="1" applyFill="1" applyBorder="1" applyAlignment="1" applyProtection="1">
      <alignment vertical="center"/>
      <protection locked="0"/>
    </xf>
    <xf numFmtId="167"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7" fontId="78" fillId="0" borderId="18" xfId="4" applyFont="1" applyFill="1" applyBorder="1" applyAlignment="1">
      <alignment horizontal="center" vertical="center" wrapText="1"/>
    </xf>
    <xf numFmtId="167" fontId="57" fillId="0" borderId="19" xfId="4" applyFont="1" applyFill="1" applyBorder="1" applyAlignment="1">
      <alignment horizontal="center" vertical="center" wrapText="1"/>
    </xf>
    <xf numFmtId="167" fontId="57" fillId="0" borderId="0" xfId="4" applyFont="1" applyAlignment="1">
      <alignment horizontal="center" vertical="center" wrapText="1"/>
    </xf>
    <xf numFmtId="167"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7" fontId="78" fillId="0" borderId="1" xfId="4" applyFont="1" applyFill="1" applyBorder="1" applyAlignment="1">
      <alignment horizontal="center" vertical="center" wrapText="1"/>
    </xf>
    <xf numFmtId="167" fontId="57" fillId="0" borderId="9" xfId="4" applyFont="1" applyFill="1" applyBorder="1" applyAlignment="1">
      <alignment horizontal="center" vertical="center" wrapText="1"/>
    </xf>
    <xf numFmtId="0" fontId="78" fillId="0" borderId="1" xfId="0" applyFont="1" applyBorder="1" applyAlignment="1">
      <alignment horizontal="left" wrapText="1"/>
    </xf>
    <xf numFmtId="167"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7" fontId="57" fillId="0" borderId="1" xfId="4" applyFont="1" applyFill="1" applyBorder="1" applyAlignment="1">
      <alignment horizontal="center" vertical="center" wrapText="1"/>
    </xf>
    <xf numFmtId="167" fontId="56" fillId="13" borderId="0" xfId="4" applyFont="1" applyFill="1" applyAlignment="1">
      <alignment horizontal="center" vertical="center" wrapText="1"/>
    </xf>
    <xf numFmtId="167"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7" fontId="86" fillId="0" borderId="1" xfId="4" applyFont="1" applyFill="1" applyBorder="1" applyAlignment="1">
      <alignment horizontal="center" vertical="center" wrapText="1"/>
    </xf>
    <xf numFmtId="167" fontId="56" fillId="0" borderId="0" xfId="0" applyNumberFormat="1" applyFont="1" applyAlignment="1">
      <alignment horizontal="center" wrapText="1"/>
    </xf>
    <xf numFmtId="167" fontId="78" fillId="0" borderId="1" xfId="4" applyFont="1" applyBorder="1" applyAlignment="1">
      <alignment horizontal="center" vertical="center" wrapText="1"/>
    </xf>
    <xf numFmtId="0" fontId="57" fillId="0" borderId="1" xfId="0" applyFont="1" applyBorder="1" applyAlignment="1">
      <alignment horizontal="left" wrapText="1"/>
    </xf>
    <xf numFmtId="167"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7" fontId="78" fillId="0" borderId="21" xfId="4" applyFont="1" applyFill="1" applyBorder="1" applyAlignment="1">
      <alignment horizontal="center" vertical="center" wrapText="1"/>
    </xf>
    <xf numFmtId="167" fontId="78" fillId="0" borderId="10" xfId="4" applyFont="1" applyFill="1" applyBorder="1" applyAlignment="1">
      <alignment horizontal="center" vertical="center" wrapText="1"/>
    </xf>
    <xf numFmtId="167"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7" fontId="57" fillId="0" borderId="18" xfId="4" applyFont="1" applyFill="1" applyBorder="1" applyAlignment="1">
      <alignment horizontal="center" vertical="center" wrapText="1"/>
    </xf>
    <xf numFmtId="167" fontId="78" fillId="0" borderId="19" xfId="4" applyFont="1" applyFill="1" applyBorder="1" applyAlignment="1">
      <alignment horizontal="center" vertical="center" wrapText="1"/>
    </xf>
    <xf numFmtId="0" fontId="57" fillId="0" borderId="18" xfId="0" applyFont="1" applyBorder="1" applyAlignment="1">
      <alignment horizontal="left" wrapText="1"/>
    </xf>
    <xf numFmtId="43"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7" fontId="78" fillId="0" borderId="23" xfId="4" applyFont="1" applyFill="1" applyBorder="1" applyAlignment="1">
      <alignment horizontal="center" vertical="center" wrapText="1"/>
    </xf>
    <xf numFmtId="167"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4"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3"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2"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4" fontId="7" fillId="0" borderId="0" xfId="0" applyNumberFormat="1" applyFont="1" applyAlignment="1">
      <alignment horizontal="center" vertical="center"/>
    </xf>
    <xf numFmtId="175"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5" fontId="0" fillId="0" borderId="0" xfId="0" applyNumberFormat="1" applyAlignment="1">
      <alignment horizontal="center" vertical="center" wrapText="1"/>
    </xf>
    <xf numFmtId="173" fontId="0" fillId="0" borderId="0" xfId="0" applyNumberFormat="1" applyAlignment="1">
      <alignment horizontal="center" vertical="center"/>
    </xf>
    <xf numFmtId="49" fontId="0" fillId="0" borderId="0" xfId="0" applyNumberFormat="1" applyAlignment="1">
      <alignment horizontal="center" vertical="center"/>
    </xf>
    <xf numFmtId="174" fontId="0" fillId="0" borderId="0" xfId="0" applyNumberFormat="1" applyAlignment="1">
      <alignment horizontal="center" vertical="center"/>
    </xf>
    <xf numFmtId="0" fontId="7" fillId="25" borderId="0" xfId="0" applyFont="1" applyFill="1" applyAlignment="1">
      <alignment horizontal="center" vertical="center"/>
    </xf>
    <xf numFmtId="173" fontId="88" fillId="0" borderId="0" xfId="0" applyNumberFormat="1" applyFont="1" applyAlignment="1">
      <alignment horizontal="center" vertical="center"/>
    </xf>
    <xf numFmtId="49" fontId="88" fillId="0" borderId="0" xfId="0" applyNumberFormat="1" applyFont="1" applyAlignment="1">
      <alignment horizontal="center" vertical="center"/>
    </xf>
    <xf numFmtId="174" fontId="88" fillId="0" borderId="0" xfId="0" applyNumberFormat="1" applyFont="1" applyAlignment="1">
      <alignment horizontal="center" vertical="center"/>
    </xf>
    <xf numFmtId="175"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3" fontId="94" fillId="0" borderId="0" xfId="0" applyNumberFormat="1" applyFont="1" applyAlignment="1">
      <alignment horizontal="center" vertical="center"/>
    </xf>
    <xf numFmtId="49" fontId="94" fillId="0" borderId="0" xfId="0" applyNumberFormat="1" applyFont="1" applyAlignment="1">
      <alignment horizontal="center" vertical="center"/>
    </xf>
    <xf numFmtId="174"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5"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5"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3" fontId="88" fillId="0" borderId="0" xfId="18" applyNumberFormat="1" applyFont="1" applyAlignment="1">
      <alignment horizontal="center" vertical="center"/>
    </xf>
    <xf numFmtId="49" fontId="88" fillId="0" borderId="0" xfId="18" applyNumberFormat="1" applyFont="1" applyAlignment="1">
      <alignment horizontal="center" vertical="center"/>
    </xf>
    <xf numFmtId="174" fontId="88" fillId="0" borderId="0" xfId="18" applyNumberFormat="1" applyFont="1" applyAlignment="1">
      <alignment horizontal="center" vertical="center"/>
    </xf>
    <xf numFmtId="175"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7"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8"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4" fontId="88" fillId="0" borderId="0" xfId="168" applyNumberFormat="1" applyFont="1" applyAlignment="1">
      <alignment horizontal="center" vertical="center"/>
    </xf>
    <xf numFmtId="175"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7" fontId="130" fillId="0" borderId="0" xfId="4" applyNumberFormat="1" applyFont="1" applyFill="1" applyAlignment="1" applyProtection="1">
      <alignment horizontal="center" vertical="center" wrapText="1"/>
      <protection locked="0"/>
    </xf>
    <xf numFmtId="167" fontId="137" fillId="21" borderId="0" xfId="4" applyFont="1" applyFill="1" applyAlignment="1" applyProtection="1">
      <alignment horizontal="center" vertical="center" wrapText="1"/>
      <protection locked="0"/>
    </xf>
    <xf numFmtId="167"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7" fontId="135" fillId="0" borderId="0" xfId="0" applyNumberFormat="1" applyFont="1" applyAlignment="1" applyProtection="1">
      <alignment horizontal="center" vertical="center" wrapText="1"/>
      <protection locked="0"/>
    </xf>
    <xf numFmtId="167"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7"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7" fontId="130" fillId="0" borderId="54" xfId="4" applyNumberFormat="1" applyFont="1" applyBorder="1" applyAlignment="1" applyProtection="1">
      <alignment horizontal="center" vertical="center" wrapText="1"/>
      <protection locked="0"/>
    </xf>
    <xf numFmtId="177" fontId="82" fillId="0" borderId="54" xfId="4" applyNumberFormat="1" applyFont="1" applyBorder="1" applyAlignment="1" applyProtection="1">
      <alignment horizontal="center" vertical="center" wrapText="1"/>
      <protection locked="0"/>
    </xf>
    <xf numFmtId="167"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7" fontId="82" fillId="0" borderId="54" xfId="4" applyFont="1" applyFill="1" applyBorder="1" applyAlignment="1" applyProtection="1">
      <alignment horizontal="center" vertical="center" wrapText="1"/>
      <protection locked="0"/>
    </xf>
    <xf numFmtId="167"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7"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7"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7"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7" fontId="137" fillId="0" borderId="57" xfId="4" applyFont="1" applyFill="1" applyBorder="1" applyAlignment="1" applyProtection="1">
      <alignment horizontal="center" vertical="center" wrapText="1"/>
      <protection locked="0"/>
    </xf>
    <xf numFmtId="167" fontId="130" fillId="0" borderId="57" xfId="4" applyFont="1" applyFill="1" applyBorder="1" applyAlignment="1">
      <alignment horizontal="center" vertical="center" wrapText="1"/>
    </xf>
    <xf numFmtId="167" fontId="136" fillId="0" borderId="57" xfId="4" applyFont="1" applyBorder="1" applyAlignment="1" applyProtection="1">
      <alignment horizontal="center" vertical="center" wrapText="1"/>
      <protection locked="0"/>
    </xf>
    <xf numFmtId="167"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7"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7"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3"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4" fontId="88" fillId="0" borderId="0" xfId="231" applyNumberFormat="1" applyFont="1" applyAlignment="1">
      <alignment horizontal="center" vertical="center"/>
    </xf>
    <xf numFmtId="175"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7" fontId="82" fillId="0" borderId="58" xfId="4" applyNumberFormat="1" applyFont="1" applyBorder="1" applyAlignment="1" applyProtection="1">
      <alignment horizontal="center" vertical="center" wrapText="1"/>
      <protection locked="0"/>
    </xf>
    <xf numFmtId="167" fontId="137" fillId="21" borderId="0" xfId="4" applyFont="1" applyFill="1" applyBorder="1" applyAlignment="1" applyProtection="1">
      <alignment horizontal="center" vertical="center" wrapText="1"/>
      <protection locked="0"/>
    </xf>
    <xf numFmtId="167" fontId="137" fillId="13" borderId="0" xfId="4" applyFont="1" applyFill="1" applyBorder="1" applyAlignment="1" applyProtection="1">
      <alignment horizontal="center" vertical="center" wrapText="1"/>
      <protection locked="0"/>
    </xf>
    <xf numFmtId="177" fontId="135" fillId="0" borderId="0" xfId="4" applyNumberFormat="1" applyFont="1" applyFill="1" applyBorder="1" applyAlignment="1" applyProtection="1">
      <alignment horizontal="center" vertical="center" wrapText="1"/>
      <protection locked="0"/>
    </xf>
    <xf numFmtId="177" fontId="130" fillId="0" borderId="0" xfId="4" applyNumberFormat="1" applyFont="1" applyFill="1" applyBorder="1" applyAlignment="1" applyProtection="1">
      <alignment horizontal="center" vertical="center" wrapText="1"/>
      <protection locked="0"/>
    </xf>
    <xf numFmtId="177"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7" fontId="135" fillId="0" borderId="0" xfId="4" applyFont="1" applyFill="1" applyAlignment="1" applyProtection="1">
      <alignment horizontal="center" vertical="center" wrapText="1"/>
      <protection locked="0"/>
    </xf>
    <xf numFmtId="177" fontId="130" fillId="0" borderId="0" xfId="0" applyNumberFormat="1" applyFont="1" applyAlignment="1" applyProtection="1">
      <alignment horizontal="center" vertical="center" wrapText="1"/>
      <protection locked="0"/>
    </xf>
    <xf numFmtId="177" fontId="135" fillId="0" borderId="0" xfId="4" applyNumberFormat="1" applyFont="1" applyFill="1" applyAlignment="1" applyProtection="1">
      <alignment horizontal="center" vertical="center" wrapText="1"/>
      <protection locked="0"/>
    </xf>
    <xf numFmtId="167" fontId="138" fillId="0" borderId="0" xfId="2" applyFont="1" applyAlignment="1" applyProtection="1">
      <alignment horizontal="center" vertical="center" wrapText="1"/>
      <protection locked="0"/>
    </xf>
    <xf numFmtId="167" fontId="135" fillId="0" borderId="0" xfId="2" applyFont="1" applyAlignment="1" applyProtection="1">
      <alignment horizontal="center" vertical="center" wrapText="1"/>
      <protection locked="0"/>
    </xf>
    <xf numFmtId="167" fontId="135" fillId="0" borderId="0" xfId="2" applyFont="1" applyAlignment="1" applyProtection="1">
      <alignment horizontal="center" vertical="center"/>
      <protection locked="0"/>
    </xf>
    <xf numFmtId="167" fontId="135" fillId="0" borderId="0" xfId="2" applyFont="1" applyAlignment="1" applyProtection="1">
      <alignment horizontal="justify" vertical="center" wrapText="1"/>
      <protection locked="0"/>
    </xf>
    <xf numFmtId="167" fontId="135" fillId="0" borderId="0" xfId="2" applyFont="1" applyFill="1" applyBorder="1" applyAlignment="1" applyProtection="1">
      <alignment horizontal="center" vertical="center" wrapText="1"/>
      <protection locked="0"/>
    </xf>
    <xf numFmtId="167" fontId="130" fillId="0" borderId="57" xfId="2" applyFont="1" applyFill="1" applyBorder="1" applyAlignment="1" applyProtection="1">
      <alignment horizontal="center" vertical="center" wrapText="1"/>
      <protection locked="0"/>
    </xf>
    <xf numFmtId="167" fontId="130" fillId="0" borderId="0" xfId="2" applyFont="1" applyFill="1" applyAlignment="1" applyProtection="1">
      <alignment horizontal="center" vertical="center" wrapText="1"/>
      <protection locked="0"/>
    </xf>
    <xf numFmtId="167" fontId="135" fillId="0" borderId="57" xfId="2" applyFont="1" applyFill="1" applyBorder="1" applyAlignment="1" applyProtection="1">
      <alignment horizontal="center" vertical="center" wrapText="1"/>
      <protection locked="0"/>
    </xf>
    <xf numFmtId="167" fontId="135" fillId="0" borderId="57" xfId="2" applyFont="1" applyBorder="1" applyAlignment="1" applyProtection="1">
      <alignment horizontal="justify" vertical="center" wrapText="1"/>
      <protection locked="0"/>
    </xf>
    <xf numFmtId="167" fontId="135" fillId="0" borderId="54" xfId="2" applyFont="1" applyBorder="1" applyAlignment="1" applyProtection="1">
      <alignment horizontal="justify" vertical="center" wrapText="1"/>
      <protection locked="0"/>
    </xf>
    <xf numFmtId="167" fontId="135" fillId="0" borderId="58" xfId="2" applyFont="1" applyBorder="1" applyAlignment="1" applyProtection="1">
      <alignment horizontal="justify" vertical="center" wrapText="1"/>
      <protection locked="0"/>
    </xf>
    <xf numFmtId="177" fontId="135" fillId="13" borderId="0" xfId="4" applyNumberFormat="1" applyFont="1" applyFill="1" applyBorder="1" applyAlignment="1" applyProtection="1">
      <alignment horizontal="center" vertical="center" wrapText="1"/>
      <protection locked="0"/>
    </xf>
    <xf numFmtId="177" fontId="135" fillId="0" borderId="0" xfId="74" applyNumberFormat="1" applyFont="1" applyFill="1" applyBorder="1" applyAlignment="1" applyProtection="1">
      <alignment horizontal="center" vertical="center" wrapText="1"/>
      <protection locked="0"/>
    </xf>
    <xf numFmtId="177" fontId="82" fillId="0" borderId="57" xfId="74" applyNumberFormat="1" applyFont="1" applyBorder="1" applyAlignment="1" applyProtection="1">
      <alignment horizontal="center" vertical="center" wrapText="1"/>
      <protection locked="0"/>
    </xf>
    <xf numFmtId="177"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7" fontId="26" fillId="13" borderId="1" xfId="0" applyNumberFormat="1" applyFont="1" applyFill="1" applyBorder="1" applyAlignment="1">
      <alignment vertical="center"/>
    </xf>
    <xf numFmtId="167" fontId="65" fillId="23" borderId="44" xfId="0" applyNumberFormat="1" applyFont="1" applyFill="1" applyBorder="1" applyAlignment="1" applyProtection="1">
      <alignment vertical="center"/>
      <protection locked="0"/>
    </xf>
    <xf numFmtId="167" fontId="26" fillId="13" borderId="1" xfId="0" applyNumberFormat="1" applyFont="1" applyFill="1" applyBorder="1" applyAlignment="1">
      <alignment horizontal="center" vertical="center"/>
    </xf>
    <xf numFmtId="167" fontId="153" fillId="12" borderId="43" xfId="2" applyFont="1" applyFill="1" applyBorder="1" applyAlignment="1" applyProtection="1">
      <alignment vertical="center"/>
      <protection locked="0"/>
    </xf>
    <xf numFmtId="167" fontId="0" fillId="0" borderId="0" xfId="2" applyFont="1"/>
    <xf numFmtId="167" fontId="26" fillId="0" borderId="1" xfId="2" applyFont="1" applyBorder="1" applyAlignment="1">
      <alignment horizontal="center" vertical="center"/>
    </xf>
    <xf numFmtId="0" fontId="26" fillId="0" borderId="62" xfId="0" applyFont="1" applyBorder="1" applyAlignment="1">
      <alignment horizontal="center" vertical="center"/>
    </xf>
    <xf numFmtId="0" fontId="60" fillId="20" borderId="43"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7" fontId="60" fillId="12" borderId="44" xfId="2" applyFont="1" applyFill="1" applyBorder="1" applyAlignment="1" applyProtection="1">
      <alignment horizontal="center" vertical="center"/>
      <protection locked="0"/>
    </xf>
    <xf numFmtId="167" fontId="60" fillId="12" borderId="50" xfId="2" applyFont="1" applyFill="1" applyBorder="1" applyAlignment="1" applyProtection="1">
      <alignment horizontal="center" vertical="center"/>
      <protection locked="0"/>
    </xf>
    <xf numFmtId="167" fontId="60" fillId="12" borderId="45"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167" fontId="63" fillId="18" borderId="43" xfId="2" applyFont="1" applyFill="1" applyBorder="1" applyAlignment="1" applyProtection="1">
      <alignment horizontal="center" vertical="center"/>
      <protection locked="0"/>
    </xf>
    <xf numFmtId="167" fontId="99" fillId="26" borderId="43" xfId="2" applyFont="1" applyFill="1" applyBorder="1" applyAlignment="1" applyProtection="1">
      <alignment horizontal="center" vertical="center"/>
      <protection locked="0"/>
    </xf>
    <xf numFmtId="167" fontId="60" fillId="18" borderId="44" xfId="2" applyFont="1" applyFill="1" applyBorder="1" applyAlignment="1" applyProtection="1">
      <alignment horizontal="center" vertical="center"/>
      <protection locked="0"/>
    </xf>
    <xf numFmtId="167" fontId="60" fillId="18" borderId="45" xfId="2" applyFont="1" applyFill="1" applyBorder="1" applyAlignment="1" applyProtection="1">
      <alignment horizontal="center" vertical="center"/>
      <protection locked="0"/>
    </xf>
    <xf numFmtId="169" fontId="60" fillId="18" borderId="44" xfId="24" applyNumberFormat="1" applyFont="1" applyFill="1" applyBorder="1" applyAlignment="1" applyProtection="1">
      <alignment horizontal="center" vertical="center"/>
      <protection locked="0"/>
    </xf>
    <xf numFmtId="169" fontId="60" fillId="18" borderId="45" xfId="24" applyNumberFormat="1" applyFont="1" applyFill="1" applyBorder="1" applyAlignment="1" applyProtection="1">
      <alignment horizontal="center" vertical="center"/>
      <protection locked="0"/>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39" fillId="0" borderId="0" xfId="0" applyFont="1" applyAlignment="1">
      <alignment vertical="center"/>
    </xf>
    <xf numFmtId="0" fontId="39" fillId="0" borderId="0" xfId="0" applyFont="1" applyAlignment="1">
      <alignment vertical="center" wrapText="1"/>
    </xf>
    <xf numFmtId="0" fontId="39" fillId="0" borderId="0" xfId="0" applyFont="1" applyAlignment="1">
      <alignment horizontal="left" vertical="center" wrapText="1"/>
    </xf>
    <xf numFmtId="0" fontId="72" fillId="0" borderId="0" xfId="1" applyFont="1" applyAlignment="1" applyProtection="1">
      <alignment horizontal="center" vertical="center"/>
    </xf>
    <xf numFmtId="0" fontId="44" fillId="0" borderId="0" xfId="0" applyFont="1" applyAlignment="1">
      <alignment horizontal="center" vertical="center"/>
    </xf>
    <xf numFmtId="168"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7" fontId="42" fillId="2" borderId="11" xfId="0" applyNumberFormat="1" applyFont="1" applyFill="1" applyBorder="1" applyAlignment="1">
      <alignment horizontal="center" vertical="center"/>
    </xf>
    <xf numFmtId="0" fontId="111" fillId="31" borderId="51" xfId="67" applyFont="1" applyFill="1" applyBorder="1" applyAlignment="1" applyProtection="1">
      <alignment horizontal="center" vertical="center" wrapText="1"/>
      <protection hidden="1"/>
    </xf>
    <xf numFmtId="167"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167"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16" fontId="13" fillId="0" borderId="28" xfId="0" applyNumberFormat="1" applyFont="1" applyBorder="1" applyAlignment="1" applyProtection="1">
      <alignment horizontal="left" vertical="center"/>
      <protection locked="0"/>
    </xf>
    <xf numFmtId="0" fontId="13" fillId="0" borderId="28" xfId="0"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8" fontId="10" fillId="0" borderId="0" xfId="0" applyNumberFormat="1" applyFont="1" applyAlignment="1" applyProtection="1">
      <alignment horizontal="left"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3" fillId="0" borderId="0" xfId="0" applyFont="1" applyAlignment="1" applyProtection="1">
      <alignment horizontal="justify" vertical="center" wrapText="1"/>
      <protection locked="0"/>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167" fontId="26" fillId="0" borderId="4" xfId="2" applyFont="1" applyBorder="1" applyAlignment="1">
      <alignment horizontal="center" vertical="center"/>
    </xf>
    <xf numFmtId="167" fontId="26" fillId="0" borderId="40" xfId="2" applyFont="1" applyBorder="1" applyAlignment="1">
      <alignment horizontal="center" vertical="center"/>
    </xf>
    <xf numFmtId="0" fontId="26" fillId="0" borderId="1" xfId="0" applyFont="1" applyBorder="1" applyAlignment="1">
      <alignment horizontal="center" vertical="center" wrapText="1"/>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8" xfId="0" applyFont="1" applyBorder="1" applyAlignment="1">
      <alignment horizontal="center" vertical="center"/>
    </xf>
    <xf numFmtId="0" fontId="39" fillId="0" borderId="1" xfId="0" applyFont="1" applyBorder="1" applyAlignment="1">
      <alignment horizontal="center" vertical="center"/>
    </xf>
    <xf numFmtId="0" fontId="39" fillId="0" borderId="9" xfId="0" applyFont="1" applyBorder="1" applyAlignment="1">
      <alignment horizontal="center" vertical="center"/>
    </xf>
    <xf numFmtId="0" fontId="26" fillId="0" borderId="1" xfId="0" applyFont="1" applyBorder="1" applyAlignment="1">
      <alignment horizontal="center" vertical="center"/>
    </xf>
    <xf numFmtId="170" fontId="26" fillId="0" borderId="21" xfId="0" applyNumberFormat="1" applyFont="1" applyBorder="1" applyAlignment="1">
      <alignment horizontal="center" vertical="center"/>
    </xf>
    <xf numFmtId="167" fontId="26" fillId="0" borderId="61" xfId="2" applyFont="1" applyBorder="1" applyAlignment="1">
      <alignment horizontal="center" vertical="center"/>
    </xf>
    <xf numFmtId="167"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9" xfId="0" applyFont="1" applyBorder="1" applyAlignment="1">
      <alignment horizontal="center" vertical="center" wrapText="1"/>
    </xf>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7" fillId="0" borderId="0" xfId="0" applyFont="1" applyAlignment="1">
      <alignment horizontal="center"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7" fontId="46" fillId="0" borderId="0" xfId="0" applyNumberFormat="1" applyFont="1" applyAlignment="1" applyProtection="1">
      <alignment horizontal="center" vertical="center"/>
      <protection locked="0"/>
    </xf>
    <xf numFmtId="0" fontId="39" fillId="0" borderId="0" xfId="0" applyFont="1"/>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8" fontId="46" fillId="0" borderId="0" xfId="0" applyNumberFormat="1" applyFont="1" applyAlignment="1">
      <alignment horizontal="left" vertical="center" wrapText="1"/>
    </xf>
    <xf numFmtId="0" fontId="46" fillId="0" borderId="0" xfId="0" applyFont="1" applyAlignment="1">
      <alignment horizontal="left" vertical="center" wrapText="1"/>
    </xf>
    <xf numFmtId="0" fontId="26" fillId="0" borderId="4" xfId="0" applyFont="1" applyBorder="1" applyAlignment="1">
      <alignment horizontal="center" vertical="center"/>
    </xf>
    <xf numFmtId="0" fontId="26" fillId="0" borderId="40" xfId="0" applyFont="1" applyBorder="1" applyAlignment="1">
      <alignment horizontal="center" vertical="center"/>
    </xf>
    <xf numFmtId="170" fontId="26" fillId="0" borderId="1" xfId="0" applyNumberFormat="1"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39" xfId="0" applyFont="1" applyBorder="1" applyAlignment="1">
      <alignment horizontal="center" vertical="center"/>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72" fillId="0" borderId="32" xfId="0" applyFont="1" applyBorder="1" applyAlignment="1">
      <alignment horizontal="left" vertical="center"/>
    </xf>
    <xf numFmtId="0" fontId="72" fillId="0" borderId="0" xfId="0" applyFont="1" applyAlignment="1">
      <alignment horizontal="left" vertical="center"/>
    </xf>
    <xf numFmtId="0" fontId="46" fillId="0" borderId="0" xfId="0" applyFont="1" applyAlignment="1" applyProtection="1">
      <alignment vertical="center" wrapText="1"/>
      <protection locked="0"/>
    </xf>
    <xf numFmtId="0" fontId="72" fillId="0" borderId="1" xfId="0" applyFont="1" applyBorder="1" applyAlignment="1">
      <alignment vertical="center" wrapText="1"/>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7" fontId="101" fillId="10" borderId="11" xfId="0" applyNumberFormat="1" applyFont="1" applyFill="1" applyBorder="1" applyAlignment="1">
      <alignment horizontal="center" vertical="center" wrapText="1"/>
    </xf>
    <xf numFmtId="176" fontId="13" fillId="27" borderId="4" xfId="25" applyNumberFormat="1" applyFont="1" applyFill="1" applyBorder="1" applyAlignment="1">
      <alignment horizontal="center" vertical="center"/>
    </xf>
    <xf numFmtId="176" fontId="13" fillId="27" borderId="40" xfId="25" applyNumberFormat="1" applyFont="1" applyFill="1" applyBorder="1" applyAlignment="1">
      <alignment horizontal="center" vertical="center"/>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39" fillId="0" borderId="0" xfId="0" applyFont="1" applyAlignment="1">
      <alignment horizontal="center" vertical="center"/>
    </xf>
    <xf numFmtId="0" fontId="26" fillId="0" borderId="0" xfId="0" applyFont="1" applyAlignment="1">
      <alignment horizontal="left" vertical="center" wrapText="1"/>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177" fontId="26" fillId="0" borderId="30" xfId="0" applyNumberFormat="1" applyFont="1" applyBorder="1" applyAlignment="1">
      <alignment horizontal="center" vertical="center"/>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53" fillId="0" borderId="1" xfId="0" applyFont="1" applyBorder="1" applyAlignment="1">
      <alignment horizontal="center" vertical="center"/>
    </xf>
    <xf numFmtId="0" fontId="77"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7" fontId="56" fillId="0" borderId="0" xfId="4" applyFont="1" applyBorder="1" applyAlignment="1">
      <alignment horizontal="center" vertical="center" wrapText="1"/>
    </xf>
    <xf numFmtId="167" fontId="56" fillId="0" borderId="0" xfId="4" applyFont="1" applyAlignment="1">
      <alignment horizontal="center" vertical="center" wrapText="1"/>
    </xf>
    <xf numFmtId="167" fontId="56" fillId="0" borderId="2" xfId="4" applyFont="1" applyBorder="1" applyAlignment="1">
      <alignment horizontal="center" vertical="center" wrapText="1"/>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B9" activePane="bottomRight" state="frozen"/>
      <selection pane="topRight" activeCell="B1" sqref="B1"/>
      <selection pane="bottomLeft" activeCell="A10" sqref="A10"/>
      <selection pane="bottomRight" activeCell="B19" sqref="B19"/>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72" t="s">
        <v>4620</v>
      </c>
      <c r="B1" s="572"/>
      <c r="C1" s="574" t="s">
        <v>24285</v>
      </c>
      <c r="D1" s="574"/>
      <c r="E1" s="574"/>
      <c r="F1" s="574"/>
      <c r="G1" s="574"/>
      <c r="H1" s="574"/>
      <c r="I1" s="574"/>
      <c r="J1" s="574"/>
      <c r="K1" s="574"/>
      <c r="L1" s="575"/>
      <c r="M1" s="567" t="s">
        <v>13134</v>
      </c>
      <c r="N1" s="567"/>
      <c r="O1" s="583">
        <v>183046.6</v>
      </c>
      <c r="P1" s="585"/>
      <c r="Q1" s="210"/>
      <c r="R1" s="211"/>
      <c r="S1" s="211"/>
      <c r="T1" s="211"/>
      <c r="U1" s="210"/>
    </row>
    <row r="2" spans="1:23" s="184" customFormat="1" ht="30.75" customHeight="1" thickBot="1" x14ac:dyDescent="0.3">
      <c r="A2" s="573"/>
      <c r="B2" s="573"/>
      <c r="C2" s="576"/>
      <c r="D2" s="576"/>
      <c r="E2" s="576"/>
      <c r="F2" s="576"/>
      <c r="G2" s="576"/>
      <c r="H2" s="576"/>
      <c r="I2" s="576"/>
      <c r="J2" s="576"/>
      <c r="K2" s="576"/>
      <c r="L2" s="577"/>
      <c r="M2" s="567" t="s">
        <v>13135</v>
      </c>
      <c r="N2" s="567"/>
      <c r="O2" s="205">
        <v>2600</v>
      </c>
      <c r="P2" s="220">
        <f>O2/80%</f>
        <v>3250</v>
      </c>
      <c r="Q2" s="212"/>
      <c r="R2" s="211"/>
      <c r="S2" s="211"/>
      <c r="T2" s="211"/>
      <c r="U2" s="210"/>
    </row>
    <row r="3" spans="1:23" s="184" customFormat="1" ht="30.75" customHeight="1" thickBot="1" x14ac:dyDescent="0.3">
      <c r="A3" s="568" t="s">
        <v>13128</v>
      </c>
      <c r="B3" s="568"/>
      <c r="C3" s="571" t="s">
        <v>21147</v>
      </c>
      <c r="D3" s="571"/>
      <c r="E3" s="571"/>
      <c r="F3" s="571"/>
      <c r="G3" s="571"/>
      <c r="H3" s="571"/>
      <c r="I3" s="567"/>
      <c r="J3" s="567"/>
      <c r="K3" s="569"/>
      <c r="L3" s="570"/>
      <c r="M3" s="567" t="s">
        <v>13136</v>
      </c>
      <c r="N3" s="567"/>
      <c r="O3" s="563">
        <v>10000</v>
      </c>
      <c r="P3" s="220">
        <f>O3/70%</f>
        <v>14285.714285714286</v>
      </c>
      <c r="Q3" s="210"/>
      <c r="R3" s="211"/>
      <c r="S3" s="211"/>
      <c r="T3" s="211"/>
      <c r="U3" s="210"/>
    </row>
    <row r="4" spans="1:23" s="184" customFormat="1" ht="30.75" customHeight="1" thickBot="1" x14ac:dyDescent="0.3">
      <c r="A4" s="586" t="s">
        <v>13130</v>
      </c>
      <c r="B4" s="587"/>
      <c r="C4" s="583"/>
      <c r="D4" s="584"/>
      <c r="E4" s="584"/>
      <c r="F4" s="584"/>
      <c r="G4" s="585"/>
      <c r="H4" s="185" t="s">
        <v>19882</v>
      </c>
      <c r="I4" s="586" t="s">
        <v>13129</v>
      </c>
      <c r="J4" s="587"/>
      <c r="K4" s="588">
        <v>1500</v>
      </c>
      <c r="L4" s="589"/>
      <c r="M4" s="567" t="s">
        <v>1301</v>
      </c>
      <c r="N4" s="567"/>
      <c r="O4" s="592">
        <f>O1+P2+P3</f>
        <v>200582.3142857143</v>
      </c>
      <c r="P4" s="593"/>
      <c r="Q4" s="210"/>
      <c r="R4" s="211"/>
      <c r="S4" s="211"/>
      <c r="T4" s="211"/>
      <c r="U4" s="210"/>
    </row>
    <row r="5" spans="1:23" s="184" customFormat="1" ht="30.75" customHeight="1" thickBot="1" x14ac:dyDescent="0.3">
      <c r="A5" s="586" t="s">
        <v>13131</v>
      </c>
      <c r="B5" s="587"/>
      <c r="C5" s="583"/>
      <c r="D5" s="584"/>
      <c r="E5" s="584"/>
      <c r="F5" s="584"/>
      <c r="G5" s="585"/>
      <c r="H5" s="185" t="s">
        <v>19882</v>
      </c>
      <c r="I5" s="586" t="s">
        <v>13129</v>
      </c>
      <c r="J5" s="587"/>
      <c r="K5" s="588"/>
      <c r="L5" s="589"/>
      <c r="M5" s="567" t="s">
        <v>13137</v>
      </c>
      <c r="N5" s="567"/>
      <c r="O5" s="594">
        <f>O4/O1</f>
        <v>1.0957991805677587</v>
      </c>
      <c r="P5" s="595"/>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91" t="s">
        <v>10768</v>
      </c>
      <c r="S6" s="591"/>
      <c r="T6" s="591"/>
      <c r="U6" s="213"/>
      <c r="V6" s="187"/>
      <c r="W6" s="188"/>
    </row>
    <row r="7" spans="1:23" s="189" customFormat="1" ht="46.8" thickBot="1" x14ac:dyDescent="0.3">
      <c r="A7" s="580"/>
      <c r="B7" s="581"/>
      <c r="C7" s="581"/>
      <c r="D7" s="581"/>
      <c r="E7" s="581"/>
      <c r="F7" s="581"/>
      <c r="G7" s="581"/>
      <c r="H7" s="581"/>
      <c r="I7" s="581"/>
      <c r="J7" s="581"/>
      <c r="K7" s="581"/>
      <c r="L7" s="582"/>
      <c r="M7" s="578" t="s">
        <v>10768</v>
      </c>
      <c r="N7" s="578"/>
      <c r="O7" s="579" t="s">
        <v>10769</v>
      </c>
      <c r="P7" s="579"/>
      <c r="Q7" s="214"/>
      <c r="R7" s="590" t="s">
        <v>13536</v>
      </c>
      <c r="S7" s="590"/>
      <c r="T7" s="590"/>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R7:T7"/>
    <mergeCell ref="R6:T6"/>
    <mergeCell ref="O1:P1"/>
    <mergeCell ref="O4:P4"/>
    <mergeCell ref="O5:P5"/>
    <mergeCell ref="M7:N7"/>
    <mergeCell ref="O7:P7"/>
    <mergeCell ref="M5:N5"/>
    <mergeCell ref="M4:N4"/>
    <mergeCell ref="A7:L7"/>
    <mergeCell ref="C5:G5"/>
    <mergeCell ref="I4:J4"/>
    <mergeCell ref="I5:J5"/>
    <mergeCell ref="K5:L5"/>
    <mergeCell ref="K4:L4"/>
    <mergeCell ref="A4:B4"/>
    <mergeCell ref="A5:B5"/>
    <mergeCell ref="C4:G4"/>
    <mergeCell ref="M1:N1"/>
    <mergeCell ref="I3:J3"/>
    <mergeCell ref="A3:B3"/>
    <mergeCell ref="M2:N2"/>
    <mergeCell ref="K3:L3"/>
    <mergeCell ref="C3:H3"/>
    <mergeCell ref="M3:N3"/>
    <mergeCell ref="A1:B2"/>
    <mergeCell ref="C1:L2"/>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AE060-32B1-461F-A978-93EDFE83BCCC}">
  <sheetPr codeName="Planilha2"/>
  <dimension ref="A1:M44"/>
  <sheetViews>
    <sheetView workbookViewId="0">
      <selection activeCell="B17" sqref="B17"/>
    </sheetView>
  </sheetViews>
  <sheetFormatPr defaultColWidth="9.109375" defaultRowHeight="13.2" x14ac:dyDescent="0.25"/>
  <cols>
    <col min="1" max="1" width="33.109375" bestFit="1" customWidth="1"/>
  </cols>
  <sheetData>
    <row r="1" spans="1:13" x14ac:dyDescent="0.25">
      <c r="A1" t="s">
        <v>24294</v>
      </c>
      <c r="B1" t="s">
        <v>10961</v>
      </c>
      <c r="C1" t="s">
        <v>24295</v>
      </c>
      <c r="D1" t="s">
        <v>4449</v>
      </c>
      <c r="E1" t="s">
        <v>4614</v>
      </c>
      <c r="F1" t="s">
        <v>4618</v>
      </c>
      <c r="G1" t="s">
        <v>4619</v>
      </c>
      <c r="H1" t="s">
        <v>13139</v>
      </c>
      <c r="I1" t="s">
        <v>3903</v>
      </c>
      <c r="J1" t="s">
        <v>24296</v>
      </c>
      <c r="K1" t="s">
        <v>24297</v>
      </c>
      <c r="L1" t="s">
        <v>24298</v>
      </c>
      <c r="M1" t="s">
        <v>24299</v>
      </c>
    </row>
    <row r="2" spans="1:13" x14ac:dyDescent="0.25">
      <c r="A2" t="s">
        <v>24286</v>
      </c>
      <c r="B2" t="s">
        <v>21108</v>
      </c>
      <c r="C2">
        <v>1</v>
      </c>
      <c r="E2" t="s">
        <v>24085</v>
      </c>
      <c r="F2">
        <v>0</v>
      </c>
      <c r="G2">
        <v>0</v>
      </c>
      <c r="H2">
        <v>0</v>
      </c>
      <c r="I2">
        <v>0</v>
      </c>
      <c r="J2">
        <v>16455</v>
      </c>
      <c r="K2">
        <v>16455</v>
      </c>
      <c r="L2">
        <v>9873</v>
      </c>
      <c r="M2">
        <v>9873</v>
      </c>
    </row>
    <row r="3" spans="1:13" x14ac:dyDescent="0.25">
      <c r="A3" t="s">
        <v>24286</v>
      </c>
      <c r="B3" t="s">
        <v>21108</v>
      </c>
      <c r="C3">
        <v>1</v>
      </c>
      <c r="E3" t="s">
        <v>24085</v>
      </c>
      <c r="F3">
        <v>0</v>
      </c>
      <c r="G3">
        <v>0</v>
      </c>
      <c r="H3">
        <v>0</v>
      </c>
      <c r="I3">
        <v>0</v>
      </c>
      <c r="J3">
        <v>16455</v>
      </c>
      <c r="K3">
        <v>16455</v>
      </c>
      <c r="L3">
        <v>9873</v>
      </c>
      <c r="M3">
        <v>9873</v>
      </c>
    </row>
    <row r="4" spans="1:13" x14ac:dyDescent="0.25">
      <c r="A4" t="s">
        <v>24286</v>
      </c>
      <c r="B4" t="s">
        <v>24094</v>
      </c>
      <c r="C4">
        <v>1</v>
      </c>
      <c r="D4" t="s">
        <v>24290</v>
      </c>
      <c r="E4" t="s">
        <v>24103</v>
      </c>
      <c r="F4">
        <v>0</v>
      </c>
      <c r="G4">
        <v>0</v>
      </c>
      <c r="H4">
        <v>0</v>
      </c>
      <c r="I4">
        <v>0</v>
      </c>
      <c r="J4">
        <v>10392.824000000001</v>
      </c>
      <c r="K4">
        <v>10392.824000000001</v>
      </c>
      <c r="L4">
        <v>6235.6944000000003</v>
      </c>
      <c r="M4">
        <v>6235.6944000000003</v>
      </c>
    </row>
    <row r="5" spans="1:13" x14ac:dyDescent="0.25">
      <c r="A5" t="s">
        <v>24286</v>
      </c>
      <c r="B5" t="s">
        <v>22268</v>
      </c>
      <c r="C5">
        <v>1</v>
      </c>
      <c r="E5" t="s">
        <v>22249</v>
      </c>
      <c r="F5">
        <v>0</v>
      </c>
      <c r="G5">
        <v>0</v>
      </c>
      <c r="H5">
        <v>8.1</v>
      </c>
      <c r="I5">
        <v>8.1</v>
      </c>
      <c r="J5">
        <v>4698.2</v>
      </c>
      <c r="K5">
        <v>4698.2</v>
      </c>
      <c r="L5">
        <v>2818.9199999999996</v>
      </c>
      <c r="M5">
        <v>2818.9199999999996</v>
      </c>
    </row>
    <row r="6" spans="1:13" x14ac:dyDescent="0.25">
      <c r="A6" t="s">
        <v>24286</v>
      </c>
      <c r="B6" t="s">
        <v>19047</v>
      </c>
      <c r="C6">
        <v>1</v>
      </c>
      <c r="E6" t="s">
        <v>19033</v>
      </c>
      <c r="F6">
        <v>0</v>
      </c>
      <c r="G6">
        <v>0</v>
      </c>
      <c r="H6">
        <v>3.85</v>
      </c>
      <c r="I6">
        <v>3.85</v>
      </c>
      <c r="J6">
        <v>1585.8960000000002</v>
      </c>
      <c r="K6">
        <v>1585.8960000000002</v>
      </c>
      <c r="L6">
        <v>951.53760000000011</v>
      </c>
      <c r="M6">
        <v>951.53760000000011</v>
      </c>
    </row>
    <row r="7" spans="1:13" x14ac:dyDescent="0.25">
      <c r="A7" t="s">
        <v>24286</v>
      </c>
      <c r="B7" t="s">
        <v>23132</v>
      </c>
      <c r="C7">
        <v>1</v>
      </c>
      <c r="E7" t="s">
        <v>24070</v>
      </c>
      <c r="F7">
        <v>0</v>
      </c>
      <c r="G7">
        <v>0</v>
      </c>
      <c r="H7">
        <v>0</v>
      </c>
      <c r="I7">
        <v>0</v>
      </c>
      <c r="J7">
        <v>2619.5</v>
      </c>
      <c r="K7">
        <v>2619.5</v>
      </c>
      <c r="L7">
        <v>1571.7</v>
      </c>
      <c r="M7">
        <v>1571.7</v>
      </c>
    </row>
    <row r="8" spans="1:13" x14ac:dyDescent="0.25">
      <c r="A8" t="s">
        <v>24286</v>
      </c>
      <c r="B8" t="s">
        <v>22269</v>
      </c>
      <c r="C8">
        <v>1</v>
      </c>
      <c r="E8" t="s">
        <v>22250</v>
      </c>
      <c r="F8">
        <v>0</v>
      </c>
      <c r="G8">
        <v>0</v>
      </c>
      <c r="H8">
        <v>8.1</v>
      </c>
      <c r="I8">
        <v>8.1</v>
      </c>
      <c r="J8">
        <v>4698.2</v>
      </c>
      <c r="K8">
        <v>4698.2</v>
      </c>
      <c r="L8">
        <v>2818.9199999999996</v>
      </c>
      <c r="M8">
        <v>2818.9199999999996</v>
      </c>
    </row>
    <row r="9" spans="1:13" x14ac:dyDescent="0.25">
      <c r="A9" t="s">
        <v>24286</v>
      </c>
      <c r="B9" t="s">
        <v>19049</v>
      </c>
      <c r="C9">
        <v>1</v>
      </c>
      <c r="E9" t="s">
        <v>19037</v>
      </c>
      <c r="F9">
        <v>0</v>
      </c>
      <c r="G9">
        <v>0</v>
      </c>
      <c r="H9">
        <v>3.85</v>
      </c>
      <c r="I9">
        <v>3.85</v>
      </c>
      <c r="J9">
        <v>1585.8960000000002</v>
      </c>
      <c r="K9">
        <v>1585.8960000000002</v>
      </c>
      <c r="L9">
        <v>951.53760000000011</v>
      </c>
      <c r="M9">
        <v>951.53760000000011</v>
      </c>
    </row>
    <row r="10" spans="1:13" x14ac:dyDescent="0.25">
      <c r="A10" t="s">
        <v>24286</v>
      </c>
      <c r="B10" t="s">
        <v>19043</v>
      </c>
      <c r="C10">
        <v>1</v>
      </c>
      <c r="E10" t="s">
        <v>19035</v>
      </c>
      <c r="F10">
        <v>0</v>
      </c>
      <c r="G10">
        <v>0</v>
      </c>
      <c r="H10">
        <v>0</v>
      </c>
      <c r="I10">
        <v>0</v>
      </c>
      <c r="J10">
        <v>679.88700000000006</v>
      </c>
      <c r="K10">
        <v>679.88700000000006</v>
      </c>
      <c r="L10">
        <v>407.93220000000002</v>
      </c>
      <c r="M10">
        <v>407.93220000000002</v>
      </c>
    </row>
    <row r="11" spans="1:13" x14ac:dyDescent="0.25">
      <c r="A11" t="s">
        <v>24286</v>
      </c>
      <c r="B11" t="s">
        <v>14035</v>
      </c>
      <c r="C11">
        <v>30</v>
      </c>
      <c r="E11" t="s">
        <v>14037</v>
      </c>
      <c r="F11">
        <v>0</v>
      </c>
      <c r="G11">
        <v>0</v>
      </c>
      <c r="H11">
        <v>0</v>
      </c>
      <c r="I11">
        <v>0</v>
      </c>
      <c r="J11">
        <v>109</v>
      </c>
      <c r="K11">
        <v>3270</v>
      </c>
      <c r="L11">
        <v>109</v>
      </c>
      <c r="M11">
        <v>3270</v>
      </c>
    </row>
    <row r="12" spans="1:13" x14ac:dyDescent="0.25">
      <c r="A12" t="s">
        <v>24287</v>
      </c>
      <c r="B12" t="s">
        <v>4426</v>
      </c>
      <c r="C12">
        <v>1</v>
      </c>
      <c r="E12" t="s">
        <v>4427</v>
      </c>
      <c r="F12">
        <v>0</v>
      </c>
      <c r="G12">
        <v>0</v>
      </c>
      <c r="H12">
        <v>0</v>
      </c>
      <c r="I12">
        <v>0</v>
      </c>
      <c r="J12">
        <v>67990</v>
      </c>
      <c r="K12">
        <v>67990</v>
      </c>
      <c r="L12">
        <v>37394.5</v>
      </c>
      <c r="M12">
        <v>37394.5</v>
      </c>
    </row>
    <row r="13" spans="1:13" x14ac:dyDescent="0.25">
      <c r="A13" t="s">
        <v>24287</v>
      </c>
      <c r="B13" t="s">
        <v>4430</v>
      </c>
      <c r="C13">
        <v>1</v>
      </c>
      <c r="E13" t="s">
        <v>4431</v>
      </c>
      <c r="F13">
        <v>0</v>
      </c>
      <c r="G13">
        <v>0</v>
      </c>
      <c r="H13">
        <v>0</v>
      </c>
      <c r="I13">
        <v>0</v>
      </c>
      <c r="J13">
        <v>7632.2955280000006</v>
      </c>
      <c r="K13">
        <v>7632.2955280000006</v>
      </c>
      <c r="L13">
        <v>4579.3773167999998</v>
      </c>
      <c r="M13">
        <v>4579.3773167999998</v>
      </c>
    </row>
    <row r="14" spans="1:13" x14ac:dyDescent="0.25">
      <c r="A14" t="s">
        <v>24287</v>
      </c>
      <c r="B14" t="s">
        <v>19116</v>
      </c>
      <c r="C14">
        <v>3</v>
      </c>
      <c r="E14" t="s">
        <v>19117</v>
      </c>
      <c r="F14">
        <v>0</v>
      </c>
      <c r="G14">
        <v>0</v>
      </c>
      <c r="H14">
        <v>3.5</v>
      </c>
      <c r="I14">
        <v>10.5</v>
      </c>
      <c r="J14">
        <v>997.09324000000026</v>
      </c>
      <c r="K14">
        <v>2991.2797200000009</v>
      </c>
      <c r="L14">
        <v>598.25594400000011</v>
      </c>
      <c r="M14">
        <v>1794.7678320000005</v>
      </c>
    </row>
    <row r="15" spans="1:13" x14ac:dyDescent="0.25">
      <c r="A15" t="s">
        <v>24287</v>
      </c>
      <c r="B15" t="s">
        <v>22231</v>
      </c>
      <c r="C15">
        <v>1</v>
      </c>
      <c r="E15" t="s">
        <v>19037</v>
      </c>
      <c r="F15">
        <v>0</v>
      </c>
      <c r="G15">
        <v>0</v>
      </c>
      <c r="H15">
        <v>8.1</v>
      </c>
      <c r="I15">
        <v>8.1</v>
      </c>
      <c r="J15">
        <v>4698.2</v>
      </c>
      <c r="K15">
        <v>4698.2</v>
      </c>
      <c r="L15">
        <v>2818.9199999999996</v>
      </c>
      <c r="M15">
        <v>2818.9199999999996</v>
      </c>
    </row>
    <row r="16" spans="1:13" x14ac:dyDescent="0.25">
      <c r="A16" t="s">
        <v>24287</v>
      </c>
      <c r="B16" t="s">
        <v>21008</v>
      </c>
      <c r="C16">
        <v>1</v>
      </c>
      <c r="E16" t="s">
        <v>22250</v>
      </c>
      <c r="F16">
        <v>0</v>
      </c>
      <c r="G16">
        <v>0</v>
      </c>
      <c r="H16">
        <v>3.85</v>
      </c>
      <c r="I16">
        <v>3.85</v>
      </c>
      <c r="J16">
        <v>1585.8960000000002</v>
      </c>
      <c r="K16">
        <v>1585.8960000000002</v>
      </c>
      <c r="L16">
        <v>951.53760000000011</v>
      </c>
      <c r="M16">
        <v>951.53760000000011</v>
      </c>
    </row>
    <row r="17" spans="1:13" x14ac:dyDescent="0.25">
      <c r="A17" t="s">
        <v>24287</v>
      </c>
      <c r="B17" t="s">
        <v>19072</v>
      </c>
      <c r="C17">
        <v>1</v>
      </c>
      <c r="E17" t="s">
        <v>22247</v>
      </c>
      <c r="F17">
        <v>0</v>
      </c>
      <c r="G17">
        <v>0</v>
      </c>
      <c r="H17">
        <v>3.85</v>
      </c>
      <c r="I17">
        <v>3.85</v>
      </c>
      <c r="J17">
        <v>1585.8960000000002</v>
      </c>
      <c r="K17">
        <v>1585.8960000000002</v>
      </c>
      <c r="L17">
        <v>951.53760000000011</v>
      </c>
      <c r="M17">
        <v>951.53760000000011</v>
      </c>
    </row>
    <row r="18" spans="1:13" x14ac:dyDescent="0.25">
      <c r="A18" t="s">
        <v>24287</v>
      </c>
      <c r="B18" t="s">
        <v>19042</v>
      </c>
      <c r="C18">
        <v>1</v>
      </c>
      <c r="E18" t="s">
        <v>19033</v>
      </c>
      <c r="F18">
        <v>0</v>
      </c>
      <c r="G18">
        <v>0</v>
      </c>
      <c r="H18">
        <v>0</v>
      </c>
      <c r="I18">
        <v>0</v>
      </c>
      <c r="J18">
        <v>679.88700000000006</v>
      </c>
      <c r="K18">
        <v>679.88700000000006</v>
      </c>
      <c r="L18">
        <v>407.93220000000002</v>
      </c>
      <c r="M18">
        <v>407.93220000000002</v>
      </c>
    </row>
    <row r="19" spans="1:13" x14ac:dyDescent="0.25">
      <c r="A19" t="s">
        <v>24287</v>
      </c>
      <c r="B19" t="s">
        <v>14035</v>
      </c>
      <c r="C19">
        <v>30</v>
      </c>
      <c r="E19" t="s">
        <v>14037</v>
      </c>
      <c r="F19">
        <v>0</v>
      </c>
      <c r="G19">
        <v>0</v>
      </c>
      <c r="H19">
        <v>0</v>
      </c>
      <c r="I19">
        <v>0</v>
      </c>
      <c r="J19">
        <v>109</v>
      </c>
      <c r="K19">
        <v>3270</v>
      </c>
      <c r="L19">
        <v>109</v>
      </c>
      <c r="M19">
        <v>3270</v>
      </c>
    </row>
    <row r="20" spans="1:13" x14ac:dyDescent="0.25">
      <c r="A20" t="s">
        <v>24288</v>
      </c>
      <c r="B20" t="s">
        <v>23887</v>
      </c>
      <c r="C20">
        <v>1</v>
      </c>
      <c r="E20" t="s">
        <v>23888</v>
      </c>
      <c r="F20">
        <v>0</v>
      </c>
      <c r="G20">
        <v>0</v>
      </c>
      <c r="H20">
        <v>0</v>
      </c>
      <c r="I20">
        <v>0</v>
      </c>
      <c r="J20">
        <v>63890.45</v>
      </c>
      <c r="K20">
        <v>63890.45</v>
      </c>
      <c r="L20">
        <v>35139.747499999998</v>
      </c>
      <c r="M20">
        <v>35139.747499999998</v>
      </c>
    </row>
    <row r="21" spans="1:13" x14ac:dyDescent="0.25">
      <c r="A21" t="s">
        <v>24288</v>
      </c>
      <c r="B21" t="s">
        <v>19014</v>
      </c>
      <c r="C21">
        <v>1</v>
      </c>
      <c r="E21" t="s">
        <v>24257</v>
      </c>
      <c r="F21">
        <v>0</v>
      </c>
      <c r="G21">
        <v>0</v>
      </c>
      <c r="H21">
        <v>0</v>
      </c>
      <c r="I21">
        <v>0</v>
      </c>
      <c r="J21">
        <v>6084.534885</v>
      </c>
      <c r="K21">
        <v>6084.534885</v>
      </c>
      <c r="L21">
        <v>3650.7209309999998</v>
      </c>
      <c r="M21">
        <v>3650.7209309999998</v>
      </c>
    </row>
    <row r="22" spans="1:13" x14ac:dyDescent="0.25">
      <c r="A22" t="s">
        <v>24288</v>
      </c>
      <c r="B22" t="s">
        <v>23132</v>
      </c>
      <c r="C22">
        <v>1</v>
      </c>
      <c r="E22" t="s">
        <v>24070</v>
      </c>
      <c r="F22">
        <v>0</v>
      </c>
      <c r="G22">
        <v>0</v>
      </c>
      <c r="H22">
        <v>0</v>
      </c>
      <c r="I22">
        <v>0</v>
      </c>
      <c r="J22">
        <v>2619.5</v>
      </c>
      <c r="K22">
        <v>2619.5</v>
      </c>
      <c r="L22">
        <v>1571.7</v>
      </c>
      <c r="M22">
        <v>1571.7</v>
      </c>
    </row>
    <row r="23" spans="1:13" x14ac:dyDescent="0.25">
      <c r="A23" t="s">
        <v>24288</v>
      </c>
      <c r="B23" t="s">
        <v>23136</v>
      </c>
      <c r="C23">
        <v>1</v>
      </c>
      <c r="E23" t="s">
        <v>24075</v>
      </c>
      <c r="F23">
        <v>0</v>
      </c>
      <c r="G23">
        <v>0</v>
      </c>
      <c r="H23">
        <v>0</v>
      </c>
      <c r="I23">
        <v>0</v>
      </c>
      <c r="J23">
        <v>4975.3600000000006</v>
      </c>
      <c r="K23">
        <v>4975.3600000000006</v>
      </c>
      <c r="L23">
        <v>2985.2160000000003</v>
      </c>
      <c r="M23">
        <v>2985.2160000000003</v>
      </c>
    </row>
    <row r="24" spans="1:13" x14ac:dyDescent="0.25">
      <c r="A24" t="s">
        <v>24288</v>
      </c>
      <c r="B24" t="s">
        <v>19049</v>
      </c>
      <c r="C24">
        <v>1</v>
      </c>
      <c r="E24" t="s">
        <v>19037</v>
      </c>
      <c r="F24">
        <v>0</v>
      </c>
      <c r="G24">
        <v>0</v>
      </c>
      <c r="H24">
        <v>3.85</v>
      </c>
      <c r="I24">
        <v>3.85</v>
      </c>
      <c r="J24">
        <v>1585.8960000000002</v>
      </c>
      <c r="K24">
        <v>1585.8960000000002</v>
      </c>
      <c r="L24">
        <v>951.53760000000011</v>
      </c>
      <c r="M24">
        <v>951.53760000000011</v>
      </c>
    </row>
    <row r="25" spans="1:13" x14ac:dyDescent="0.25">
      <c r="A25" t="s">
        <v>24288</v>
      </c>
      <c r="B25" t="s">
        <v>21003</v>
      </c>
      <c r="C25">
        <v>1</v>
      </c>
      <c r="E25" t="s">
        <v>21002</v>
      </c>
      <c r="F25">
        <v>0</v>
      </c>
      <c r="G25">
        <v>0</v>
      </c>
      <c r="H25">
        <v>0</v>
      </c>
      <c r="I25">
        <v>0</v>
      </c>
      <c r="J25">
        <v>679.88700000000006</v>
      </c>
      <c r="K25">
        <v>679.88700000000006</v>
      </c>
      <c r="L25">
        <v>407.93220000000002</v>
      </c>
      <c r="M25">
        <v>407.93220000000002</v>
      </c>
    </row>
    <row r="26" spans="1:13" x14ac:dyDescent="0.25">
      <c r="A26" t="s">
        <v>24288</v>
      </c>
      <c r="B26" t="s">
        <v>22267</v>
      </c>
      <c r="C26">
        <v>1</v>
      </c>
      <c r="E26" t="s">
        <v>22248</v>
      </c>
      <c r="F26">
        <v>0</v>
      </c>
      <c r="G26">
        <v>0</v>
      </c>
      <c r="H26">
        <v>8.1</v>
      </c>
      <c r="I26">
        <v>8.1</v>
      </c>
      <c r="J26">
        <v>4698.2</v>
      </c>
      <c r="K26">
        <v>4698.2</v>
      </c>
      <c r="L26">
        <v>2818.9199999999996</v>
      </c>
      <c r="M26">
        <v>2818.9199999999996</v>
      </c>
    </row>
    <row r="27" spans="1:13" x14ac:dyDescent="0.25">
      <c r="A27" t="s">
        <v>24288</v>
      </c>
      <c r="B27" t="s">
        <v>19072</v>
      </c>
      <c r="C27">
        <v>1</v>
      </c>
      <c r="E27" t="s">
        <v>22247</v>
      </c>
      <c r="F27">
        <v>0</v>
      </c>
      <c r="G27">
        <v>0</v>
      </c>
      <c r="H27">
        <v>3.85</v>
      </c>
      <c r="I27">
        <v>3.85</v>
      </c>
      <c r="J27">
        <v>1585.8960000000002</v>
      </c>
      <c r="K27">
        <v>1585.8960000000002</v>
      </c>
      <c r="L27">
        <v>951.53760000000011</v>
      </c>
      <c r="M27">
        <v>951.53760000000011</v>
      </c>
    </row>
    <row r="28" spans="1:13" x14ac:dyDescent="0.25">
      <c r="A28" t="s">
        <v>24288</v>
      </c>
      <c r="B28" t="s">
        <v>14035</v>
      </c>
      <c r="C28">
        <v>20</v>
      </c>
      <c r="E28" t="s">
        <v>14037</v>
      </c>
      <c r="F28">
        <v>0</v>
      </c>
      <c r="G28">
        <v>0</v>
      </c>
      <c r="H28">
        <v>0</v>
      </c>
      <c r="I28">
        <v>0</v>
      </c>
      <c r="J28">
        <v>109</v>
      </c>
      <c r="K28">
        <v>2180</v>
      </c>
      <c r="L28">
        <v>109</v>
      </c>
      <c r="M28">
        <v>2180</v>
      </c>
    </row>
    <row r="29" spans="1:13" x14ac:dyDescent="0.25">
      <c r="A29" t="s">
        <v>24289</v>
      </c>
      <c r="B29" t="s">
        <v>23126</v>
      </c>
      <c r="C29">
        <v>1</v>
      </c>
      <c r="E29" t="s">
        <v>23008</v>
      </c>
      <c r="F29">
        <v>0</v>
      </c>
      <c r="G29">
        <v>0</v>
      </c>
      <c r="H29">
        <v>0</v>
      </c>
      <c r="I29">
        <v>0</v>
      </c>
      <c r="J29">
        <v>29000</v>
      </c>
      <c r="K29">
        <v>29000</v>
      </c>
      <c r="L29">
        <v>21170</v>
      </c>
      <c r="M29">
        <v>21170</v>
      </c>
    </row>
    <row r="30" spans="1:13" x14ac:dyDescent="0.25">
      <c r="A30" t="s">
        <v>24289</v>
      </c>
      <c r="B30" t="s">
        <v>22265</v>
      </c>
      <c r="C30">
        <v>1</v>
      </c>
      <c r="E30" t="s">
        <v>22246</v>
      </c>
      <c r="F30">
        <v>0</v>
      </c>
      <c r="G30">
        <v>0</v>
      </c>
      <c r="H30">
        <v>8.1</v>
      </c>
      <c r="I30">
        <v>8.1</v>
      </c>
      <c r="J30">
        <v>4698.2</v>
      </c>
      <c r="K30">
        <v>4698.2</v>
      </c>
      <c r="L30">
        <v>2818.9199999999996</v>
      </c>
      <c r="M30">
        <v>2818.9199999999996</v>
      </c>
    </row>
    <row r="31" spans="1:13" x14ac:dyDescent="0.25">
      <c r="A31" t="s">
        <v>24289</v>
      </c>
      <c r="B31" t="s">
        <v>19049</v>
      </c>
      <c r="C31">
        <v>1</v>
      </c>
      <c r="E31" t="s">
        <v>19037</v>
      </c>
      <c r="F31">
        <v>0</v>
      </c>
      <c r="G31">
        <v>0</v>
      </c>
      <c r="H31">
        <v>3.85</v>
      </c>
      <c r="I31">
        <v>3.85</v>
      </c>
      <c r="J31">
        <v>1585.8960000000002</v>
      </c>
      <c r="K31">
        <v>1585.8960000000002</v>
      </c>
      <c r="L31">
        <v>951.53760000000011</v>
      </c>
      <c r="M31">
        <v>951.53760000000011</v>
      </c>
    </row>
    <row r="32" spans="1:13" x14ac:dyDescent="0.25">
      <c r="A32" t="s">
        <v>24289</v>
      </c>
      <c r="B32" t="s">
        <v>21003</v>
      </c>
      <c r="C32">
        <v>1</v>
      </c>
      <c r="E32" t="s">
        <v>21002</v>
      </c>
      <c r="F32">
        <v>0</v>
      </c>
      <c r="G32">
        <v>0</v>
      </c>
      <c r="H32">
        <v>0</v>
      </c>
      <c r="I32">
        <v>0</v>
      </c>
      <c r="J32">
        <v>679.88700000000006</v>
      </c>
      <c r="K32">
        <v>679.88700000000006</v>
      </c>
      <c r="L32">
        <v>407.93220000000002</v>
      </c>
      <c r="M32">
        <v>407.93220000000002</v>
      </c>
    </row>
    <row r="33" spans="1:13" x14ac:dyDescent="0.25">
      <c r="A33" t="s">
        <v>24289</v>
      </c>
      <c r="B33" t="s">
        <v>22267</v>
      </c>
      <c r="C33">
        <v>1</v>
      </c>
      <c r="E33" t="s">
        <v>22248</v>
      </c>
      <c r="F33">
        <v>0</v>
      </c>
      <c r="G33">
        <v>0</v>
      </c>
      <c r="H33">
        <v>8.1</v>
      </c>
      <c r="I33">
        <v>8.1</v>
      </c>
      <c r="J33">
        <v>4698.2</v>
      </c>
      <c r="K33">
        <v>4698.2</v>
      </c>
      <c r="L33">
        <v>2818.9199999999996</v>
      </c>
      <c r="M33">
        <v>2818.9199999999996</v>
      </c>
    </row>
    <row r="34" spans="1:13" x14ac:dyDescent="0.25">
      <c r="A34" t="s">
        <v>24289</v>
      </c>
      <c r="B34" t="s">
        <v>19072</v>
      </c>
      <c r="C34">
        <v>1</v>
      </c>
      <c r="E34" t="s">
        <v>22247</v>
      </c>
      <c r="F34">
        <v>0</v>
      </c>
      <c r="G34">
        <v>0</v>
      </c>
      <c r="H34">
        <v>3.85</v>
      </c>
      <c r="I34">
        <v>3.85</v>
      </c>
      <c r="J34">
        <v>1585.8960000000002</v>
      </c>
      <c r="K34">
        <v>1585.8960000000002</v>
      </c>
      <c r="L34">
        <v>951.53760000000011</v>
      </c>
      <c r="M34">
        <v>951.53760000000011</v>
      </c>
    </row>
    <row r="35" spans="1:13" x14ac:dyDescent="0.25">
      <c r="A35" t="s">
        <v>24289</v>
      </c>
      <c r="B35" t="s">
        <v>19064</v>
      </c>
      <c r="C35">
        <v>1</v>
      </c>
      <c r="E35" t="s">
        <v>22245</v>
      </c>
      <c r="F35">
        <v>0</v>
      </c>
      <c r="G35">
        <v>0</v>
      </c>
      <c r="H35">
        <v>0</v>
      </c>
      <c r="I35">
        <v>0</v>
      </c>
      <c r="J35">
        <v>679.88700000000006</v>
      </c>
      <c r="K35">
        <v>679.88700000000006</v>
      </c>
      <c r="L35">
        <v>407.93220000000002</v>
      </c>
      <c r="M35">
        <v>407.93220000000002</v>
      </c>
    </row>
    <row r="36" spans="1:13" x14ac:dyDescent="0.25">
      <c r="A36" t="s">
        <v>24291</v>
      </c>
      <c r="B36" t="s">
        <v>23916</v>
      </c>
      <c r="C36">
        <v>1</v>
      </c>
      <c r="E36" t="s">
        <v>23964</v>
      </c>
      <c r="F36">
        <v>39</v>
      </c>
      <c r="G36">
        <v>39</v>
      </c>
      <c r="H36">
        <v>0</v>
      </c>
      <c r="I36">
        <v>0</v>
      </c>
      <c r="J36">
        <v>3916.1525000000001</v>
      </c>
      <c r="K36">
        <v>3916.1525000000001</v>
      </c>
      <c r="L36">
        <v>2741.3067500000002</v>
      </c>
      <c r="M36">
        <v>2741.3067500000002</v>
      </c>
    </row>
    <row r="37" spans="1:13" x14ac:dyDescent="0.25">
      <c r="A37" t="s">
        <v>24291</v>
      </c>
      <c r="B37" t="s">
        <v>4428</v>
      </c>
      <c r="C37">
        <v>1</v>
      </c>
      <c r="E37" t="s">
        <v>4429</v>
      </c>
      <c r="F37">
        <v>0</v>
      </c>
      <c r="G37">
        <v>0</v>
      </c>
      <c r="H37">
        <v>0</v>
      </c>
      <c r="I37">
        <v>0</v>
      </c>
      <c r="J37">
        <v>6302.0825009999999</v>
      </c>
      <c r="K37">
        <v>6302.0825009999999</v>
      </c>
      <c r="L37">
        <v>3781.2495005999999</v>
      </c>
      <c r="M37">
        <v>3781.2495005999999</v>
      </c>
    </row>
    <row r="38" spans="1:13" x14ac:dyDescent="0.25">
      <c r="A38" t="s">
        <v>24291</v>
      </c>
      <c r="B38" t="s">
        <v>19066</v>
      </c>
      <c r="C38">
        <v>1</v>
      </c>
      <c r="E38" t="s">
        <v>22247</v>
      </c>
      <c r="F38">
        <v>0</v>
      </c>
      <c r="G38">
        <v>0</v>
      </c>
      <c r="H38">
        <v>0</v>
      </c>
      <c r="I38">
        <v>0</v>
      </c>
      <c r="J38">
        <v>679.88700000000006</v>
      </c>
      <c r="K38">
        <v>679.88700000000006</v>
      </c>
      <c r="L38">
        <v>407.93220000000002</v>
      </c>
      <c r="M38">
        <v>407.93220000000002</v>
      </c>
    </row>
    <row r="39" spans="1:13" x14ac:dyDescent="0.25">
      <c r="A39" t="s">
        <v>24291</v>
      </c>
      <c r="B39" t="s">
        <v>19049</v>
      </c>
      <c r="C39">
        <v>1</v>
      </c>
      <c r="E39" t="s">
        <v>19037</v>
      </c>
      <c r="F39">
        <v>0</v>
      </c>
      <c r="G39">
        <v>0</v>
      </c>
      <c r="H39">
        <v>3.85</v>
      </c>
      <c r="I39">
        <v>3.85</v>
      </c>
      <c r="J39">
        <v>1585.8960000000002</v>
      </c>
      <c r="K39">
        <v>1585.8960000000002</v>
      </c>
      <c r="L39">
        <v>951.53760000000011</v>
      </c>
      <c r="M39">
        <v>951.53760000000011</v>
      </c>
    </row>
    <row r="40" spans="1:13" x14ac:dyDescent="0.25">
      <c r="A40" t="s">
        <v>24291</v>
      </c>
      <c r="B40" t="s">
        <v>19116</v>
      </c>
      <c r="C40">
        <v>1</v>
      </c>
      <c r="E40" t="s">
        <v>19117</v>
      </c>
      <c r="F40">
        <v>0</v>
      </c>
      <c r="G40">
        <v>0</v>
      </c>
      <c r="H40">
        <v>3.5</v>
      </c>
      <c r="I40">
        <v>3.5</v>
      </c>
      <c r="J40">
        <v>997.09324000000026</v>
      </c>
      <c r="K40">
        <v>997.09324000000026</v>
      </c>
      <c r="L40">
        <v>598.25594400000011</v>
      </c>
      <c r="M40">
        <v>598.25594400000011</v>
      </c>
    </row>
    <row r="41" spans="1:13" x14ac:dyDescent="0.25">
      <c r="A41" t="s">
        <v>24292</v>
      </c>
      <c r="B41" t="s">
        <v>4653</v>
      </c>
      <c r="C41">
        <v>1</v>
      </c>
      <c r="E41" t="s">
        <v>4729</v>
      </c>
      <c r="F41">
        <v>0</v>
      </c>
      <c r="G41">
        <v>0</v>
      </c>
      <c r="H41">
        <v>0</v>
      </c>
      <c r="I41">
        <v>0</v>
      </c>
      <c r="J41">
        <v>11041.182151000001</v>
      </c>
      <c r="K41">
        <v>11041.182151000001</v>
      </c>
      <c r="L41">
        <v>6624.7092906000007</v>
      </c>
      <c r="M41">
        <v>6624.7092906000007</v>
      </c>
    </row>
    <row r="42" spans="1:13" x14ac:dyDescent="0.25">
      <c r="A42" t="s">
        <v>24292</v>
      </c>
      <c r="B42" t="s">
        <v>19045</v>
      </c>
      <c r="C42">
        <v>1</v>
      </c>
      <c r="E42" t="s">
        <v>19030</v>
      </c>
      <c r="F42">
        <v>0</v>
      </c>
      <c r="G42">
        <v>0</v>
      </c>
      <c r="H42">
        <v>3.85</v>
      </c>
      <c r="I42">
        <v>3.85</v>
      </c>
      <c r="J42">
        <v>1585.8960000000002</v>
      </c>
      <c r="K42">
        <v>1585.8960000000002</v>
      </c>
      <c r="L42">
        <v>951.53760000000011</v>
      </c>
      <c r="M42">
        <v>951.53760000000011</v>
      </c>
    </row>
    <row r="43" spans="1:13" x14ac:dyDescent="0.25">
      <c r="A43" t="s">
        <v>24292</v>
      </c>
      <c r="B43" t="s">
        <v>22271</v>
      </c>
      <c r="C43">
        <v>1</v>
      </c>
      <c r="E43" t="s">
        <v>22245</v>
      </c>
      <c r="F43">
        <v>0</v>
      </c>
      <c r="G43">
        <v>0</v>
      </c>
      <c r="H43">
        <v>12.95</v>
      </c>
      <c r="I43">
        <v>12.95</v>
      </c>
      <c r="J43">
        <v>7113.21</v>
      </c>
      <c r="K43">
        <v>7113.21</v>
      </c>
      <c r="L43">
        <v>4267.9259999999995</v>
      </c>
      <c r="M43">
        <v>4267.9259999999995</v>
      </c>
    </row>
    <row r="44" spans="1:13" x14ac:dyDescent="0.25">
      <c r="A44" t="s">
        <v>24292</v>
      </c>
      <c r="B44" t="s">
        <v>22231</v>
      </c>
      <c r="C44">
        <v>1</v>
      </c>
      <c r="E44" t="s">
        <v>19037</v>
      </c>
      <c r="F44">
        <v>0</v>
      </c>
      <c r="G44">
        <v>0</v>
      </c>
      <c r="H44">
        <v>8.1</v>
      </c>
      <c r="I44">
        <v>8.1</v>
      </c>
      <c r="J44">
        <v>4698.2</v>
      </c>
      <c r="K44">
        <v>4698.2</v>
      </c>
      <c r="L44">
        <v>2818.9199999999996</v>
      </c>
      <c r="M44">
        <v>2818.9199999999996</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9435C-C9C0-498C-99E4-DE66494A8A77}">
  <sheetPr codeName="Planilha6"/>
  <dimension ref="A1:I44"/>
  <sheetViews>
    <sheetView workbookViewId="0">
      <selection activeCell="C9" sqref="C9"/>
    </sheetView>
  </sheetViews>
  <sheetFormatPr defaultColWidth="11.33203125" defaultRowHeight="13.2" x14ac:dyDescent="0.25"/>
  <cols>
    <col min="7" max="7" width="15.5546875" style="564" customWidth="1"/>
    <col min="8" max="8" width="14.33203125" style="564" customWidth="1"/>
    <col min="9" max="9" width="33.109375" bestFit="1" customWidth="1"/>
  </cols>
  <sheetData>
    <row r="1" spans="1:9" ht="27.6" x14ac:dyDescent="0.25">
      <c r="A1" s="103" t="s">
        <v>20179</v>
      </c>
      <c r="B1" s="103" t="s">
        <v>4614</v>
      </c>
      <c r="C1" s="104" t="s">
        <v>1300</v>
      </c>
      <c r="D1" s="104" t="s">
        <v>10941</v>
      </c>
      <c r="E1" s="104" t="s">
        <v>21868</v>
      </c>
      <c r="F1" s="104" t="s">
        <v>3906</v>
      </c>
      <c r="G1" s="565" t="s">
        <v>3907</v>
      </c>
      <c r="H1" s="565" t="s">
        <v>3908</v>
      </c>
      <c r="I1" s="566" t="s">
        <v>24294</v>
      </c>
    </row>
    <row r="2" spans="1:9" x14ac:dyDescent="0.25">
      <c r="A2" t="s">
        <v>21108</v>
      </c>
      <c r="B2" t="s">
        <v>24085</v>
      </c>
      <c r="C2">
        <v>1.8</v>
      </c>
      <c r="D2">
        <v>1.7</v>
      </c>
      <c r="E2">
        <v>1.7</v>
      </c>
      <c r="F2">
        <v>1</v>
      </c>
      <c r="G2" s="564">
        <v>9873</v>
      </c>
      <c r="H2" s="564">
        <v>9873</v>
      </c>
      <c r="I2" t="s">
        <v>24286</v>
      </c>
    </row>
    <row r="3" spans="1:9" x14ac:dyDescent="0.25">
      <c r="A3" t="s">
        <v>21108</v>
      </c>
      <c r="B3" t="s">
        <v>24085</v>
      </c>
      <c r="C3">
        <v>1.8</v>
      </c>
      <c r="D3">
        <v>1.7</v>
      </c>
      <c r="E3">
        <v>1.7</v>
      </c>
      <c r="F3">
        <v>1</v>
      </c>
      <c r="G3" s="564">
        <v>9873</v>
      </c>
      <c r="H3" s="564">
        <v>9873</v>
      </c>
      <c r="I3" t="s">
        <v>24286</v>
      </c>
    </row>
    <row r="4" spans="1:9" x14ac:dyDescent="0.25">
      <c r="A4" t="s">
        <v>24094</v>
      </c>
      <c r="B4" t="s">
        <v>24103</v>
      </c>
      <c r="C4">
        <v>1.95</v>
      </c>
      <c r="D4">
        <v>0.56999999999999995</v>
      </c>
      <c r="E4">
        <v>3.8</v>
      </c>
      <c r="F4">
        <v>1</v>
      </c>
      <c r="G4" s="564">
        <v>6235.6944000000003</v>
      </c>
      <c r="H4" s="564">
        <v>6235.6944000000003</v>
      </c>
      <c r="I4" t="s">
        <v>24286</v>
      </c>
    </row>
    <row r="5" spans="1:9" x14ac:dyDescent="0.25">
      <c r="A5" t="s">
        <v>22268</v>
      </c>
      <c r="B5" t="s">
        <v>22249</v>
      </c>
      <c r="C5">
        <v>1.1000000000000001</v>
      </c>
      <c r="D5" t="s">
        <v>4605</v>
      </c>
      <c r="E5" t="s">
        <v>4605</v>
      </c>
      <c r="F5">
        <v>1</v>
      </c>
      <c r="G5" s="564">
        <v>2818.9199999999996</v>
      </c>
      <c r="H5" s="564">
        <v>2818.9199999999996</v>
      </c>
      <c r="I5" t="s">
        <v>24286</v>
      </c>
    </row>
    <row r="6" spans="1:9" x14ac:dyDescent="0.25">
      <c r="A6" t="s">
        <v>19047</v>
      </c>
      <c r="B6" t="s">
        <v>19033</v>
      </c>
      <c r="C6">
        <v>0.75</v>
      </c>
      <c r="D6" t="s">
        <v>4605</v>
      </c>
      <c r="E6" t="s">
        <v>4605</v>
      </c>
      <c r="F6">
        <v>1</v>
      </c>
      <c r="G6" s="564">
        <v>951.53760000000011</v>
      </c>
      <c r="H6" s="564">
        <v>951.53760000000011</v>
      </c>
      <c r="I6" t="s">
        <v>24286</v>
      </c>
    </row>
    <row r="7" spans="1:9" x14ac:dyDescent="0.25">
      <c r="A7" t="s">
        <v>23132</v>
      </c>
      <c r="B7" t="s">
        <v>24070</v>
      </c>
      <c r="C7">
        <v>0.5</v>
      </c>
      <c r="D7">
        <v>0.6</v>
      </c>
      <c r="E7">
        <v>0.6</v>
      </c>
      <c r="F7">
        <v>1</v>
      </c>
      <c r="G7" s="564">
        <v>1571.7</v>
      </c>
      <c r="H7" s="564">
        <v>1571.7</v>
      </c>
      <c r="I7" t="s">
        <v>24286</v>
      </c>
    </row>
    <row r="8" spans="1:9" x14ac:dyDescent="0.25">
      <c r="A8" t="s">
        <v>22269</v>
      </c>
      <c r="B8" t="s">
        <v>22250</v>
      </c>
      <c r="C8">
        <v>1.1000000000000001</v>
      </c>
      <c r="D8" t="s">
        <v>4605</v>
      </c>
      <c r="E8" t="s">
        <v>4605</v>
      </c>
      <c r="F8">
        <v>1</v>
      </c>
      <c r="G8" s="564">
        <v>2818.9199999999996</v>
      </c>
      <c r="H8" s="564">
        <v>2818.9199999999996</v>
      </c>
      <c r="I8" t="s">
        <v>24286</v>
      </c>
    </row>
    <row r="9" spans="1:9" x14ac:dyDescent="0.25">
      <c r="A9" t="s">
        <v>19049</v>
      </c>
      <c r="B9" t="s">
        <v>19037</v>
      </c>
      <c r="C9">
        <v>0.75</v>
      </c>
      <c r="D9" t="s">
        <v>4605</v>
      </c>
      <c r="E9" t="s">
        <v>4605</v>
      </c>
      <c r="F9">
        <v>1</v>
      </c>
      <c r="G9" s="564">
        <v>951.53760000000011</v>
      </c>
      <c r="H9" s="564">
        <v>951.53760000000011</v>
      </c>
      <c r="I9" t="s">
        <v>24286</v>
      </c>
    </row>
    <row r="10" spans="1:9" x14ac:dyDescent="0.25">
      <c r="A10" t="s">
        <v>19043</v>
      </c>
      <c r="B10" t="s">
        <v>19035</v>
      </c>
      <c r="C10">
        <v>0.5</v>
      </c>
      <c r="D10">
        <v>0.34</v>
      </c>
      <c r="E10">
        <v>0.34</v>
      </c>
      <c r="F10">
        <v>1</v>
      </c>
      <c r="G10" s="564">
        <v>407.93220000000002</v>
      </c>
      <c r="H10" s="564">
        <v>407.93220000000002</v>
      </c>
      <c r="I10" t="s">
        <v>24286</v>
      </c>
    </row>
    <row r="11" spans="1:9" x14ac:dyDescent="0.25">
      <c r="A11" t="s">
        <v>14035</v>
      </c>
      <c r="B11" t="s">
        <v>14037</v>
      </c>
      <c r="C11" t="s">
        <v>4605</v>
      </c>
      <c r="D11" t="s">
        <v>4605</v>
      </c>
      <c r="E11" t="s">
        <v>4605</v>
      </c>
      <c r="F11">
        <v>30</v>
      </c>
      <c r="G11" s="564">
        <v>109</v>
      </c>
      <c r="H11" s="564">
        <v>3270</v>
      </c>
      <c r="I11" t="s">
        <v>24286</v>
      </c>
    </row>
    <row r="12" spans="1:9" x14ac:dyDescent="0.25">
      <c r="A12" t="s">
        <v>4426</v>
      </c>
      <c r="B12" t="s">
        <v>4427</v>
      </c>
      <c r="C12">
        <v>4.7</v>
      </c>
      <c r="D12">
        <v>4</v>
      </c>
      <c r="E12">
        <v>1.9</v>
      </c>
      <c r="F12">
        <v>1</v>
      </c>
      <c r="G12" s="564">
        <v>37394.5</v>
      </c>
      <c r="H12" s="564">
        <v>37394.5</v>
      </c>
      <c r="I12" t="s">
        <v>24287</v>
      </c>
    </row>
    <row r="13" spans="1:9" x14ac:dyDescent="0.25">
      <c r="A13" t="s">
        <v>4430</v>
      </c>
      <c r="B13" t="s">
        <v>4431</v>
      </c>
      <c r="C13">
        <v>1.45</v>
      </c>
      <c r="D13">
        <v>0.6</v>
      </c>
      <c r="E13">
        <v>0.65</v>
      </c>
      <c r="F13">
        <v>1</v>
      </c>
      <c r="G13" s="564">
        <v>4579.3773167999998</v>
      </c>
      <c r="H13" s="564">
        <v>4579.3773167999998</v>
      </c>
      <c r="I13" t="s">
        <v>24287</v>
      </c>
    </row>
    <row r="14" spans="1:9" x14ac:dyDescent="0.25">
      <c r="A14" t="s">
        <v>19116</v>
      </c>
      <c r="B14" t="s">
        <v>19117</v>
      </c>
      <c r="C14">
        <v>0.74</v>
      </c>
      <c r="D14">
        <v>0.28000000000000003</v>
      </c>
      <c r="E14">
        <v>0.28000000000000003</v>
      </c>
      <c r="F14">
        <v>3</v>
      </c>
      <c r="G14" s="564">
        <v>598.25594400000011</v>
      </c>
      <c r="H14" s="564">
        <v>1794.7678320000005</v>
      </c>
      <c r="I14" t="s">
        <v>24287</v>
      </c>
    </row>
    <row r="15" spans="1:9" x14ac:dyDescent="0.25">
      <c r="A15" t="s">
        <v>22231</v>
      </c>
      <c r="B15" t="s">
        <v>19037</v>
      </c>
      <c r="C15">
        <v>1.1000000000000001</v>
      </c>
      <c r="D15" t="s">
        <v>4605</v>
      </c>
      <c r="E15" t="s">
        <v>4605</v>
      </c>
      <c r="F15">
        <v>1</v>
      </c>
      <c r="G15" s="564">
        <v>2818.9199999999996</v>
      </c>
      <c r="H15" s="564">
        <v>2818.9199999999996</v>
      </c>
      <c r="I15" t="s">
        <v>24287</v>
      </c>
    </row>
    <row r="16" spans="1:9" x14ac:dyDescent="0.25">
      <c r="A16" t="s">
        <v>21008</v>
      </c>
      <c r="B16" t="s">
        <v>22250</v>
      </c>
      <c r="C16">
        <v>0.75</v>
      </c>
      <c r="D16" t="s">
        <v>4605</v>
      </c>
      <c r="E16" t="s">
        <v>4605</v>
      </c>
      <c r="F16">
        <v>1</v>
      </c>
      <c r="G16" s="564">
        <v>951.53760000000011</v>
      </c>
      <c r="H16" s="564">
        <v>951.53760000000011</v>
      </c>
      <c r="I16" t="s">
        <v>24287</v>
      </c>
    </row>
    <row r="17" spans="1:9" x14ac:dyDescent="0.25">
      <c r="A17" t="s">
        <v>19072</v>
      </c>
      <c r="B17" t="s">
        <v>22247</v>
      </c>
      <c r="C17">
        <v>0.75</v>
      </c>
      <c r="D17" t="s">
        <v>4605</v>
      </c>
      <c r="E17" t="s">
        <v>4605</v>
      </c>
      <c r="F17">
        <v>1</v>
      </c>
      <c r="G17" s="564">
        <v>951.53760000000011</v>
      </c>
      <c r="H17" s="564">
        <v>951.53760000000011</v>
      </c>
      <c r="I17" t="s">
        <v>24287</v>
      </c>
    </row>
    <row r="18" spans="1:9" x14ac:dyDescent="0.25">
      <c r="A18" t="s">
        <v>19042</v>
      </c>
      <c r="B18" t="s">
        <v>19033</v>
      </c>
      <c r="C18">
        <v>0.5</v>
      </c>
      <c r="D18">
        <v>0.34</v>
      </c>
      <c r="E18">
        <v>0.34</v>
      </c>
      <c r="F18">
        <v>1</v>
      </c>
      <c r="G18" s="564">
        <v>407.93220000000002</v>
      </c>
      <c r="H18" s="564">
        <v>407.93220000000002</v>
      </c>
      <c r="I18" t="s">
        <v>24287</v>
      </c>
    </row>
    <row r="19" spans="1:9" x14ac:dyDescent="0.25">
      <c r="A19" t="s">
        <v>14035</v>
      </c>
      <c r="B19" t="s">
        <v>14037</v>
      </c>
      <c r="C19" t="s">
        <v>4605</v>
      </c>
      <c r="D19" t="s">
        <v>4605</v>
      </c>
      <c r="E19" t="s">
        <v>4605</v>
      </c>
      <c r="F19">
        <v>30</v>
      </c>
      <c r="G19" s="564">
        <v>109</v>
      </c>
      <c r="H19" s="564">
        <v>3270</v>
      </c>
      <c r="I19" t="s">
        <v>24287</v>
      </c>
    </row>
    <row r="20" spans="1:9" x14ac:dyDescent="0.25">
      <c r="A20" t="s">
        <v>23887</v>
      </c>
      <c r="B20" t="s">
        <v>23888</v>
      </c>
      <c r="C20" t="s">
        <v>4605</v>
      </c>
      <c r="D20" t="s">
        <v>4605</v>
      </c>
      <c r="E20" t="s">
        <v>4605</v>
      </c>
      <c r="F20">
        <v>1</v>
      </c>
      <c r="G20" s="564">
        <v>35139.747499999998</v>
      </c>
      <c r="H20" s="564">
        <v>35139.747499999998</v>
      </c>
      <c r="I20" t="s">
        <v>24288</v>
      </c>
    </row>
    <row r="21" spans="1:9" x14ac:dyDescent="0.25">
      <c r="A21" t="s">
        <v>19014</v>
      </c>
      <c r="B21" t="s">
        <v>24257</v>
      </c>
      <c r="C21">
        <v>1</v>
      </c>
      <c r="D21" t="s">
        <v>4605</v>
      </c>
      <c r="E21">
        <v>1.3</v>
      </c>
      <c r="F21">
        <v>1</v>
      </c>
      <c r="G21" s="564">
        <v>3650.7209309999998</v>
      </c>
      <c r="H21" s="564">
        <v>3650.7209309999998</v>
      </c>
      <c r="I21" t="s">
        <v>24288</v>
      </c>
    </row>
    <row r="22" spans="1:9" x14ac:dyDescent="0.25">
      <c r="A22" t="s">
        <v>23132</v>
      </c>
      <c r="B22" t="s">
        <v>24070</v>
      </c>
      <c r="C22">
        <v>0.5</v>
      </c>
      <c r="D22">
        <v>0.6</v>
      </c>
      <c r="E22">
        <v>0.6</v>
      </c>
      <c r="F22">
        <v>1</v>
      </c>
      <c r="G22" s="564">
        <v>1571.7</v>
      </c>
      <c r="H22" s="564">
        <v>1571.7</v>
      </c>
      <c r="I22" t="s">
        <v>24288</v>
      </c>
    </row>
    <row r="23" spans="1:9" x14ac:dyDescent="0.25">
      <c r="A23" t="s">
        <v>23136</v>
      </c>
      <c r="B23" t="s">
        <v>24075</v>
      </c>
      <c r="C23">
        <v>0.8</v>
      </c>
      <c r="D23">
        <v>0.7</v>
      </c>
      <c r="E23">
        <v>0.7</v>
      </c>
      <c r="F23">
        <v>1</v>
      </c>
      <c r="G23" s="564">
        <v>2985.2160000000003</v>
      </c>
      <c r="H23" s="564">
        <v>2985.2160000000003</v>
      </c>
      <c r="I23" t="s">
        <v>24288</v>
      </c>
    </row>
    <row r="24" spans="1:9" x14ac:dyDescent="0.25">
      <c r="A24" t="s">
        <v>19049</v>
      </c>
      <c r="B24" t="s">
        <v>19037</v>
      </c>
      <c r="C24">
        <v>0.75</v>
      </c>
      <c r="D24" t="s">
        <v>4605</v>
      </c>
      <c r="E24" t="s">
        <v>4605</v>
      </c>
      <c r="F24">
        <v>1</v>
      </c>
      <c r="G24" s="564">
        <v>951.53760000000011</v>
      </c>
      <c r="H24" s="564">
        <v>951.53760000000011</v>
      </c>
      <c r="I24" t="s">
        <v>24288</v>
      </c>
    </row>
    <row r="25" spans="1:9" x14ac:dyDescent="0.25">
      <c r="A25" t="s">
        <v>21003</v>
      </c>
      <c r="B25" t="s">
        <v>21002</v>
      </c>
      <c r="C25">
        <v>0.5</v>
      </c>
      <c r="D25">
        <v>0.34</v>
      </c>
      <c r="E25">
        <v>0.34</v>
      </c>
      <c r="F25">
        <v>1</v>
      </c>
      <c r="G25" s="564">
        <v>407.93220000000002</v>
      </c>
      <c r="H25" s="564">
        <v>407.93220000000002</v>
      </c>
      <c r="I25" t="s">
        <v>24288</v>
      </c>
    </row>
    <row r="26" spans="1:9" x14ac:dyDescent="0.25">
      <c r="A26" t="s">
        <v>22267</v>
      </c>
      <c r="B26" t="s">
        <v>22248</v>
      </c>
      <c r="C26">
        <v>1.1000000000000001</v>
      </c>
      <c r="D26" t="s">
        <v>4605</v>
      </c>
      <c r="E26" t="s">
        <v>4605</v>
      </c>
      <c r="F26">
        <v>1</v>
      </c>
      <c r="G26" s="564">
        <v>2818.9199999999996</v>
      </c>
      <c r="H26" s="564">
        <v>2818.9199999999996</v>
      </c>
      <c r="I26" t="s">
        <v>24288</v>
      </c>
    </row>
    <row r="27" spans="1:9" x14ac:dyDescent="0.25">
      <c r="A27" t="s">
        <v>19072</v>
      </c>
      <c r="B27" t="s">
        <v>22247</v>
      </c>
      <c r="C27">
        <v>0.75</v>
      </c>
      <c r="D27" t="s">
        <v>4605</v>
      </c>
      <c r="E27" t="s">
        <v>4605</v>
      </c>
      <c r="F27">
        <v>1</v>
      </c>
      <c r="G27" s="564">
        <v>951.53760000000011</v>
      </c>
      <c r="H27" s="564">
        <v>951.53760000000011</v>
      </c>
      <c r="I27" t="s">
        <v>24288</v>
      </c>
    </row>
    <row r="28" spans="1:9" x14ac:dyDescent="0.25">
      <c r="A28" t="s">
        <v>14035</v>
      </c>
      <c r="B28" t="s">
        <v>14037</v>
      </c>
      <c r="C28" t="s">
        <v>4605</v>
      </c>
      <c r="D28" t="s">
        <v>4605</v>
      </c>
      <c r="E28" t="s">
        <v>4605</v>
      </c>
      <c r="F28">
        <v>20</v>
      </c>
      <c r="G28" s="564">
        <v>109</v>
      </c>
      <c r="H28" s="564">
        <v>2180</v>
      </c>
      <c r="I28" t="s">
        <v>24288</v>
      </c>
    </row>
    <row r="29" spans="1:9" x14ac:dyDescent="0.25">
      <c r="A29" t="s">
        <v>23126</v>
      </c>
      <c r="B29" t="s">
        <v>23008</v>
      </c>
      <c r="C29">
        <v>1.5</v>
      </c>
      <c r="D29">
        <v>14.3</v>
      </c>
      <c r="E29">
        <v>0.3</v>
      </c>
      <c r="F29">
        <v>1</v>
      </c>
      <c r="G29" s="564">
        <v>21170</v>
      </c>
      <c r="H29" s="564">
        <v>21170</v>
      </c>
      <c r="I29" t="s">
        <v>24289</v>
      </c>
    </row>
    <row r="30" spans="1:9" x14ac:dyDescent="0.25">
      <c r="A30" t="s">
        <v>22265</v>
      </c>
      <c r="B30" t="s">
        <v>22246</v>
      </c>
      <c r="C30">
        <v>1.1000000000000001</v>
      </c>
      <c r="D30" t="s">
        <v>4605</v>
      </c>
      <c r="E30" t="s">
        <v>4605</v>
      </c>
      <c r="F30">
        <v>1</v>
      </c>
      <c r="G30" s="564">
        <v>2818.9199999999996</v>
      </c>
      <c r="H30" s="564">
        <v>2818.9199999999996</v>
      </c>
      <c r="I30" t="s">
        <v>24289</v>
      </c>
    </row>
    <row r="31" spans="1:9" x14ac:dyDescent="0.25">
      <c r="A31" t="s">
        <v>19049</v>
      </c>
      <c r="B31" t="s">
        <v>19037</v>
      </c>
      <c r="C31">
        <v>0.75</v>
      </c>
      <c r="D31" t="s">
        <v>4605</v>
      </c>
      <c r="E31" t="s">
        <v>4605</v>
      </c>
      <c r="F31">
        <v>1</v>
      </c>
      <c r="G31" s="564">
        <v>951.53760000000011</v>
      </c>
      <c r="H31" s="564">
        <v>951.53760000000011</v>
      </c>
      <c r="I31" t="s">
        <v>24289</v>
      </c>
    </row>
    <row r="32" spans="1:9" x14ac:dyDescent="0.25">
      <c r="A32" t="s">
        <v>21003</v>
      </c>
      <c r="B32" t="s">
        <v>21002</v>
      </c>
      <c r="C32">
        <v>0.5</v>
      </c>
      <c r="D32">
        <v>0.34</v>
      </c>
      <c r="E32">
        <v>0.34</v>
      </c>
      <c r="F32">
        <v>1</v>
      </c>
      <c r="G32" s="564">
        <v>407.93220000000002</v>
      </c>
      <c r="H32" s="564">
        <v>407.93220000000002</v>
      </c>
      <c r="I32" t="s">
        <v>24289</v>
      </c>
    </row>
    <row r="33" spans="1:9" x14ac:dyDescent="0.25">
      <c r="A33" t="s">
        <v>22267</v>
      </c>
      <c r="B33" t="s">
        <v>22248</v>
      </c>
      <c r="C33">
        <v>1.1000000000000001</v>
      </c>
      <c r="D33" t="s">
        <v>4605</v>
      </c>
      <c r="E33" t="s">
        <v>4605</v>
      </c>
      <c r="F33">
        <v>1</v>
      </c>
      <c r="G33" s="564">
        <v>2818.9199999999996</v>
      </c>
      <c r="H33" s="564">
        <v>2818.9199999999996</v>
      </c>
      <c r="I33" t="s">
        <v>24289</v>
      </c>
    </row>
    <row r="34" spans="1:9" x14ac:dyDescent="0.25">
      <c r="A34" t="s">
        <v>19072</v>
      </c>
      <c r="B34" t="s">
        <v>22247</v>
      </c>
      <c r="C34">
        <v>0.75</v>
      </c>
      <c r="D34" t="s">
        <v>4605</v>
      </c>
      <c r="E34" t="s">
        <v>4605</v>
      </c>
      <c r="F34">
        <v>1</v>
      </c>
      <c r="G34" s="564">
        <v>951.53760000000011</v>
      </c>
      <c r="H34" s="564">
        <v>951.53760000000011</v>
      </c>
      <c r="I34" t="s">
        <v>24289</v>
      </c>
    </row>
    <row r="35" spans="1:9" x14ac:dyDescent="0.25">
      <c r="A35" t="s">
        <v>19064</v>
      </c>
      <c r="B35" t="s">
        <v>22245</v>
      </c>
      <c r="C35">
        <v>0.5</v>
      </c>
      <c r="D35">
        <v>0.34</v>
      </c>
      <c r="E35">
        <v>0.34</v>
      </c>
      <c r="F35">
        <v>1</v>
      </c>
      <c r="G35" s="564">
        <v>407.93220000000002</v>
      </c>
      <c r="H35" s="564">
        <v>407.93220000000002</v>
      </c>
      <c r="I35" t="s">
        <v>24289</v>
      </c>
    </row>
    <row r="36" spans="1:9" x14ac:dyDescent="0.25">
      <c r="A36" t="s">
        <v>23916</v>
      </c>
      <c r="B36" t="s">
        <v>23964</v>
      </c>
      <c r="C36">
        <v>1.7</v>
      </c>
      <c r="D36">
        <v>1.9</v>
      </c>
      <c r="E36">
        <v>0.2</v>
      </c>
      <c r="F36">
        <v>1</v>
      </c>
      <c r="G36" s="564">
        <v>2741.3067500000002</v>
      </c>
      <c r="H36" s="564">
        <v>2741.3067500000002</v>
      </c>
      <c r="I36" t="s">
        <v>24291</v>
      </c>
    </row>
    <row r="37" spans="1:9" x14ac:dyDescent="0.25">
      <c r="A37" t="s">
        <v>4428</v>
      </c>
      <c r="B37" t="s">
        <v>4429</v>
      </c>
      <c r="C37">
        <v>1.24</v>
      </c>
      <c r="D37">
        <v>0.78</v>
      </c>
      <c r="E37">
        <v>1.3</v>
      </c>
      <c r="F37">
        <v>1</v>
      </c>
      <c r="G37" s="564">
        <v>3781.2495005999999</v>
      </c>
      <c r="H37" s="564">
        <v>3781.2495005999999</v>
      </c>
      <c r="I37" t="s">
        <v>24291</v>
      </c>
    </row>
    <row r="38" spans="1:9" x14ac:dyDescent="0.25">
      <c r="A38" t="s">
        <v>19066</v>
      </c>
      <c r="B38" t="s">
        <v>22247</v>
      </c>
      <c r="C38">
        <v>0.5</v>
      </c>
      <c r="D38">
        <v>0.34</v>
      </c>
      <c r="E38">
        <v>0.34</v>
      </c>
      <c r="F38">
        <v>1</v>
      </c>
      <c r="G38" s="564">
        <v>407.93220000000002</v>
      </c>
      <c r="H38" s="564">
        <v>407.93220000000002</v>
      </c>
      <c r="I38" t="s">
        <v>24291</v>
      </c>
    </row>
    <row r="39" spans="1:9" x14ac:dyDescent="0.25">
      <c r="A39" t="s">
        <v>19049</v>
      </c>
      <c r="B39" t="s">
        <v>19037</v>
      </c>
      <c r="C39">
        <v>0.75</v>
      </c>
      <c r="D39" t="s">
        <v>4605</v>
      </c>
      <c r="E39" t="s">
        <v>4605</v>
      </c>
      <c r="F39">
        <v>1</v>
      </c>
      <c r="G39" s="564">
        <v>951.53760000000011</v>
      </c>
      <c r="H39" s="564">
        <v>951.53760000000011</v>
      </c>
      <c r="I39" t="s">
        <v>24291</v>
      </c>
    </row>
    <row r="40" spans="1:9" x14ac:dyDescent="0.25">
      <c r="A40" t="s">
        <v>19116</v>
      </c>
      <c r="B40" t="s">
        <v>19117</v>
      </c>
      <c r="C40">
        <v>0.74</v>
      </c>
      <c r="D40">
        <v>0.28000000000000003</v>
      </c>
      <c r="E40">
        <v>0.28000000000000003</v>
      </c>
      <c r="F40">
        <v>1</v>
      </c>
      <c r="G40" s="564">
        <v>598.25594400000011</v>
      </c>
      <c r="H40" s="564">
        <v>598.25594400000011</v>
      </c>
      <c r="I40" t="s">
        <v>24291</v>
      </c>
    </row>
    <row r="41" spans="1:9" x14ac:dyDescent="0.25">
      <c r="A41" t="s">
        <v>4653</v>
      </c>
      <c r="B41" t="s">
        <v>4729</v>
      </c>
      <c r="C41">
        <v>1.7</v>
      </c>
      <c r="D41">
        <v>0.85</v>
      </c>
      <c r="E41">
        <v>0.85</v>
      </c>
      <c r="F41">
        <v>1</v>
      </c>
      <c r="G41" s="564">
        <v>6624.7092906000007</v>
      </c>
      <c r="H41" s="564">
        <v>6624.7092906000007</v>
      </c>
      <c r="I41" t="s">
        <v>24292</v>
      </c>
    </row>
    <row r="42" spans="1:9" x14ac:dyDescent="0.25">
      <c r="A42" t="s">
        <v>19045</v>
      </c>
      <c r="B42" t="s">
        <v>19030</v>
      </c>
      <c r="C42">
        <v>0.75</v>
      </c>
      <c r="D42" t="s">
        <v>4605</v>
      </c>
      <c r="E42" t="s">
        <v>4605</v>
      </c>
      <c r="F42">
        <v>1</v>
      </c>
      <c r="G42" s="564">
        <v>951.53760000000011</v>
      </c>
      <c r="H42" s="564">
        <v>951.53760000000011</v>
      </c>
      <c r="I42" t="s">
        <v>24292</v>
      </c>
    </row>
    <row r="43" spans="1:9" x14ac:dyDescent="0.25">
      <c r="A43" t="s">
        <v>22271</v>
      </c>
      <c r="B43" t="s">
        <v>22245</v>
      </c>
      <c r="C43">
        <v>1.4</v>
      </c>
      <c r="D43" t="s">
        <v>4605</v>
      </c>
      <c r="E43" t="s">
        <v>4605</v>
      </c>
      <c r="F43">
        <v>1</v>
      </c>
      <c r="G43" s="564">
        <v>4267.9259999999995</v>
      </c>
      <c r="H43" s="564">
        <v>4267.9259999999995</v>
      </c>
      <c r="I43" t="s">
        <v>24292</v>
      </c>
    </row>
    <row r="44" spans="1:9" x14ac:dyDescent="0.25">
      <c r="A44" t="s">
        <v>22231</v>
      </c>
      <c r="B44" t="s">
        <v>19037</v>
      </c>
      <c r="C44">
        <v>1.1000000000000001</v>
      </c>
      <c r="D44" t="s">
        <v>4605</v>
      </c>
      <c r="E44" t="s">
        <v>4605</v>
      </c>
      <c r="F44">
        <v>1</v>
      </c>
      <c r="G44" s="564">
        <v>2818.9199999999996</v>
      </c>
      <c r="H44" s="564">
        <v>2818.9199999999996</v>
      </c>
      <c r="I44" t="s">
        <v>24292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1"/>
  <sheetViews>
    <sheetView tabSelected="1" workbookViewId="0">
      <selection activeCell="B17" sqref="B17"/>
    </sheetView>
  </sheetViews>
  <sheetFormatPr defaultColWidth="9" defaultRowHeight="13.2" x14ac:dyDescent="0.25"/>
  <sheetData/>
  <pageMargins left="0.511811024" right="0.511811024" top="0.78740157499999996" bottom="0.78740157499999996" header="0.31496062000000002" footer="0.31496062000000002"/>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596" t="s">
        <v>24122</v>
      </c>
      <c r="Q2" s="596"/>
      <c r="R2" s="534"/>
      <c r="S2" s="598" t="s">
        <v>23119</v>
      </c>
      <c r="T2" s="598"/>
      <c r="U2" s="491"/>
      <c r="V2" s="468" t="s">
        <v>23118</v>
      </c>
      <c r="W2" s="491"/>
      <c r="X2" s="596" t="s">
        <v>23120</v>
      </c>
      <c r="Y2" s="596"/>
      <c r="Z2" s="491"/>
      <c r="AA2" s="596" t="s">
        <v>23121</v>
      </c>
      <c r="AB2" s="596"/>
      <c r="AC2" s="491"/>
      <c r="AD2" s="596" t="s">
        <v>23122</v>
      </c>
      <c r="AE2" s="596"/>
      <c r="AF2" s="491"/>
      <c r="AG2" s="597">
        <v>2020</v>
      </c>
      <c r="AH2" s="597"/>
      <c r="AI2" s="491"/>
      <c r="AJ2" s="597">
        <v>2019</v>
      </c>
      <c r="AK2" s="597"/>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opLeftCell="A7" zoomScaleNormal="100" workbookViewId="0">
      <selection activeCell="A16" sqref="A16:H16"/>
    </sheetView>
  </sheetViews>
  <sheetFormatPr defaultColWidth="13.44140625" defaultRowHeight="13.8" x14ac:dyDescent="0.25"/>
  <cols>
    <col min="1" max="1" width="15.44140625" style="97" customWidth="1"/>
    <col min="2" max="2" width="59.109375" style="97" customWidth="1"/>
    <col min="3" max="4" width="8"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03" t="s">
        <v>4719</v>
      </c>
      <c r="B2" s="603"/>
      <c r="C2" s="603"/>
      <c r="D2" s="603"/>
      <c r="E2" s="603"/>
      <c r="F2" s="603"/>
      <c r="G2" s="603"/>
      <c r="H2" s="603"/>
    </row>
    <row r="3" spans="1:8" x14ac:dyDescent="0.25">
      <c r="A3" s="423"/>
      <c r="B3" s="423"/>
      <c r="C3" s="423"/>
      <c r="D3" s="423"/>
      <c r="E3" s="423"/>
      <c r="F3" s="423"/>
      <c r="G3" s="423"/>
    </row>
    <row r="4" spans="1:8" x14ac:dyDescent="0.25">
      <c r="A4" s="98"/>
      <c r="B4" s="98"/>
    </row>
    <row r="5" spans="1:8" x14ac:dyDescent="0.25">
      <c r="A5" s="604">
        <f ca="1">TODAY()</f>
        <v>44974</v>
      </c>
      <c r="B5" s="604"/>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5" t="str">
        <f>"           Pela presente, apresentamos a proposta para " &amp;G15 &amp;" de decoração de Páscoa conforme descrição abaixo."</f>
        <v xml:space="preserve">           Pela presente, apresentamos a proposta para LOCAÇÃO de decoração de Páscoa conforme descrição abaixo.</v>
      </c>
      <c r="B13" s="605"/>
      <c r="C13" s="605"/>
      <c r="D13" s="605"/>
      <c r="E13" s="605"/>
      <c r="F13" s="605"/>
      <c r="G13" s="605"/>
      <c r="H13" s="605"/>
    </row>
    <row r="14" spans="1:8" x14ac:dyDescent="0.25">
      <c r="A14" s="421"/>
      <c r="B14" s="421"/>
      <c r="C14" s="421"/>
      <c r="D14" s="421"/>
      <c r="E14" s="421"/>
      <c r="F14" s="421"/>
      <c r="G14" s="421"/>
    </row>
    <row r="15" spans="1:8" x14ac:dyDescent="0.25">
      <c r="G15" s="606" t="s">
        <v>10769</v>
      </c>
      <c r="H15" s="606"/>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602" t="s">
        <v>17677</v>
      </c>
      <c r="B88" s="602"/>
      <c r="C88" s="602"/>
      <c r="D88" s="602"/>
      <c r="E88" s="602"/>
      <c r="F88" s="602"/>
      <c r="G88" s="602"/>
      <c r="H88" s="602"/>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1" t="s">
        <v>13141</v>
      </c>
      <c r="B112" s="601"/>
      <c r="C112" s="601"/>
      <c r="D112" s="601"/>
      <c r="E112" s="601"/>
      <c r="F112" s="601"/>
      <c r="G112" s="601"/>
      <c r="H112" s="601"/>
    </row>
    <row r="115" spans="1:8" x14ac:dyDescent="0.25">
      <c r="A115" s="424" t="s">
        <v>13142</v>
      </c>
      <c r="B115" s="424"/>
      <c r="C115" s="424"/>
      <c r="D115" s="424"/>
      <c r="E115" s="424"/>
      <c r="F115" s="424"/>
      <c r="G115" s="424"/>
      <c r="H115" s="424"/>
    </row>
    <row r="117" spans="1:8" x14ac:dyDescent="0.25">
      <c r="A117" s="600" t="s">
        <v>17676</v>
      </c>
      <c r="B117" s="600"/>
      <c r="C117" s="600"/>
      <c r="D117" s="600"/>
      <c r="E117" s="600"/>
      <c r="F117" s="600"/>
      <c r="G117" s="600"/>
      <c r="H117" s="600"/>
    </row>
    <row r="118" spans="1:8" x14ac:dyDescent="0.25">
      <c r="A118" s="600" t="s">
        <v>13203</v>
      </c>
      <c r="B118" s="600"/>
      <c r="C118" s="600"/>
      <c r="D118" s="600"/>
      <c r="E118" s="600"/>
      <c r="F118" s="600"/>
      <c r="G118" s="600"/>
      <c r="H118" s="600"/>
    </row>
    <row r="119" spans="1:8" x14ac:dyDescent="0.25">
      <c r="A119" s="600" t="s">
        <v>13146</v>
      </c>
      <c r="B119" s="600"/>
      <c r="C119" s="600"/>
      <c r="D119" s="600"/>
      <c r="E119" s="600"/>
      <c r="F119" s="600"/>
      <c r="G119" s="600"/>
      <c r="H119" s="600"/>
    </row>
    <row r="120" spans="1:8" x14ac:dyDescent="0.25">
      <c r="A120" s="600" t="s">
        <v>13204</v>
      </c>
      <c r="B120" s="600"/>
      <c r="C120" s="600"/>
      <c r="D120" s="600"/>
      <c r="E120" s="600"/>
      <c r="F120" s="600"/>
      <c r="G120" s="600"/>
      <c r="H120" s="600"/>
    </row>
    <row r="121" spans="1:8" x14ac:dyDescent="0.25">
      <c r="A121" s="600" t="s">
        <v>13205</v>
      </c>
      <c r="B121" s="600"/>
      <c r="C121" s="600"/>
      <c r="D121" s="600"/>
      <c r="E121" s="600"/>
      <c r="F121" s="600"/>
      <c r="G121" s="600"/>
      <c r="H121" s="600"/>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599" t="s">
        <v>13209</v>
      </c>
      <c r="B126" s="599"/>
      <c r="C126" s="599"/>
      <c r="D126" s="599"/>
      <c r="E126" s="599"/>
      <c r="F126" s="599"/>
      <c r="G126" s="599"/>
      <c r="H126" s="599"/>
    </row>
    <row r="127" spans="1:8" x14ac:dyDescent="0.25">
      <c r="A127" s="600" t="s">
        <v>13210</v>
      </c>
      <c r="B127" s="600"/>
      <c r="C127" s="600"/>
      <c r="D127" s="600"/>
      <c r="E127" s="600"/>
      <c r="F127" s="600"/>
      <c r="G127" s="600"/>
      <c r="H127" s="600"/>
    </row>
    <row r="128" spans="1:8" x14ac:dyDescent="0.25">
      <c r="A128" s="599" t="s">
        <v>13207</v>
      </c>
      <c r="B128" s="599"/>
      <c r="C128" s="599"/>
      <c r="D128" s="599"/>
      <c r="E128" s="599"/>
      <c r="F128" s="599"/>
      <c r="G128" s="599"/>
      <c r="H128" s="599"/>
    </row>
    <row r="129" spans="1:8" x14ac:dyDescent="0.25">
      <c r="A129" s="600" t="s">
        <v>13208</v>
      </c>
      <c r="B129" s="600"/>
      <c r="C129" s="600"/>
      <c r="D129" s="600"/>
      <c r="E129" s="600"/>
      <c r="F129" s="600"/>
      <c r="G129" s="600"/>
      <c r="H129" s="600"/>
    </row>
    <row r="130" spans="1:8" x14ac:dyDescent="0.25">
      <c r="A130" s="599"/>
      <c r="B130" s="599"/>
      <c r="C130" s="599"/>
      <c r="D130" s="599"/>
      <c r="E130" s="599"/>
      <c r="F130" s="599"/>
      <c r="G130" s="599"/>
      <c r="H130" s="599"/>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88:H88"/>
    <mergeCell ref="A2:H2"/>
    <mergeCell ref="A5:B5"/>
    <mergeCell ref="A13:H13"/>
    <mergeCell ref="G15:H15"/>
    <mergeCell ref="A112:H112"/>
    <mergeCell ref="A117:H117"/>
    <mergeCell ref="A118:H118"/>
    <mergeCell ref="A119:H119"/>
    <mergeCell ref="A120:H120"/>
    <mergeCell ref="A130:H130"/>
    <mergeCell ref="A121:H121"/>
    <mergeCell ref="A126:H126"/>
    <mergeCell ref="A127:H127"/>
    <mergeCell ref="A128:H128"/>
    <mergeCell ref="A129:H129"/>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7" t="s">
        <v>21642</v>
      </c>
      <c r="D8" s="607"/>
      <c r="E8" s="607"/>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45" t="s">
        <v>1286</v>
      </c>
      <c r="B1" s="645"/>
      <c r="C1" s="645"/>
      <c r="D1" s="645"/>
      <c r="E1" s="645"/>
      <c r="F1" s="645"/>
      <c r="G1" s="645"/>
      <c r="H1" s="645"/>
      <c r="I1" s="645"/>
      <c r="J1" s="645"/>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8">
        <f ca="1">TODAY()</f>
        <v>44974</v>
      </c>
      <c r="B4" s="638"/>
      <c r="C4" s="638"/>
      <c r="D4" s="638"/>
      <c r="E4" s="4" t="s">
        <v>4620</v>
      </c>
      <c r="F4" s="634" t="str">
        <f>IF(J4=0,"",VLOOKUP(J4,'BANCO DE DADOS DE CLIENTES'!B1:W5262,3,0))</f>
        <v/>
      </c>
      <c r="G4" s="634"/>
      <c r="H4" s="634"/>
      <c r="I4" s="6" t="s">
        <v>1287</v>
      </c>
      <c r="J4" s="56"/>
      <c r="K4" s="47"/>
      <c r="AD4" s="27" t="s">
        <v>13529</v>
      </c>
    </row>
    <row r="5" spans="1:30" ht="14.25" customHeight="1" x14ac:dyDescent="0.25">
      <c r="B5" s="2"/>
      <c r="C5" s="2"/>
      <c r="E5" s="4" t="s">
        <v>1288</v>
      </c>
      <c r="F5" s="628" t="str">
        <f>IF(J4=0,"",VLOOKUP(J4,'BANCO DE DADOS DE CLIENTES'!B1:W5262,4,0))</f>
        <v/>
      </c>
      <c r="G5" s="628"/>
      <c r="H5" s="628"/>
      <c r="I5" s="628"/>
      <c r="J5" s="628"/>
      <c r="K5" s="5"/>
      <c r="AD5" s="39" t="s">
        <v>13530</v>
      </c>
    </row>
    <row r="6" spans="1:30" ht="14.25" customHeight="1" x14ac:dyDescent="0.25">
      <c r="B6" s="2"/>
      <c r="C6" s="2"/>
      <c r="D6" s="1"/>
      <c r="E6" s="4" t="s">
        <v>1289</v>
      </c>
      <c r="F6" s="628" t="str">
        <f>IF(J4=0,"",VLOOKUP(J4,'BANCO DE DADOS DE CLIENTES'!B1:W5262,5,0))</f>
        <v/>
      </c>
      <c r="G6" s="628"/>
      <c r="H6" s="628"/>
      <c r="I6" s="628"/>
      <c r="J6" s="628"/>
      <c r="K6" s="5"/>
      <c r="AD6" s="38" t="s">
        <v>1324</v>
      </c>
    </row>
    <row r="7" spans="1:30" ht="14.25" customHeight="1" x14ac:dyDescent="0.25">
      <c r="A7" s="8" t="s">
        <v>1290</v>
      </c>
      <c r="B7" s="634" t="str">
        <f>IF(J4=0,"",VLOOKUP(J4,'BANCO DE DADOS DE CLIENTES'!B1:W5262,6,0))</f>
        <v/>
      </c>
      <c r="C7" s="634"/>
      <c r="D7" s="634"/>
      <c r="E7" s="634"/>
      <c r="F7" s="634"/>
      <c r="G7" s="634"/>
      <c r="H7" s="634"/>
      <c r="I7" s="634"/>
      <c r="J7" s="634"/>
      <c r="K7" s="57"/>
      <c r="AD7" s="38" t="s">
        <v>1325</v>
      </c>
    </row>
    <row r="8" spans="1:30" ht="14.25" customHeight="1" x14ac:dyDescent="0.25">
      <c r="A8" s="8" t="s">
        <v>1291</v>
      </c>
      <c r="B8" s="628" t="str">
        <f>IF(J4=0,"",VLOOKUP(J4,'BANCO DE DADOS DE CLIENTES'!B1:W5262,7,0))</f>
        <v/>
      </c>
      <c r="C8" s="628"/>
      <c r="D8" s="628"/>
      <c r="E8" s="629" t="s">
        <v>1292</v>
      </c>
      <c r="F8" s="629"/>
      <c r="G8" s="635" t="str">
        <f>IF(J4=0,"",VLOOKUP(J4,'BANCO DE DADOS DE CLIENTES'!B1:W5262,8,0))</f>
        <v/>
      </c>
      <c r="H8" s="635"/>
      <c r="I8" s="635"/>
      <c r="J8" s="635"/>
      <c r="K8" s="48"/>
      <c r="AD8" s="38" t="s">
        <v>1326</v>
      </c>
    </row>
    <row r="9" spans="1:30" ht="14.25" customHeight="1" x14ac:dyDescent="0.25">
      <c r="A9" s="8" t="s">
        <v>1293</v>
      </c>
      <c r="B9" s="628" t="str">
        <f>IF(J4=0,"",VLOOKUP(J4,'BANCO DE DADOS DE CLIENTES'!B1:W5262,9,0))</f>
        <v/>
      </c>
      <c r="C9" s="628"/>
      <c r="D9" s="628"/>
      <c r="E9" s="629" t="s">
        <v>1294</v>
      </c>
      <c r="F9" s="629"/>
      <c r="G9" s="628" t="str">
        <f>IF(J4=0,"",VLOOKUP(J4,'BANCO DE DADOS DE CLIENTES'!B1:W5262,10,0))</f>
        <v/>
      </c>
      <c r="H9" s="628"/>
      <c r="I9" s="628"/>
      <c r="J9" s="628"/>
      <c r="K9" s="5"/>
      <c r="AD9" s="38" t="s">
        <v>1416</v>
      </c>
    </row>
    <row r="10" spans="1:30" ht="14.25" customHeight="1" x14ac:dyDescent="0.25">
      <c r="A10" s="8" t="s">
        <v>1283</v>
      </c>
      <c r="B10" s="628" t="str">
        <f>IF(J4=0,"",VLOOKUP(J4,'BANCO DE DADOS DE CLIENTES'!B1:W5262,11,0))</f>
        <v/>
      </c>
      <c r="C10" s="628"/>
      <c r="D10" s="628"/>
      <c r="E10" s="629" t="s">
        <v>1285</v>
      </c>
      <c r="F10" s="629"/>
      <c r="G10" s="628" t="str">
        <f>IF(J4=0,"",VLOOKUP(J4,'BANCO DE DADOS DE CLIENTES'!B1:W5262,12,0))</f>
        <v/>
      </c>
      <c r="H10" s="628"/>
      <c r="I10" s="6" t="s">
        <v>1295</v>
      </c>
      <c r="J10" s="49" t="str">
        <f>IF(J4=0,"",VLOOKUP(J4,'BANCO DE DADOS DE CLIENTES'!B1:W5262,14,0))</f>
        <v/>
      </c>
      <c r="K10" s="49"/>
      <c r="AD10" s="38" t="s">
        <v>1327</v>
      </c>
    </row>
    <row r="11" spans="1:30" ht="14.25" customHeight="1" x14ac:dyDescent="0.25">
      <c r="A11" s="8" t="s">
        <v>1284</v>
      </c>
      <c r="B11" s="628" t="str">
        <f>IF(J4=0,"",VLOOKUP(J4,'BANCO DE DADOS DE CLIENTES'!B1:W5262,15,0))</f>
        <v/>
      </c>
      <c r="C11" s="628"/>
      <c r="D11" s="628"/>
      <c r="E11" s="629" t="s">
        <v>1296</v>
      </c>
      <c r="F11" s="629"/>
      <c r="G11" s="628" t="str">
        <f>IF(J4=0,"",VLOOKUP(J4,'BANCO DE DADOS DE CLIENTES'!B1:W5262,16,0))</f>
        <v/>
      </c>
      <c r="H11" s="628"/>
      <c r="I11" s="628"/>
      <c r="J11" s="628"/>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0" t="str">
        <f>IF(J4=0,"",VLOOKUP(J4,'BANCO DE DADOS DE CLIENTES'!B1:W5262,17,0))</f>
        <v/>
      </c>
      <c r="C13" s="630"/>
      <c r="D13" s="630"/>
      <c r="E13" s="629" t="s">
        <v>1296</v>
      </c>
      <c r="F13" s="629"/>
      <c r="G13" s="631" t="str">
        <f>IF(J4=0,"",VLOOKUP(J4,'BANCO DE DADOS DE CLIENTES'!B1:W5262,18,0))</f>
        <v/>
      </c>
      <c r="H13" s="631"/>
      <c r="I13" s="631"/>
      <c r="J13" s="631"/>
      <c r="K13" s="5"/>
      <c r="X13" s="58"/>
      <c r="Y13" s="58"/>
      <c r="Z13" s="58"/>
      <c r="AD13" s="39" t="s">
        <v>10934</v>
      </c>
    </row>
    <row r="14" spans="1:30" ht="14.25" customHeight="1" x14ac:dyDescent="0.25">
      <c r="A14" s="8" t="s">
        <v>1284</v>
      </c>
      <c r="B14" s="630" t="str">
        <f>IF(J4=0,"",VLOOKUP(J4,'BANCO DE DADOS DE CLIENTES'!B1:W5262,19,0))</f>
        <v/>
      </c>
      <c r="C14" s="630"/>
      <c r="D14" s="630"/>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16" t="s">
        <v>1298</v>
      </c>
      <c r="B16" s="616"/>
      <c r="C16" s="616"/>
      <c r="D16" s="616"/>
      <c r="E16" s="616"/>
      <c r="F16" s="616"/>
      <c r="G16" s="616"/>
      <c r="H16" s="616"/>
      <c r="I16" s="616"/>
      <c r="J16" s="616"/>
      <c r="K16" s="4"/>
      <c r="L16" s="59"/>
      <c r="M16" s="58"/>
      <c r="N16" s="60"/>
      <c r="O16" s="58"/>
      <c r="P16" s="58"/>
      <c r="Q16" s="58"/>
      <c r="R16" s="58"/>
      <c r="S16" s="58"/>
      <c r="T16" s="58"/>
      <c r="U16" s="58"/>
      <c r="V16" s="58"/>
      <c r="W16" s="58"/>
      <c r="X16" s="58"/>
      <c r="Y16" s="58"/>
      <c r="Z16" s="58"/>
    </row>
    <row r="17" spans="1:30" ht="14.25" customHeight="1" x14ac:dyDescent="0.25">
      <c r="A17" s="617" t="s">
        <v>1324</v>
      </c>
      <c r="B17" s="617"/>
      <c r="C17" s="617"/>
      <c r="D17" s="617"/>
      <c r="E17" s="617"/>
      <c r="F17" s="617"/>
      <c r="G17" s="617"/>
      <c r="H17" s="617"/>
      <c r="I17" s="617"/>
      <c r="J17" s="617"/>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16" t="s">
        <v>1311</v>
      </c>
      <c r="B19" s="616"/>
      <c r="C19" s="616"/>
      <c r="D19" s="616"/>
      <c r="E19" s="616"/>
      <c r="F19" s="616"/>
      <c r="G19" s="616"/>
      <c r="H19" s="616"/>
      <c r="I19" s="616"/>
      <c r="J19" s="616"/>
      <c r="K19" s="4"/>
      <c r="L19" s="59"/>
      <c r="M19" s="58"/>
      <c r="N19" s="60"/>
      <c r="O19" s="58"/>
      <c r="P19" s="58"/>
      <c r="Q19" s="58"/>
      <c r="R19" s="58"/>
      <c r="S19" s="58"/>
      <c r="T19" s="58"/>
      <c r="U19" s="58"/>
      <c r="V19" s="58"/>
      <c r="W19" s="58"/>
      <c r="X19" s="58"/>
      <c r="AD19" s="92" t="s">
        <v>14430</v>
      </c>
    </row>
    <row r="20" spans="1:30" ht="27" customHeight="1" x14ac:dyDescent="0.25">
      <c r="A20" s="617" t="s">
        <v>22188</v>
      </c>
      <c r="B20" s="617"/>
      <c r="C20" s="617"/>
      <c r="D20" s="617"/>
      <c r="E20" s="617"/>
      <c r="F20" s="617"/>
      <c r="G20" s="617"/>
      <c r="H20" s="617"/>
      <c r="I20" s="617"/>
      <c r="J20" s="617"/>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19" t="s">
        <v>13218</v>
      </c>
      <c r="B22" s="620"/>
      <c r="C22" s="620"/>
      <c r="D22" s="621"/>
      <c r="E22" s="618" t="s">
        <v>1307</v>
      </c>
      <c r="F22" s="618"/>
      <c r="G22" s="618" t="s">
        <v>1299</v>
      </c>
      <c r="H22" s="618"/>
      <c r="I22" s="618"/>
      <c r="J22" s="618"/>
      <c r="L22" s="59"/>
      <c r="M22" s="58"/>
      <c r="N22" s="60"/>
      <c r="O22" s="58"/>
      <c r="P22" s="58"/>
      <c r="Q22" s="58"/>
      <c r="R22" s="58"/>
      <c r="S22" s="58"/>
      <c r="T22" s="58"/>
      <c r="U22" s="58"/>
      <c r="V22" s="58"/>
      <c r="W22" s="58"/>
      <c r="X22" s="58"/>
      <c r="Y22" s="58"/>
      <c r="Z22" s="58"/>
      <c r="AD22" s="92" t="s">
        <v>23406</v>
      </c>
    </row>
    <row r="23" spans="1:30" ht="14.25" customHeight="1" x14ac:dyDescent="0.25">
      <c r="A23" s="622"/>
      <c r="B23" s="623"/>
      <c r="C23" s="623"/>
      <c r="D23" s="624"/>
      <c r="E23" s="612"/>
      <c r="F23" s="612"/>
      <c r="G23" s="613"/>
      <c r="H23" s="613"/>
      <c r="I23" s="613"/>
      <c r="J23" s="613"/>
      <c r="K23" s="3"/>
      <c r="L23" s="59"/>
      <c r="M23" s="58"/>
      <c r="N23" s="60"/>
      <c r="O23" s="58"/>
      <c r="P23" s="58"/>
      <c r="Q23" s="58"/>
      <c r="R23" s="58"/>
      <c r="S23" s="58"/>
      <c r="T23" s="58"/>
      <c r="U23" s="58"/>
      <c r="V23" s="58"/>
      <c r="W23" s="58"/>
      <c r="X23" s="58"/>
      <c r="Y23" s="58"/>
      <c r="Z23" s="58"/>
      <c r="AD23" s="92" t="s">
        <v>23401</v>
      </c>
    </row>
    <row r="24" spans="1:30" ht="14.25" customHeight="1" x14ac:dyDescent="0.25">
      <c r="A24" s="622"/>
      <c r="B24" s="623"/>
      <c r="C24" s="623"/>
      <c r="D24" s="624"/>
      <c r="E24" s="612"/>
      <c r="F24" s="612"/>
      <c r="G24" s="613"/>
      <c r="H24" s="613"/>
      <c r="I24" s="613"/>
      <c r="J24" s="613"/>
      <c r="K24" s="3"/>
      <c r="L24" s="59"/>
      <c r="M24" s="58"/>
      <c r="N24" s="60"/>
      <c r="O24" s="58"/>
      <c r="P24" s="58"/>
      <c r="Q24" s="58"/>
      <c r="R24" s="58"/>
      <c r="S24" s="58"/>
      <c r="T24" s="58"/>
      <c r="U24" s="58"/>
      <c r="V24" s="58"/>
      <c r="W24" s="58"/>
      <c r="X24" s="58"/>
      <c r="Y24" s="58"/>
      <c r="Z24" s="58"/>
      <c r="AD24" s="40"/>
    </row>
    <row r="25" spans="1:30" ht="14.25" customHeight="1" x14ac:dyDescent="0.25">
      <c r="A25" s="622"/>
      <c r="B25" s="623"/>
      <c r="C25" s="623"/>
      <c r="D25" s="624"/>
      <c r="E25" s="612"/>
      <c r="F25" s="612"/>
      <c r="G25" s="613"/>
      <c r="H25" s="613"/>
      <c r="I25" s="613"/>
      <c r="J25" s="613"/>
      <c r="K25" s="3"/>
      <c r="L25" s="59"/>
      <c r="M25" s="58"/>
      <c r="N25" s="60"/>
      <c r="O25" s="58"/>
      <c r="P25" s="58"/>
      <c r="Q25" s="58"/>
      <c r="R25" s="58"/>
      <c r="S25" s="58"/>
      <c r="T25" s="58"/>
      <c r="U25" s="58"/>
      <c r="V25" s="58"/>
      <c r="W25" s="58"/>
      <c r="X25" s="58"/>
      <c r="Y25" s="58"/>
      <c r="Z25" s="58"/>
      <c r="AD25" s="40"/>
    </row>
    <row r="26" spans="1:30" ht="14.25" customHeight="1" x14ac:dyDescent="0.25">
      <c r="A26" s="622"/>
      <c r="B26" s="623"/>
      <c r="C26" s="623"/>
      <c r="D26" s="624"/>
      <c r="E26" s="612"/>
      <c r="F26" s="612"/>
      <c r="G26" s="613"/>
      <c r="H26" s="613"/>
      <c r="I26" s="613"/>
      <c r="J26" s="613"/>
      <c r="K26" s="3"/>
      <c r="L26" s="59"/>
      <c r="M26" s="58"/>
      <c r="N26" s="60"/>
      <c r="O26" s="58"/>
      <c r="P26" s="58"/>
      <c r="Q26" s="58"/>
      <c r="R26" s="58"/>
      <c r="S26" s="58"/>
      <c r="T26" s="58"/>
      <c r="U26" s="58"/>
      <c r="V26" s="58"/>
      <c r="W26" s="58"/>
      <c r="X26" s="58"/>
      <c r="Y26" s="58"/>
      <c r="Z26" s="58"/>
      <c r="AD26" s="42" t="s">
        <v>13211</v>
      </c>
    </row>
    <row r="27" spans="1:30" ht="14.25" customHeight="1" x14ac:dyDescent="0.25">
      <c r="A27" s="622"/>
      <c r="B27" s="623"/>
      <c r="C27" s="623"/>
      <c r="D27" s="624"/>
      <c r="E27" s="612"/>
      <c r="F27" s="612"/>
      <c r="G27" s="613"/>
      <c r="H27" s="613"/>
      <c r="I27" s="613"/>
      <c r="J27" s="613"/>
      <c r="K27" s="3"/>
      <c r="L27" s="59"/>
      <c r="M27" s="58"/>
      <c r="N27" s="60"/>
      <c r="O27" s="58"/>
      <c r="P27" s="58"/>
      <c r="Q27" s="58"/>
      <c r="R27" s="58"/>
      <c r="S27" s="58"/>
      <c r="T27" s="58"/>
      <c r="U27" s="58"/>
      <c r="V27" s="58"/>
      <c r="W27" s="58"/>
      <c r="X27" s="58"/>
      <c r="Y27" s="59"/>
      <c r="Z27" s="59"/>
      <c r="AD27" s="9" t="s">
        <v>22729</v>
      </c>
    </row>
    <row r="28" spans="1:30" ht="14.25" customHeight="1" x14ac:dyDescent="0.25">
      <c r="A28" s="625"/>
      <c r="B28" s="626"/>
      <c r="C28" s="626"/>
      <c r="D28" s="627"/>
      <c r="E28" s="612"/>
      <c r="F28" s="612"/>
      <c r="G28" s="613"/>
      <c r="H28" s="613"/>
      <c r="I28" s="613"/>
      <c r="J28" s="613"/>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08" t="s">
        <v>10768</v>
      </c>
      <c r="J30" s="608"/>
      <c r="K30" s="50"/>
      <c r="L30" s="639" t="s">
        <v>13217</v>
      </c>
      <c r="M30" s="640"/>
      <c r="N30" s="640"/>
      <c r="O30" s="640"/>
      <c r="P30" s="640"/>
      <c r="Q30" s="640"/>
      <c r="R30" s="640"/>
      <c r="S30" s="640"/>
      <c r="T30" s="640"/>
      <c r="U30" s="640"/>
      <c r="V30" s="641"/>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51" t="s">
        <v>4266</v>
      </c>
      <c r="N31" s="651"/>
      <c r="O31" s="652" t="s">
        <v>4064</v>
      </c>
      <c r="P31" s="652"/>
      <c r="Q31" s="651" t="s">
        <v>3976</v>
      </c>
      <c r="R31" s="651"/>
      <c r="S31" s="652" t="s">
        <v>3920</v>
      </c>
      <c r="T31" s="652"/>
      <c r="U31" s="651" t="s">
        <v>4115</v>
      </c>
      <c r="V31" s="653"/>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09"/>
      <c r="C43" s="609"/>
      <c r="D43" s="609"/>
      <c r="E43" s="28"/>
      <c r="F43" s="28"/>
      <c r="G43" s="28"/>
      <c r="H43" s="614" t="s">
        <v>13215</v>
      </c>
      <c r="I43" s="615"/>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10" t="s">
        <v>1301</v>
      </c>
      <c r="I46" s="611"/>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42"/>
      <c r="I48" s="642"/>
      <c r="J48" s="642"/>
      <c r="K48" s="28"/>
    </row>
    <row r="49" spans="1:30" s="1" customFormat="1" ht="14.25" customHeight="1" x14ac:dyDescent="0.25">
      <c r="A49" s="57" t="s">
        <v>1408</v>
      </c>
      <c r="B49" s="649" t="s">
        <v>14571</v>
      </c>
      <c r="C49" s="649"/>
      <c r="D49" s="649"/>
      <c r="E49" s="649"/>
      <c r="F49" s="649"/>
      <c r="G49" s="649"/>
      <c r="H49" s="649"/>
      <c r="I49" s="649"/>
      <c r="J49" s="649"/>
      <c r="K49" s="46"/>
      <c r="L49" s="59"/>
      <c r="N49" s="25"/>
      <c r="Y49" s="58"/>
      <c r="Z49" s="58"/>
      <c r="AD49" s="81"/>
    </row>
    <row r="50" spans="1:30" s="1" customFormat="1" ht="14.25" customHeight="1" x14ac:dyDescent="0.25">
      <c r="A50" s="57" t="s">
        <v>1302</v>
      </c>
      <c r="B50" s="632" t="s">
        <v>14572</v>
      </c>
      <c r="C50" s="632"/>
      <c r="D50" s="633"/>
      <c r="E50" s="633"/>
      <c r="F50" s="633"/>
      <c r="G50" s="633"/>
      <c r="H50" s="633"/>
      <c r="I50" s="633"/>
      <c r="J50" s="633"/>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33" t="s">
        <v>14573</v>
      </c>
      <c r="C51" s="633"/>
      <c r="D51" s="633"/>
      <c r="E51" s="633"/>
      <c r="F51" s="633"/>
      <c r="G51" s="633"/>
      <c r="H51" s="633"/>
      <c r="I51" s="633"/>
      <c r="J51" s="633"/>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33" t="s">
        <v>12940</v>
      </c>
      <c r="C52" s="633"/>
      <c r="D52" s="633"/>
      <c r="E52" s="633"/>
      <c r="F52" s="633"/>
      <c r="G52" s="633"/>
      <c r="H52" s="633"/>
      <c r="I52" s="633"/>
      <c r="J52" s="633"/>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33" t="s">
        <v>12941</v>
      </c>
      <c r="C53" s="633"/>
      <c r="D53" s="633"/>
      <c r="E53" s="633"/>
      <c r="F53" s="633"/>
      <c r="G53" s="633"/>
      <c r="H53" s="633"/>
      <c r="I53" s="633"/>
      <c r="J53" s="633"/>
      <c r="K53" s="46"/>
      <c r="L53" s="59"/>
      <c r="M53" s="58"/>
      <c r="N53" s="60"/>
      <c r="O53" s="58"/>
      <c r="P53" s="58"/>
      <c r="Q53" s="58"/>
      <c r="R53" s="58"/>
      <c r="S53" s="58"/>
      <c r="T53" s="58"/>
      <c r="U53" s="58"/>
      <c r="V53" s="58"/>
      <c r="W53" s="58"/>
      <c r="X53" s="58"/>
      <c r="Y53" s="58"/>
      <c r="Z53" s="58"/>
      <c r="AD53" s="81"/>
    </row>
    <row r="54" spans="1:30" ht="14.25" customHeight="1" x14ac:dyDescent="0.25">
      <c r="A54" s="57"/>
      <c r="B54" s="646"/>
      <c r="C54" s="646"/>
      <c r="D54" s="646"/>
      <c r="E54" s="82"/>
      <c r="F54" s="82"/>
      <c r="G54" s="82"/>
      <c r="H54" s="29"/>
      <c r="I54" s="30"/>
      <c r="J54" s="30"/>
      <c r="K54" s="30"/>
    </row>
    <row r="55" spans="1:30" ht="14.25" customHeight="1" x14ac:dyDescent="0.25">
      <c r="A55" s="57" t="s">
        <v>439</v>
      </c>
      <c r="B55" s="636" t="str">
        <f>F5</f>
        <v/>
      </c>
      <c r="C55" s="636"/>
      <c r="D55" s="636"/>
      <c r="E55" s="650" t="s">
        <v>1304</v>
      </c>
      <c r="F55" s="650"/>
      <c r="G55" s="629" t="s">
        <v>23403</v>
      </c>
      <c r="H55" s="629"/>
      <c r="I55" s="629"/>
      <c r="J55" s="629"/>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48"/>
      <c r="C57" s="648"/>
      <c r="D57" s="648"/>
      <c r="E57" s="84"/>
      <c r="F57" s="82"/>
      <c r="G57" s="29" t="s">
        <v>1305</v>
      </c>
      <c r="H57" s="637"/>
      <c r="I57" s="637"/>
      <c r="J57" s="637"/>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29" t="s">
        <v>1306</v>
      </c>
      <c r="B61" s="629"/>
      <c r="C61" s="629"/>
      <c r="D61" s="629"/>
      <c r="E61" s="629"/>
      <c r="F61" s="629"/>
      <c r="G61" s="629"/>
      <c r="H61" s="629"/>
      <c r="I61" s="629"/>
      <c r="J61" s="629"/>
      <c r="K61" s="4"/>
      <c r="L61" s="59"/>
      <c r="M61" s="58"/>
      <c r="N61" s="60"/>
      <c r="O61" s="58"/>
      <c r="P61" s="58"/>
      <c r="Q61" s="58"/>
      <c r="R61" s="58"/>
      <c r="S61" s="58"/>
      <c r="T61" s="58"/>
      <c r="U61" s="58"/>
      <c r="V61" s="58"/>
      <c r="W61" s="58"/>
      <c r="X61" s="58"/>
      <c r="Y61" s="58"/>
      <c r="Z61" s="58"/>
      <c r="AD61" s="81"/>
    </row>
    <row r="62" spans="1:30" ht="14.25" customHeight="1" x14ac:dyDescent="0.25">
      <c r="A62" s="647" t="s">
        <v>13522</v>
      </c>
      <c r="B62" s="647"/>
      <c r="C62" s="647"/>
      <c r="D62" s="647"/>
      <c r="E62" s="647"/>
      <c r="F62" s="647"/>
      <c r="G62" s="647"/>
      <c r="H62" s="647"/>
      <c r="I62" s="647"/>
      <c r="J62" s="647"/>
      <c r="K62" s="2"/>
      <c r="L62" s="59"/>
      <c r="M62" s="58"/>
      <c r="N62" s="60"/>
      <c r="O62" s="58"/>
      <c r="P62" s="58"/>
      <c r="Q62" s="58"/>
      <c r="R62" s="58"/>
      <c r="S62" s="58"/>
      <c r="T62" s="58"/>
      <c r="U62" s="58"/>
      <c r="V62" s="58"/>
      <c r="W62" s="58"/>
      <c r="X62" s="58"/>
      <c r="Y62" s="58"/>
      <c r="Z62" s="58"/>
      <c r="AD62" s="81"/>
    </row>
    <row r="63" spans="1:30" ht="35.25" customHeight="1" x14ac:dyDescent="0.25">
      <c r="A63" s="643" t="s">
        <v>17678</v>
      </c>
      <c r="B63" s="643"/>
      <c r="C63" s="643"/>
      <c r="D63" s="643"/>
      <c r="E63" s="643"/>
      <c r="F63" s="643"/>
      <c r="G63" s="643"/>
      <c r="H63" s="643"/>
      <c r="I63" s="643"/>
      <c r="J63" s="643"/>
      <c r="K63" s="2"/>
      <c r="L63" s="59"/>
      <c r="M63" s="58"/>
      <c r="N63" s="60"/>
      <c r="O63" s="58"/>
      <c r="P63" s="58"/>
      <c r="Q63" s="58"/>
      <c r="R63" s="58"/>
      <c r="S63" s="58"/>
      <c r="T63" s="58"/>
      <c r="U63" s="58"/>
      <c r="V63" s="58"/>
      <c r="W63" s="58"/>
      <c r="X63" s="58"/>
      <c r="Y63" s="58"/>
      <c r="Z63" s="58"/>
      <c r="AD63" s="81"/>
    </row>
    <row r="64" spans="1:30" ht="14.25" customHeight="1" x14ac:dyDescent="0.25">
      <c r="A64" s="644"/>
      <c r="B64" s="644"/>
      <c r="C64" s="644"/>
      <c r="D64" s="644"/>
      <c r="E64" s="644"/>
      <c r="F64" s="644"/>
      <c r="G64" s="644"/>
      <c r="H64" s="644"/>
      <c r="I64" s="644"/>
      <c r="J64" s="644"/>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M31:N31"/>
    <mergeCell ref="O31:P31"/>
    <mergeCell ref="Q31:R31"/>
    <mergeCell ref="S31:T31"/>
    <mergeCell ref="U31:V31"/>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B10:D10"/>
    <mergeCell ref="B11:D11"/>
    <mergeCell ref="E10:F10"/>
    <mergeCell ref="G10:H10"/>
    <mergeCell ref="B14:D14"/>
    <mergeCell ref="E11:F11"/>
    <mergeCell ref="G11:J11"/>
    <mergeCell ref="E13:F13"/>
    <mergeCell ref="G13:J13"/>
    <mergeCell ref="B13:D1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I30:J30"/>
    <mergeCell ref="B43:D43"/>
    <mergeCell ref="H46:I46"/>
    <mergeCell ref="E27:F27"/>
    <mergeCell ref="G27:J27"/>
    <mergeCell ref="H43:I43"/>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85" t="s">
        <v>24250</v>
      </c>
      <c r="B1" s="685"/>
      <c r="C1" s="685"/>
      <c r="D1" s="685"/>
      <c r="E1" s="685"/>
      <c r="F1" s="685"/>
      <c r="G1" s="685"/>
      <c r="H1" s="685"/>
    </row>
    <row r="2" spans="1:12" ht="29.25" customHeight="1" x14ac:dyDescent="0.25">
      <c r="A2" s="110" t="s">
        <v>1322</v>
      </c>
      <c r="B2" s="686"/>
      <c r="C2" s="686"/>
      <c r="D2" s="686"/>
      <c r="E2" s="686"/>
      <c r="F2" s="686"/>
      <c r="G2" s="686"/>
      <c r="H2" s="686"/>
    </row>
    <row r="3" spans="1:12" ht="29.25" customHeight="1" x14ac:dyDescent="0.25">
      <c r="A3" s="110" t="s">
        <v>1321</v>
      </c>
      <c r="B3" s="686"/>
      <c r="C3" s="686"/>
      <c r="D3" s="686"/>
      <c r="E3" s="686"/>
      <c r="F3" s="686"/>
      <c r="G3" s="686"/>
      <c r="H3" s="686"/>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90">
        <f ca="1">TODAY()</f>
        <v>44974</v>
      </c>
      <c r="B6" s="690"/>
      <c r="C6" s="385" t="s">
        <v>4620</v>
      </c>
      <c r="D6" s="691" t="str">
        <f>IF(H6=0,"",VLOOKUP(H6,'BANCO DE DADOS DE CLIENTES'!B1:W5262,3,0))</f>
        <v/>
      </c>
      <c r="E6" s="691"/>
      <c r="F6" s="691"/>
      <c r="G6" s="117" t="s">
        <v>22800</v>
      </c>
      <c r="H6" s="118"/>
    </row>
    <row r="7" spans="1:12" ht="18.75" customHeight="1" x14ac:dyDescent="0.25">
      <c r="A7" s="111"/>
      <c r="B7" s="111"/>
      <c r="C7" s="385" t="s">
        <v>1288</v>
      </c>
      <c r="D7" s="691" t="str">
        <f>IF(H6=0,"",VLOOKUP(H6,'BANCO DE DADOS DE CLIENTES'!B1:W5262,4,0))</f>
        <v/>
      </c>
      <c r="E7" s="691"/>
      <c r="F7" s="691"/>
      <c r="G7" s="691"/>
      <c r="H7" s="691"/>
    </row>
    <row r="8" spans="1:12" ht="18.75" customHeight="1" x14ac:dyDescent="0.25">
      <c r="A8" s="111"/>
      <c r="B8" s="114"/>
      <c r="C8" s="117" t="s">
        <v>1289</v>
      </c>
      <c r="D8" s="691" t="str">
        <f>IF(H6=0,"",VLOOKUP(H6,'BANCO DE DADOS DE CLIENTES'!B1:W5262,5,0))</f>
        <v/>
      </c>
      <c r="E8" s="691"/>
      <c r="F8" s="691"/>
      <c r="G8" s="691"/>
      <c r="H8" s="691"/>
    </row>
    <row r="9" spans="1:12" ht="18.75" customHeight="1" x14ac:dyDescent="0.25">
      <c r="A9" s="119" t="s">
        <v>1290</v>
      </c>
      <c r="B9" s="688" t="str">
        <f>IF(H6=0,"",VLOOKUP(H6,'BANCO DE DADOS DE CLIENTES'!B1:W5262,6,0))</f>
        <v/>
      </c>
      <c r="C9" s="688"/>
      <c r="D9" s="688"/>
      <c r="E9" s="688"/>
      <c r="F9" s="688"/>
      <c r="G9" s="688"/>
      <c r="H9" s="688"/>
    </row>
    <row r="10" spans="1:12" ht="18.75" customHeight="1" x14ac:dyDescent="0.25">
      <c r="A10" s="119" t="s">
        <v>1291</v>
      </c>
      <c r="B10" s="120" t="str">
        <f>IF(H6=0,"",VLOOKUP(H6,'BANCO DE DADOS DE CLIENTES'!B1:W5262,7,0))</f>
        <v/>
      </c>
      <c r="C10" s="678" t="s">
        <v>1292</v>
      </c>
      <c r="D10" s="678"/>
      <c r="E10" s="689" t="str">
        <f>IF(H6=0,"",VLOOKUP(H6,'BANCO DE DADOS DE CLIENTES'!B1:W5262,8,0))</f>
        <v/>
      </c>
      <c r="F10" s="689"/>
      <c r="G10" s="689"/>
      <c r="H10" s="689"/>
    </row>
    <row r="11" spans="1:12" ht="18.75" customHeight="1" x14ac:dyDescent="0.25">
      <c r="A11" s="119" t="s">
        <v>1293</v>
      </c>
      <c r="B11" s="120" t="str">
        <f>IF(H6=0,"",VLOOKUP(H6,'BANCO DE DADOS DE CLIENTES'!B1:W5262,9,0))</f>
        <v/>
      </c>
      <c r="C11" s="678" t="s">
        <v>1294</v>
      </c>
      <c r="D11" s="678"/>
      <c r="E11" s="687" t="str">
        <f>IF(H6=0,"",VLOOKUP(H6,'BANCO DE DADOS DE CLIENTES'!B1:W5262,10,0))</f>
        <v/>
      </c>
      <c r="F11" s="687"/>
      <c r="G11" s="687"/>
      <c r="H11" s="687"/>
    </row>
    <row r="12" spans="1:12" ht="18.75" customHeight="1" x14ac:dyDescent="0.25">
      <c r="A12" s="119" t="s">
        <v>1283</v>
      </c>
      <c r="B12" s="120" t="str">
        <f>IF(H6=0,"",VLOOKUP(H6,'BANCO DE DADOS DE CLIENTES'!B1:W5262,11,0))</f>
        <v/>
      </c>
      <c r="C12" s="678" t="s">
        <v>1285</v>
      </c>
      <c r="D12" s="678"/>
      <c r="E12" s="687" t="str">
        <f>IF(H6=0,"",VLOOKUP(H6,'BANCO DE DADOS DE CLIENTES'!B1:W5262,12,0))</f>
        <v/>
      </c>
      <c r="F12" s="687"/>
      <c r="G12" s="121" t="s">
        <v>1295</v>
      </c>
      <c r="H12" s="112" t="str">
        <f>IF(H6=0,"",VLOOKUP(H6,'BANCO DE DADOS DE CLIENTES'!B1:W5262,14,0))</f>
        <v/>
      </c>
    </row>
    <row r="13" spans="1:12" ht="30" customHeight="1" x14ac:dyDescent="0.25">
      <c r="A13" s="119" t="s">
        <v>1284</v>
      </c>
      <c r="B13" s="120" t="str">
        <f>IF(H6=0,"",VLOOKUP(H6,'BANCO DE DADOS DE CLIENTES'!B1:W5262,15,0))</f>
        <v/>
      </c>
      <c r="C13" s="678" t="s">
        <v>1308</v>
      </c>
      <c r="D13" s="678"/>
      <c r="E13" s="687"/>
      <c r="F13" s="687"/>
      <c r="G13" s="687"/>
      <c r="H13" s="687"/>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78" t="s">
        <v>1296</v>
      </c>
      <c r="D15" s="678"/>
      <c r="E15" s="684" t="str">
        <f>IF(H6=0,"",VLOOKUP(H6,'BANCO DE DADOS DE CLIENTES'!B1:W5262,18,0))</f>
        <v/>
      </c>
      <c r="F15" s="684"/>
      <c r="G15" s="684"/>
      <c r="H15" s="684"/>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79" t="s">
        <v>1310</v>
      </c>
      <c r="D18" s="679"/>
      <c r="E18" s="679"/>
      <c r="F18" s="683">
        <f>SUM(E24:F27)</f>
        <v>0</v>
      </c>
      <c r="G18" s="683"/>
      <c r="H18" s="388"/>
    </row>
    <row r="19" spans="1:12" ht="18.75" customHeight="1" thickBot="1" x14ac:dyDescent="0.3">
      <c r="A19" s="389"/>
      <c r="B19" s="390"/>
      <c r="C19" s="389"/>
      <c r="D19" s="391"/>
      <c r="E19" s="391"/>
      <c r="F19" s="390"/>
      <c r="G19" s="391"/>
      <c r="H19" s="389"/>
    </row>
    <row r="20" spans="1:12" ht="18.75" customHeight="1" x14ac:dyDescent="0.25">
      <c r="A20" s="680" t="s">
        <v>1311</v>
      </c>
      <c r="B20" s="681"/>
      <c r="C20" s="681"/>
      <c r="D20" s="681"/>
      <c r="E20" s="681"/>
      <c r="F20" s="681"/>
      <c r="G20" s="681"/>
      <c r="H20" s="682"/>
    </row>
    <row r="21" spans="1:12" ht="22.8" x14ac:dyDescent="0.25">
      <c r="A21" s="673" t="s">
        <v>1330</v>
      </c>
      <c r="B21" s="674"/>
      <c r="C21" s="674"/>
      <c r="D21" s="674"/>
      <c r="E21" s="674"/>
      <c r="F21" s="674"/>
      <c r="G21" s="674"/>
      <c r="H21" s="675"/>
      <c r="I21" s="16"/>
      <c r="J21" s="16"/>
      <c r="K21" s="16"/>
      <c r="L21" s="16"/>
    </row>
    <row r="22" spans="1:12" ht="22.8" x14ac:dyDescent="0.25">
      <c r="A22" s="673"/>
      <c r="B22" s="674"/>
      <c r="C22" s="674"/>
      <c r="D22" s="674"/>
      <c r="E22" s="674"/>
      <c r="F22" s="674"/>
      <c r="G22" s="674"/>
      <c r="H22" s="675"/>
      <c r="I22" s="16"/>
      <c r="J22" s="16"/>
      <c r="K22" s="16"/>
      <c r="L22" s="16"/>
    </row>
    <row r="23" spans="1:12" ht="18.75" customHeight="1" x14ac:dyDescent="0.25">
      <c r="A23" s="677" t="s">
        <v>1313</v>
      </c>
      <c r="B23" s="664"/>
      <c r="C23" s="664" t="s">
        <v>4570</v>
      </c>
      <c r="D23" s="664"/>
      <c r="E23" s="664" t="s">
        <v>1314</v>
      </c>
      <c r="F23" s="664"/>
      <c r="G23" s="664" t="s">
        <v>3909</v>
      </c>
      <c r="H23" s="676"/>
    </row>
    <row r="24" spans="1:12" ht="18.75" customHeight="1" x14ac:dyDescent="0.25">
      <c r="A24" s="661" t="s">
        <v>1315</v>
      </c>
      <c r="B24" s="662"/>
      <c r="C24" s="694"/>
      <c r="D24" s="694"/>
      <c r="E24" s="654"/>
      <c r="F24" s="655"/>
      <c r="G24" s="692"/>
      <c r="H24" s="697"/>
    </row>
    <row r="25" spans="1:12" ht="18.75" customHeight="1" x14ac:dyDescent="0.25">
      <c r="A25" s="670" t="s">
        <v>1316</v>
      </c>
      <c r="B25" s="671"/>
      <c r="C25" s="694"/>
      <c r="D25" s="694"/>
      <c r="E25" s="654"/>
      <c r="F25" s="655"/>
      <c r="G25" s="656"/>
      <c r="H25" s="672"/>
    </row>
    <row r="26" spans="1:12" ht="18.75" customHeight="1" x14ac:dyDescent="0.25">
      <c r="A26" s="670" t="s">
        <v>1317</v>
      </c>
      <c r="B26" s="671"/>
      <c r="C26" s="694"/>
      <c r="D26" s="694"/>
      <c r="E26" s="654"/>
      <c r="F26" s="655"/>
      <c r="G26" s="656"/>
      <c r="H26" s="672"/>
    </row>
    <row r="27" spans="1:12" ht="18.75" customHeight="1" thickBot="1" x14ac:dyDescent="0.3">
      <c r="A27" s="695" t="s">
        <v>1318</v>
      </c>
      <c r="B27" s="696"/>
      <c r="C27" s="665"/>
      <c r="D27" s="665"/>
      <c r="E27" s="666"/>
      <c r="F27" s="667"/>
      <c r="G27" s="668"/>
      <c r="H27" s="669"/>
    </row>
    <row r="28" spans="1:12" ht="18.75" customHeight="1" x14ac:dyDescent="0.25"/>
    <row r="29" spans="1:12" ht="18.75" customHeight="1" x14ac:dyDescent="0.25">
      <c r="A29" s="698" t="s">
        <v>1306</v>
      </c>
      <c r="B29" s="698"/>
      <c r="C29" s="698"/>
      <c r="D29" s="698"/>
      <c r="E29" s="698"/>
      <c r="F29" s="698"/>
      <c r="G29" s="698"/>
      <c r="H29" s="698"/>
    </row>
    <row r="30" spans="1:12" ht="18.75" customHeight="1" x14ac:dyDescent="0.25">
      <c r="A30" s="529"/>
      <c r="B30" s="108"/>
      <c r="C30" s="108"/>
      <c r="D30" s="108"/>
      <c r="E30" s="108"/>
      <c r="F30" s="108"/>
      <c r="G30" s="108"/>
      <c r="H30" s="530"/>
    </row>
    <row r="31" spans="1:12" ht="18.75" customHeight="1" x14ac:dyDescent="0.25">
      <c r="A31" s="699"/>
      <c r="B31" s="700"/>
      <c r="C31" s="700"/>
      <c r="D31" s="700"/>
      <c r="E31" s="700"/>
      <c r="F31" s="700"/>
      <c r="G31" s="700"/>
      <c r="H31" s="701"/>
    </row>
    <row r="32" spans="1:12" ht="18.75" customHeight="1" x14ac:dyDescent="0.25">
      <c r="A32" s="702"/>
      <c r="B32" s="703"/>
      <c r="C32" s="703"/>
      <c r="D32" s="703"/>
      <c r="E32" s="703"/>
      <c r="F32" s="703"/>
      <c r="G32" s="703"/>
      <c r="H32" s="693"/>
    </row>
    <row r="33" spans="1:8" ht="18.75" customHeight="1" x14ac:dyDescent="0.25">
      <c r="A33" s="704"/>
      <c r="B33" s="705"/>
      <c r="C33" s="705"/>
      <c r="D33" s="705"/>
      <c r="E33" s="705"/>
      <c r="F33" s="705"/>
      <c r="G33" s="705"/>
      <c r="H33" s="706"/>
    </row>
    <row r="34" spans="1:8" ht="18.75" customHeight="1" x14ac:dyDescent="0.25">
      <c r="A34" s="529"/>
      <c r="B34" s="108"/>
      <c r="C34" s="108"/>
      <c r="D34" s="108"/>
      <c r="E34" s="108"/>
      <c r="F34" s="108"/>
      <c r="G34" s="108"/>
      <c r="H34" s="530"/>
    </row>
    <row r="35" spans="1:8" ht="18.75" customHeight="1" x14ac:dyDescent="0.25">
      <c r="A35" s="661"/>
      <c r="B35" s="662"/>
      <c r="C35" s="662"/>
      <c r="D35" s="662"/>
      <c r="E35" s="662"/>
      <c r="F35" s="662"/>
      <c r="G35" s="662"/>
      <c r="H35" s="663"/>
    </row>
    <row r="36" spans="1:8" ht="18.75" customHeight="1" x14ac:dyDescent="0.25">
      <c r="A36" s="657" t="s">
        <v>1319</v>
      </c>
      <c r="B36" s="658"/>
      <c r="C36" s="658"/>
      <c r="D36" s="658"/>
      <c r="E36" s="658"/>
      <c r="F36" s="658"/>
      <c r="G36" s="658"/>
      <c r="H36" s="659"/>
    </row>
    <row r="37" spans="1:8" ht="18.75" customHeight="1" x14ac:dyDescent="0.25">
      <c r="A37" s="660" t="s">
        <v>1405</v>
      </c>
      <c r="B37" s="656"/>
      <c r="C37" s="664" t="s">
        <v>1406</v>
      </c>
      <c r="D37" s="664"/>
      <c r="E37" s="664"/>
      <c r="F37" s="664"/>
      <c r="G37" s="664"/>
      <c r="H37" s="104" t="s">
        <v>4570</v>
      </c>
    </row>
    <row r="38" spans="1:8" ht="18.75" customHeight="1" x14ac:dyDescent="0.25">
      <c r="A38" s="656"/>
      <c r="B38" s="656"/>
      <c r="C38" s="664"/>
      <c r="D38" s="664"/>
      <c r="E38" s="664"/>
      <c r="F38" s="664"/>
      <c r="G38" s="664"/>
      <c r="H38" s="392"/>
    </row>
    <row r="39" spans="1:8" ht="18.75" customHeight="1" x14ac:dyDescent="0.25">
      <c r="A39" s="692" t="s">
        <v>23416</v>
      </c>
      <c r="B39" s="693"/>
      <c r="C39" s="664"/>
      <c r="D39" s="664"/>
      <c r="E39" s="664"/>
      <c r="F39" s="664"/>
      <c r="G39" s="664"/>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C15:D15"/>
    <mergeCell ref="C18:E18"/>
    <mergeCell ref="A20:H20"/>
    <mergeCell ref="F18:G18"/>
    <mergeCell ref="E15:H15"/>
    <mergeCell ref="A21:H21"/>
    <mergeCell ref="E23:F23"/>
    <mergeCell ref="C23:D23"/>
    <mergeCell ref="G23:H23"/>
    <mergeCell ref="A22:H22"/>
    <mergeCell ref="A23:B23"/>
    <mergeCell ref="E25:F25"/>
    <mergeCell ref="A38:B38"/>
    <mergeCell ref="A36:H36"/>
    <mergeCell ref="A37:B37"/>
    <mergeCell ref="A35:H35"/>
    <mergeCell ref="C37:G37"/>
    <mergeCell ref="C38:G38"/>
    <mergeCell ref="C27:D27"/>
    <mergeCell ref="E27:F27"/>
    <mergeCell ref="G27:H27"/>
    <mergeCell ref="A25:B25"/>
    <mergeCell ref="G25:H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21" t="s">
        <v>24251</v>
      </c>
      <c r="B1" s="721"/>
      <c r="C1" s="721"/>
      <c r="D1" s="721"/>
      <c r="E1" s="721"/>
      <c r="F1" s="721"/>
      <c r="G1" s="721"/>
      <c r="H1" s="721"/>
      <c r="I1" s="721"/>
      <c r="J1" s="721"/>
      <c r="L1" s="125"/>
      <c r="M1" s="125"/>
      <c r="N1" s="125"/>
      <c r="O1" s="125"/>
      <c r="P1" s="125"/>
      <c r="Q1" s="125"/>
      <c r="R1" s="126" t="s">
        <v>23418</v>
      </c>
      <c r="S1" s="125"/>
    </row>
    <row r="2" spans="1:19" ht="27.6" x14ac:dyDescent="0.25">
      <c r="A2" s="721"/>
      <c r="B2" s="721"/>
      <c r="C2" s="721"/>
      <c r="D2" s="721"/>
      <c r="E2" s="721"/>
      <c r="F2" s="721"/>
      <c r="G2" s="721"/>
      <c r="H2" s="721"/>
      <c r="I2" s="721"/>
      <c r="J2" s="721"/>
      <c r="L2" s="125"/>
      <c r="M2" s="125"/>
      <c r="N2" s="125"/>
      <c r="O2" s="125"/>
      <c r="P2" s="125"/>
      <c r="Q2" s="125"/>
      <c r="R2" s="126" t="s">
        <v>23419</v>
      </c>
      <c r="S2" s="125"/>
    </row>
    <row r="3" spans="1:19" ht="28.2" x14ac:dyDescent="0.25">
      <c r="A3" s="722" t="s">
        <v>1322</v>
      </c>
      <c r="B3" s="722"/>
      <c r="C3" s="722"/>
      <c r="D3" s="724"/>
      <c r="E3" s="724"/>
      <c r="F3" s="724"/>
      <c r="G3" s="724"/>
      <c r="H3" s="724"/>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90">
        <f ca="1">TODAY()</f>
        <v>44974</v>
      </c>
      <c r="B5" s="690"/>
      <c r="C5" s="690"/>
      <c r="D5" s="690"/>
      <c r="E5" s="4" t="s">
        <v>4620</v>
      </c>
      <c r="F5" s="723" t="str">
        <f>IF(J5=0,"",VLOOKUP(J5,'BANCO DE DADOS DE CLIENTES'!B1:W5262,3,0))</f>
        <v/>
      </c>
      <c r="G5" s="723"/>
      <c r="H5" s="723"/>
      <c r="I5" s="117" t="s">
        <v>22800</v>
      </c>
      <c r="J5" s="118"/>
      <c r="R5" s="126"/>
    </row>
    <row r="6" spans="1:19" x14ac:dyDescent="0.25">
      <c r="A6" s="111"/>
      <c r="B6" s="111"/>
      <c r="C6" s="111"/>
      <c r="D6" s="111"/>
      <c r="E6" s="4" t="s">
        <v>1288</v>
      </c>
      <c r="F6" s="691" t="str">
        <f>IF(J5=0,"",VLOOKUP(J5,'BANCO DE DADOS DE CLIENTES'!B1:W5262,4,0))</f>
        <v/>
      </c>
      <c r="G6" s="691"/>
      <c r="H6" s="691"/>
      <c r="I6" s="691"/>
      <c r="J6" s="691"/>
    </row>
    <row r="7" spans="1:19" ht="15.75" customHeight="1" x14ac:dyDescent="0.25">
      <c r="A7" s="111"/>
      <c r="B7" s="111"/>
      <c r="C7" s="111"/>
      <c r="D7" s="114"/>
      <c r="E7" s="117" t="s">
        <v>1289</v>
      </c>
      <c r="F7" s="691" t="str">
        <f>IF(J5=0,"",VLOOKUP(J5,'BANCO DE DADOS DE CLIENTES'!B1:W5262,5,0))</f>
        <v/>
      </c>
      <c r="G7" s="691"/>
      <c r="H7" s="691"/>
      <c r="I7" s="691"/>
      <c r="J7" s="691"/>
      <c r="R7" s="128" t="s">
        <v>10937</v>
      </c>
    </row>
    <row r="8" spans="1:19" ht="15.75" customHeight="1" x14ac:dyDescent="0.25">
      <c r="A8" s="129" t="s">
        <v>1290</v>
      </c>
      <c r="B8" s="688" t="str">
        <f>IF(J5=0,"",VLOOKUP(J5,'BANCO DE DADOS DE CLIENTES'!B1:W5262,6,0))</f>
        <v/>
      </c>
      <c r="C8" s="688"/>
      <c r="D8" s="688"/>
      <c r="E8" s="688"/>
      <c r="F8" s="688"/>
      <c r="G8" s="688"/>
      <c r="H8" s="688"/>
      <c r="I8" s="688"/>
      <c r="J8" s="688"/>
      <c r="R8" s="128" t="s">
        <v>10938</v>
      </c>
    </row>
    <row r="9" spans="1:19" ht="15.75" customHeight="1" x14ac:dyDescent="0.25">
      <c r="A9" s="129" t="s">
        <v>1291</v>
      </c>
      <c r="B9" s="709" t="str">
        <f>IF(J5=0,"",VLOOKUP(J5,'BANCO DE DADOS DE CLIENTES'!B1:W5262,7,0))</f>
        <v/>
      </c>
      <c r="C9" s="709"/>
      <c r="D9" s="709"/>
      <c r="E9" s="678" t="s">
        <v>1292</v>
      </c>
      <c r="F9" s="678"/>
      <c r="G9" s="689" t="str">
        <f>IF(J5=0,"",VLOOKUP(J5,'BANCO DE DADOS DE CLIENTES'!B1:W5262,8,0))</f>
        <v/>
      </c>
      <c r="H9" s="689"/>
      <c r="I9" s="689"/>
      <c r="J9" s="689"/>
      <c r="R9" s="128" t="s">
        <v>10939</v>
      </c>
    </row>
    <row r="10" spans="1:19" ht="15.75" customHeight="1" x14ac:dyDescent="0.25">
      <c r="A10" s="129" t="s">
        <v>1293</v>
      </c>
      <c r="B10" s="709" t="str">
        <f>IF(J5=0,"",VLOOKUP(J5,'BANCO DE DADOS DE CLIENTES'!B1:W5262,9,0))</f>
        <v/>
      </c>
      <c r="C10" s="709"/>
      <c r="D10" s="709"/>
      <c r="E10" s="678" t="s">
        <v>1294</v>
      </c>
      <c r="F10" s="678"/>
      <c r="G10" s="687" t="str">
        <f>IF(J5=0,"",VLOOKUP(J5,'BANCO DE DADOS DE CLIENTES'!B1:W5262,10,0))</f>
        <v/>
      </c>
      <c r="H10" s="687"/>
      <c r="I10" s="687"/>
      <c r="J10" s="687"/>
      <c r="R10" s="128"/>
    </row>
    <row r="11" spans="1:19" ht="15.75" customHeight="1" x14ac:dyDescent="0.25">
      <c r="A11" s="129" t="s">
        <v>1283</v>
      </c>
      <c r="B11" s="709" t="str">
        <f>IF(J5=0,"",VLOOKUP(J5,'BANCO DE DADOS DE CLIENTES'!B1:W5262,11,0))</f>
        <v/>
      </c>
      <c r="C11" s="709"/>
      <c r="D11" s="709"/>
      <c r="E11" s="678" t="s">
        <v>1285</v>
      </c>
      <c r="F11" s="678"/>
      <c r="G11" s="687" t="str">
        <f>IF(J5=0,"",VLOOKUP(J5,'BANCO DE DADOS DE CLIENTES'!B1:W5262,12,0))</f>
        <v/>
      </c>
      <c r="H11" s="687"/>
      <c r="I11" s="121" t="s">
        <v>1295</v>
      </c>
      <c r="J11" s="112" t="str">
        <f>IF(J5=0,"",VLOOKUP(J5,'BANCO DE DADOS DE CLIENTES'!B1:W5262,14,0))</f>
        <v/>
      </c>
      <c r="R11" s="128"/>
    </row>
    <row r="12" spans="1:19" ht="34.5" customHeight="1" x14ac:dyDescent="0.25">
      <c r="A12" s="129" t="s">
        <v>1284</v>
      </c>
      <c r="B12" s="709" t="str">
        <f>IF(J5=0,"",VLOOKUP(J5,'BANCO DE DADOS DE CLIENTES'!B1:W5262,15,0))</f>
        <v/>
      </c>
      <c r="C12" s="709"/>
      <c r="D12" s="709"/>
      <c r="E12" s="678" t="s">
        <v>1308</v>
      </c>
      <c r="F12" s="678"/>
      <c r="G12" s="687" t="str">
        <f>IF(J5=0,"",VLOOKUP(J5,'BANCO DE DADOS DE CLIENTES'!B1:W5262,16,0))</f>
        <v/>
      </c>
      <c r="H12" s="687"/>
      <c r="I12" s="687"/>
      <c r="J12" s="687"/>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9" t="str">
        <f>IF(J5=0,"",VLOOKUP(J5,'BANCO DE DADOS DE CLIENTES'!B1:W5262,17,0))</f>
        <v/>
      </c>
      <c r="C14" s="709"/>
      <c r="D14" s="709"/>
      <c r="E14" s="678" t="s">
        <v>1296</v>
      </c>
      <c r="F14" s="678"/>
      <c r="G14" s="687" t="str">
        <f>IF(J5=0,"",VLOOKUP(J5,'BANCO DE DADOS DE CLIENTES'!B1:W5262,18,0))</f>
        <v/>
      </c>
      <c r="H14" s="687"/>
      <c r="I14" s="687"/>
      <c r="J14" s="687"/>
      <c r="K14" s="159"/>
      <c r="L14" s="16"/>
      <c r="M14" s="16"/>
      <c r="N14" s="16"/>
      <c r="O14" s="16"/>
      <c r="P14" s="16"/>
      <c r="Q14" s="16"/>
      <c r="R14" s="130" t="s">
        <v>10769</v>
      </c>
      <c r="S14" s="16"/>
    </row>
    <row r="15" spans="1:19" ht="15.75" customHeight="1" x14ac:dyDescent="0.25">
      <c r="A15" s="129" t="s">
        <v>1284</v>
      </c>
      <c r="B15" s="687" t="str">
        <f>IF(J5=0,"",VLOOKUP(J5,'BANCO DE DADOS DE CLIENTES'!B1:W5262,19,0))</f>
        <v/>
      </c>
      <c r="C15" s="687"/>
      <c r="D15" s="687"/>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18" t="s">
        <v>24226</v>
      </c>
      <c r="J17" s="718"/>
      <c r="L17" s="711" t="s">
        <v>15982</v>
      </c>
      <c r="M17" s="712"/>
      <c r="N17" s="713"/>
      <c r="Q17" s="37"/>
      <c r="R17" s="131" t="s">
        <v>13527</v>
      </c>
    </row>
    <row r="18" spans="1:19" ht="25.5" customHeight="1" x14ac:dyDescent="0.25">
      <c r="A18" s="148" t="s">
        <v>6814</v>
      </c>
      <c r="B18" s="103" t="s">
        <v>10961</v>
      </c>
      <c r="C18" s="730" t="s">
        <v>4614</v>
      </c>
      <c r="D18" s="731"/>
      <c r="E18" s="148" t="s">
        <v>1300</v>
      </c>
      <c r="F18" s="148" t="s">
        <v>3904</v>
      </c>
      <c r="G18" s="148" t="s">
        <v>1392</v>
      </c>
      <c r="H18" s="149" t="s">
        <v>4571</v>
      </c>
      <c r="I18" s="150" t="s">
        <v>4572</v>
      </c>
      <c r="J18" s="151" t="s">
        <v>4573</v>
      </c>
      <c r="K18" s="160"/>
      <c r="L18" s="157" t="s">
        <v>13533</v>
      </c>
      <c r="M18" s="719"/>
      <c r="N18" s="720"/>
      <c r="Q18" s="132"/>
      <c r="R18" s="131" t="s">
        <v>13528</v>
      </c>
    </row>
    <row r="19" spans="1:19" ht="32.25" customHeight="1" x14ac:dyDescent="0.25">
      <c r="A19" s="161">
        <v>1</v>
      </c>
      <c r="B19" s="162"/>
      <c r="C19" s="714" t="str">
        <f>IF(B19=0,"",VLOOKUP(B19,inventario,3,0))</f>
        <v/>
      </c>
      <c r="D19" s="715"/>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14" t="str">
        <f>IF(B20=0,"",VLOOKUP(B20,inventario,3,0))</f>
        <v/>
      </c>
      <c r="D20" s="715"/>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14" t="str">
        <f>IF(B21=0,"",VLOOKUP(B21,inventario,3,0))</f>
        <v/>
      </c>
      <c r="D21" s="715"/>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14" t="str">
        <f>IF(B22=0,"",VLOOKUP(B22,inventario,3,0))</f>
        <v/>
      </c>
      <c r="D22" s="715"/>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14" t="str">
        <f>IF(B23=0,"",VLOOKUP(B23,inventario,3,0))</f>
        <v/>
      </c>
      <c r="D23" s="715"/>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16" t="s">
        <v>1320</v>
      </c>
      <c r="I24" s="717"/>
      <c r="J24" s="135">
        <f>SUM(J19:J23)</f>
        <v>0</v>
      </c>
    </row>
    <row r="25" spans="1:19" ht="15.75" customHeight="1" x14ac:dyDescent="0.25">
      <c r="A25" s="111"/>
      <c r="B25" s="600"/>
      <c r="C25" s="600"/>
      <c r="D25" s="600"/>
      <c r="E25" s="109"/>
      <c r="F25" s="109"/>
      <c r="G25" s="109"/>
      <c r="H25" s="136"/>
      <c r="I25" s="137"/>
      <c r="J25" s="138"/>
    </row>
    <row r="26" spans="1:19" ht="15.75" customHeight="1" x14ac:dyDescent="0.25">
      <c r="A26" s="111"/>
      <c r="B26" s="600"/>
      <c r="C26" s="600"/>
      <c r="D26" s="600"/>
      <c r="E26" s="109"/>
      <c r="F26" s="109"/>
      <c r="G26" s="109"/>
      <c r="H26" s="726"/>
      <c r="I26" s="726"/>
      <c r="J26" s="138"/>
    </row>
    <row r="27" spans="1:19" ht="15.75" customHeight="1" x14ac:dyDescent="0.25">
      <c r="A27" s="728" t="s">
        <v>1306</v>
      </c>
      <c r="B27" s="728"/>
      <c r="C27" s="728"/>
      <c r="D27" s="728"/>
      <c r="E27" s="728"/>
      <c r="F27" s="728"/>
      <c r="G27" s="728"/>
      <c r="H27" s="728"/>
      <c r="I27" s="728"/>
      <c r="J27" s="728"/>
    </row>
    <row r="28" spans="1:19" s="37" customFormat="1" ht="33.75" customHeight="1" x14ac:dyDescent="0.25">
      <c r="A28" s="710"/>
      <c r="B28" s="710"/>
      <c r="C28" s="710"/>
      <c r="D28" s="710"/>
      <c r="E28" s="710"/>
      <c r="F28" s="710"/>
      <c r="G28" s="710"/>
      <c r="H28" s="710"/>
      <c r="I28" s="710"/>
      <c r="J28" s="710"/>
      <c r="K28" s="707" t="s">
        <v>13524</v>
      </c>
      <c r="L28" s="708"/>
      <c r="M28" s="708"/>
      <c r="N28" s="708"/>
      <c r="O28" s="708"/>
      <c r="P28" s="708"/>
      <c r="Q28" s="708"/>
      <c r="R28" s="708"/>
      <c r="S28" s="36"/>
    </row>
    <row r="29" spans="1:19" s="37" customFormat="1" ht="32.25" customHeight="1" x14ac:dyDescent="0.25">
      <c r="A29" s="710" t="s">
        <v>22188</v>
      </c>
      <c r="B29" s="710"/>
      <c r="C29" s="710"/>
      <c r="D29" s="710"/>
      <c r="E29" s="710"/>
      <c r="F29" s="710"/>
      <c r="G29" s="710"/>
      <c r="H29" s="710"/>
      <c r="I29" s="710"/>
      <c r="J29" s="710"/>
      <c r="K29" s="707" t="s">
        <v>13523</v>
      </c>
      <c r="L29" s="708"/>
      <c r="M29" s="708"/>
      <c r="N29" s="708"/>
      <c r="O29" s="708"/>
      <c r="P29" s="708"/>
      <c r="Q29" s="708"/>
      <c r="R29" s="708"/>
      <c r="S29" s="36"/>
    </row>
    <row r="30" spans="1:19" s="37" customFormat="1" ht="15.75" customHeight="1" x14ac:dyDescent="0.25">
      <c r="A30" s="710"/>
      <c r="B30" s="710"/>
      <c r="C30" s="710"/>
      <c r="D30" s="710"/>
      <c r="E30" s="710"/>
      <c r="F30" s="710"/>
      <c r="G30" s="710"/>
      <c r="H30" s="710"/>
      <c r="I30" s="710"/>
      <c r="J30" s="710"/>
      <c r="K30" s="158"/>
      <c r="M30" s="36"/>
      <c r="N30" s="36"/>
      <c r="O30" s="36"/>
      <c r="P30" s="36"/>
      <c r="Q30" s="36"/>
      <c r="R30" s="36"/>
      <c r="S30" s="36"/>
    </row>
    <row r="31" spans="1:19" s="37" customFormat="1" ht="15.75" customHeight="1" x14ac:dyDescent="0.25">
      <c r="A31" s="710"/>
      <c r="B31" s="710"/>
      <c r="C31" s="710"/>
      <c r="D31" s="710"/>
      <c r="E31" s="710"/>
      <c r="F31" s="710"/>
      <c r="G31" s="710"/>
      <c r="H31" s="710"/>
      <c r="I31" s="710"/>
      <c r="J31" s="710"/>
      <c r="K31" s="158"/>
      <c r="M31" s="36"/>
      <c r="N31" s="36"/>
      <c r="O31" s="36"/>
      <c r="P31" s="36"/>
      <c r="Q31" s="36"/>
      <c r="R31" s="36"/>
      <c r="S31" s="36"/>
    </row>
    <row r="32" spans="1:19" ht="15.75" customHeight="1" x14ac:dyDescent="0.25">
      <c r="A32" s="664" t="s">
        <v>1313</v>
      </c>
      <c r="B32" s="664"/>
      <c r="C32" s="664" t="s">
        <v>4570</v>
      </c>
      <c r="D32" s="664"/>
      <c r="E32" s="664" t="s">
        <v>1314</v>
      </c>
      <c r="F32" s="664"/>
      <c r="G32" s="664"/>
      <c r="H32" s="664" t="s">
        <v>3909</v>
      </c>
      <c r="I32" s="664"/>
      <c r="J32" s="664"/>
    </row>
    <row r="33" spans="1:19" ht="15.75" customHeight="1" x14ac:dyDescent="0.25">
      <c r="A33" s="692"/>
      <c r="B33" s="693"/>
      <c r="C33" s="692"/>
      <c r="D33" s="693"/>
      <c r="E33" s="692"/>
      <c r="F33" s="703"/>
      <c r="G33" s="693"/>
      <c r="H33" s="692"/>
      <c r="I33" s="703"/>
      <c r="J33" s="693"/>
    </row>
    <row r="34" spans="1:19" ht="15.75" customHeight="1" x14ac:dyDescent="0.25">
      <c r="A34" s="692"/>
      <c r="B34" s="693"/>
      <c r="C34" s="692"/>
      <c r="D34" s="693"/>
      <c r="E34" s="692"/>
      <c r="F34" s="703"/>
      <c r="G34" s="693"/>
      <c r="H34" s="692"/>
      <c r="I34" s="703"/>
      <c r="J34" s="693"/>
    </row>
    <row r="35" spans="1:19" ht="15.75" customHeight="1" x14ac:dyDescent="0.25">
      <c r="A35" s="692"/>
      <c r="B35" s="693"/>
      <c r="C35" s="692"/>
      <c r="D35" s="693"/>
      <c r="E35" s="692"/>
      <c r="F35" s="703"/>
      <c r="G35" s="693"/>
      <c r="H35" s="692"/>
      <c r="I35" s="703"/>
      <c r="J35" s="693"/>
    </row>
    <row r="36" spans="1:19" ht="15.75" customHeight="1" x14ac:dyDescent="0.25">
      <c r="A36" s="692"/>
      <c r="B36" s="693"/>
      <c r="C36" s="692"/>
      <c r="D36" s="693"/>
      <c r="E36" s="692"/>
      <c r="F36" s="703"/>
      <c r="G36" s="693"/>
      <c r="H36" s="692"/>
      <c r="I36" s="703"/>
      <c r="J36" s="693"/>
    </row>
    <row r="37" spans="1:19" ht="15.75" customHeight="1" x14ac:dyDescent="0.25">
      <c r="A37" s="692"/>
      <c r="B37" s="693"/>
      <c r="C37" s="692"/>
      <c r="D37" s="693"/>
      <c r="E37" s="692"/>
      <c r="F37" s="703"/>
      <c r="G37" s="693"/>
      <c r="H37" s="692"/>
      <c r="I37" s="703"/>
      <c r="J37" s="693"/>
    </row>
    <row r="38" spans="1:19" ht="15.75" customHeight="1" x14ac:dyDescent="0.25">
      <c r="A38" s="111"/>
      <c r="B38" s="108"/>
      <c r="C38" s="108"/>
      <c r="D38" s="108"/>
      <c r="E38" s="732">
        <f>SUM(E33:G37)</f>
        <v>0</v>
      </c>
      <c r="F38" s="732"/>
      <c r="G38" s="732"/>
      <c r="H38" s="109"/>
      <c r="I38" s="109"/>
      <c r="J38" s="109"/>
    </row>
    <row r="39" spans="1:19" ht="15.75" customHeight="1" x14ac:dyDescent="0.25">
      <c r="A39" s="111"/>
      <c r="B39" s="108"/>
      <c r="C39" s="108"/>
      <c r="D39" s="108"/>
      <c r="F39" s="601"/>
      <c r="G39" s="601"/>
      <c r="H39" s="109"/>
      <c r="I39" s="109"/>
      <c r="J39" s="109"/>
    </row>
    <row r="40" spans="1:19" ht="15.75" customHeight="1" x14ac:dyDescent="0.25">
      <c r="A40" s="111"/>
      <c r="B40" s="729" t="s">
        <v>1331</v>
      </c>
      <c r="C40" s="729"/>
      <c r="D40" s="729"/>
      <c r="E40" s="729"/>
      <c r="F40" s="729"/>
      <c r="G40" s="729"/>
      <c r="H40" s="729"/>
      <c r="I40" s="729"/>
      <c r="J40" s="729"/>
    </row>
    <row r="41" spans="1:19" ht="38.25" customHeight="1" x14ac:dyDescent="0.25">
      <c r="A41" s="104" t="s">
        <v>1332</v>
      </c>
      <c r="B41" s="144" t="s">
        <v>15983</v>
      </c>
      <c r="C41" s="10" t="s">
        <v>10940</v>
      </c>
      <c r="D41" s="139" t="s">
        <v>1390</v>
      </c>
      <c r="E41" s="664" t="s">
        <v>1391</v>
      </c>
      <c r="F41" s="664"/>
      <c r="G41" s="664"/>
      <c r="H41" s="664"/>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27" t="str">
        <f>IF(C42=0,"",VLOOKUP(C42,TRANSPORTADORAS!A1:E110,3,0))</f>
        <v/>
      </c>
      <c r="F42" s="727"/>
      <c r="G42" s="727"/>
      <c r="H42" s="727"/>
      <c r="I42" s="162" t="str">
        <f>IF(C42=0,"",VLOOKUP(C42,TRANSPORTADORAS!A1:E110,4,0))</f>
        <v/>
      </c>
      <c r="J42" s="103" t="s">
        <v>10937</v>
      </c>
      <c r="K42" s="159"/>
      <c r="L42" s="16"/>
      <c r="M42" s="16"/>
      <c r="N42" s="16"/>
      <c r="O42" s="16"/>
      <c r="P42" s="16"/>
      <c r="Q42" s="16"/>
      <c r="R42" s="16"/>
      <c r="S42" s="16"/>
    </row>
    <row r="43" spans="1:19" x14ac:dyDescent="0.25">
      <c r="A43" s="141"/>
      <c r="E43" s="725"/>
      <c r="F43" s="725"/>
      <c r="G43" s="725"/>
      <c r="H43" s="725"/>
      <c r="I43" s="142"/>
      <c r="J43" s="142"/>
    </row>
    <row r="44" spans="1:19" x14ac:dyDescent="0.25">
      <c r="E44" s="725"/>
      <c r="F44" s="725"/>
      <c r="G44" s="725"/>
      <c r="H44" s="725"/>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A35:B35"/>
    <mergeCell ref="C35:D35"/>
    <mergeCell ref="E35:G35"/>
    <mergeCell ref="H35:J35"/>
    <mergeCell ref="E38:G38"/>
    <mergeCell ref="A36:B36"/>
    <mergeCell ref="C36:D36"/>
    <mergeCell ref="E36:G36"/>
    <mergeCell ref="H36:J36"/>
    <mergeCell ref="A37:B37"/>
    <mergeCell ref="C37:D37"/>
    <mergeCell ref="E37:G37"/>
    <mergeCell ref="H37:J37"/>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9" t="str">
        <f>IF(I5=0,"",VLOOKUP(I5,'BANCO DE DADOS DE CLIENTES'!B1:W4087,3,0))</f>
        <v/>
      </c>
      <c r="D1" s="750"/>
      <c r="E1" s="750"/>
      <c r="F1" s="751"/>
      <c r="G1" s="163"/>
      <c r="H1" s="163"/>
      <c r="I1" s="163"/>
      <c r="J1" s="163"/>
      <c r="K1" s="163"/>
      <c r="L1" s="163"/>
    </row>
    <row r="2" spans="1:12" ht="30.75" customHeight="1" x14ac:dyDescent="0.25">
      <c r="A2" s="163"/>
      <c r="B2" s="163"/>
      <c r="C2" s="752" t="str">
        <f>IF(I5=0,"",VLOOKUP(I5,'BANCO DE DADOS DE CLIENTES'!B1:W4087,11,0))</f>
        <v/>
      </c>
      <c r="D2" s="753"/>
      <c r="E2" s="753"/>
      <c r="F2" s="754"/>
      <c r="G2" s="163"/>
      <c r="H2" s="163"/>
      <c r="I2" s="163"/>
      <c r="J2" s="163"/>
      <c r="K2" s="163"/>
      <c r="L2" s="163"/>
    </row>
    <row r="3" spans="1:12" ht="30.75" customHeight="1" thickBot="1" x14ac:dyDescent="0.3">
      <c r="A3" s="163"/>
      <c r="B3" s="163"/>
      <c r="C3" s="755" t="s">
        <v>23256</v>
      </c>
      <c r="D3" s="756"/>
      <c r="E3" s="756"/>
      <c r="F3" s="757"/>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61" t="str">
        <f>IF(I5=0,"",VLOOKUP(I5,'BANCO DE DADOS DE CLIENTES'!B1:W4087,3,0))</f>
        <v/>
      </c>
      <c r="C5" s="761"/>
      <c r="D5" s="761"/>
      <c r="E5" s="761"/>
      <c r="F5" s="761"/>
      <c r="G5" s="761"/>
      <c r="H5" s="164" t="s">
        <v>13820</v>
      </c>
      <c r="I5" s="762"/>
      <c r="J5" s="762"/>
      <c r="K5" s="762"/>
      <c r="L5" s="762"/>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9" t="str">
        <f>IF(I5=0,"",VLOOKUP(I5,'BANCO DE DADOS DE CLIENTES'!B1:W4087,4,0))</f>
        <v/>
      </c>
      <c r="C7" s="759"/>
      <c r="D7" s="759"/>
      <c r="E7" s="759"/>
      <c r="F7" s="759"/>
      <c r="G7" s="759"/>
      <c r="H7" s="759"/>
      <c r="I7" s="759"/>
      <c r="J7" s="759"/>
      <c r="K7" s="759"/>
      <c r="L7" s="759"/>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9" t="str">
        <f>IF(I5=0,"",VLOOKUP(I5,'BANCO DE DADOS DE CLIENTES'!B1:W4087,15,0))</f>
        <v/>
      </c>
      <c r="C9" s="759"/>
      <c r="D9" s="758" t="s">
        <v>18100</v>
      </c>
      <c r="E9" s="758"/>
      <c r="F9" s="394" t="str">
        <f>IF(I5=0,"",VLOOKUP(I5,'BANCO DE DADOS DE CLIENTES'!B1:W4087,11,0))</f>
        <v/>
      </c>
      <c r="G9" s="758" t="s">
        <v>13819</v>
      </c>
      <c r="H9" s="758"/>
      <c r="I9" s="763" t="str">
        <f>IF(I5=0,"",VLOOKUP(I5,'BANCO DE DADOS DE CLIENTES'!B1:W4087,12,0))</f>
        <v/>
      </c>
      <c r="J9" s="763"/>
      <c r="K9" s="763"/>
      <c r="L9" s="763"/>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60" t="str">
        <f>IF(I5=0,"",VLOOKUP(I5,'BANCO DE DADOS DE CLIENTES'!B1:W4087,16,0))</f>
        <v/>
      </c>
      <c r="C11" s="759"/>
      <c r="D11" s="759"/>
      <c r="E11" s="759"/>
      <c r="F11" s="759"/>
      <c r="G11" s="759"/>
      <c r="H11" s="759"/>
      <c r="I11" s="759"/>
      <c r="J11" s="759"/>
      <c r="K11" s="759"/>
      <c r="L11" s="759"/>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9" t="str">
        <f>IF(I5=0,"",VLOOKUP(I5,'BANCO DE DADOS DE CLIENTES'!B1:W4087,2,0))</f>
        <v/>
      </c>
      <c r="C13" s="759"/>
      <c r="D13" s="759"/>
      <c r="E13" s="759"/>
      <c r="F13" s="759"/>
      <c r="G13" s="759"/>
      <c r="H13" s="759"/>
      <c r="I13" s="759"/>
      <c r="J13" s="759"/>
      <c r="K13" s="759"/>
      <c r="L13" s="759"/>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35" t="s">
        <v>11012</v>
      </c>
      <c r="B17" s="735"/>
      <c r="C17" s="735"/>
      <c r="D17" s="735"/>
      <c r="E17" s="735"/>
      <c r="F17" s="735"/>
      <c r="G17" s="735"/>
      <c r="H17" s="735"/>
      <c r="I17" s="735"/>
      <c r="J17" s="735"/>
      <c r="K17" s="735"/>
      <c r="L17" s="735"/>
    </row>
    <row r="18" spans="1:12" ht="28.5" customHeight="1" x14ac:dyDescent="0.25">
      <c r="A18" s="733"/>
      <c r="B18" s="733"/>
      <c r="C18" s="733"/>
      <c r="D18" s="733"/>
      <c r="E18" s="733"/>
      <c r="F18" s="733"/>
      <c r="G18" s="733"/>
      <c r="H18" s="733"/>
      <c r="I18" s="733"/>
      <c r="J18" s="733"/>
      <c r="K18" s="733"/>
      <c r="L18" s="733"/>
    </row>
    <row r="19" spans="1:12" ht="28.5" customHeight="1" x14ac:dyDescent="0.25">
      <c r="A19" s="733"/>
      <c r="B19" s="733"/>
      <c r="C19" s="733"/>
      <c r="D19" s="733"/>
      <c r="E19" s="733"/>
      <c r="F19" s="733"/>
      <c r="G19" s="733"/>
      <c r="H19" s="733"/>
      <c r="I19" s="733"/>
      <c r="J19" s="733"/>
      <c r="K19" s="733"/>
      <c r="L19" s="733"/>
    </row>
    <row r="20" spans="1:12" ht="28.5" customHeight="1" x14ac:dyDescent="0.25">
      <c r="A20" s="733"/>
      <c r="B20" s="733"/>
      <c r="C20" s="733"/>
      <c r="D20" s="733"/>
      <c r="E20" s="733"/>
      <c r="F20" s="733"/>
      <c r="G20" s="733"/>
      <c r="H20" s="733"/>
      <c r="I20" s="733"/>
      <c r="J20" s="733"/>
      <c r="K20" s="733"/>
      <c r="L20" s="733"/>
    </row>
    <row r="21" spans="1:12" ht="28.5" customHeight="1" x14ac:dyDescent="0.25">
      <c r="A21" s="733"/>
      <c r="B21" s="733"/>
      <c r="C21" s="733"/>
      <c r="D21" s="733"/>
      <c r="E21" s="733"/>
      <c r="F21" s="733"/>
      <c r="G21" s="733"/>
      <c r="H21" s="733"/>
      <c r="I21" s="733"/>
      <c r="J21" s="733"/>
      <c r="K21" s="733"/>
      <c r="L21" s="733"/>
    </row>
    <row r="22" spans="1:12" ht="28.5" customHeight="1" x14ac:dyDescent="0.25">
      <c r="A22" s="733"/>
      <c r="B22" s="733"/>
      <c r="C22" s="733"/>
      <c r="D22" s="733"/>
      <c r="E22" s="733"/>
      <c r="F22" s="733"/>
      <c r="G22" s="733"/>
      <c r="H22" s="733"/>
      <c r="I22" s="733"/>
      <c r="J22" s="733"/>
      <c r="K22" s="733"/>
      <c r="L22" s="733"/>
    </row>
    <row r="23" spans="1:12" ht="28.5" customHeight="1" x14ac:dyDescent="0.25">
      <c r="A23" s="163"/>
      <c r="B23" s="163"/>
      <c r="C23" s="163"/>
      <c r="D23" s="163"/>
      <c r="E23" s="163"/>
      <c r="F23" s="163"/>
      <c r="G23" s="163"/>
      <c r="H23" s="163"/>
      <c r="I23" s="163"/>
      <c r="J23" s="163"/>
      <c r="K23" s="163"/>
      <c r="L23" s="163"/>
    </row>
    <row r="24" spans="1:12" ht="28.5" customHeight="1" x14ac:dyDescent="0.25">
      <c r="A24" s="734" t="s">
        <v>17673</v>
      </c>
      <c r="B24" s="734"/>
      <c r="C24" s="734"/>
      <c r="D24" s="734"/>
      <c r="E24" s="734"/>
      <c r="F24" s="734"/>
      <c r="G24" s="734"/>
      <c r="H24" s="734"/>
      <c r="I24" s="734"/>
      <c r="J24" s="734"/>
      <c r="K24" s="734"/>
      <c r="L24" s="734"/>
    </row>
    <row r="25" spans="1:12" ht="28.5" customHeight="1" x14ac:dyDescent="0.25">
      <c r="A25" s="767" t="s">
        <v>11018</v>
      </c>
      <c r="B25" s="767"/>
      <c r="C25" s="167" t="s">
        <v>4570</v>
      </c>
      <c r="D25" s="167" t="s">
        <v>11019</v>
      </c>
      <c r="E25" s="765" t="s">
        <v>11020</v>
      </c>
      <c r="F25" s="765"/>
      <c r="G25" s="765"/>
      <c r="H25" s="765"/>
      <c r="I25" s="765"/>
      <c r="J25" s="765"/>
      <c r="K25" s="765"/>
      <c r="L25" s="765"/>
    </row>
    <row r="26" spans="1:12" ht="28.5" customHeight="1" x14ac:dyDescent="0.25">
      <c r="A26" s="768" t="s">
        <v>17668</v>
      </c>
      <c r="B26" s="768"/>
      <c r="C26" s="167"/>
      <c r="D26" s="167"/>
      <c r="E26" s="764"/>
      <c r="F26" s="764"/>
      <c r="G26" s="764"/>
      <c r="H26" s="764"/>
      <c r="I26" s="764"/>
      <c r="J26" s="764"/>
      <c r="K26" s="764"/>
      <c r="L26" s="764"/>
    </row>
    <row r="27" spans="1:12" ht="28.5" customHeight="1" x14ac:dyDescent="0.25">
      <c r="A27" s="736"/>
      <c r="B27" s="736"/>
      <c r="C27" s="736"/>
      <c r="D27" s="736"/>
      <c r="E27" s="736"/>
      <c r="F27" s="736"/>
      <c r="G27" s="736"/>
      <c r="H27" s="736"/>
      <c r="I27" s="736"/>
      <c r="J27" s="736"/>
      <c r="K27" s="736"/>
      <c r="L27" s="736"/>
    </row>
    <row r="28" spans="1:12" ht="28.5" customHeight="1" x14ac:dyDescent="0.25">
      <c r="A28" s="766" t="s">
        <v>17669</v>
      </c>
      <c r="B28" s="766"/>
      <c r="C28" s="168"/>
      <c r="D28" s="168"/>
      <c r="E28" s="737"/>
      <c r="F28" s="737"/>
      <c r="G28" s="737"/>
      <c r="H28" s="737"/>
      <c r="I28" s="737"/>
      <c r="J28" s="737"/>
      <c r="K28" s="737"/>
      <c r="L28" s="737"/>
    </row>
    <row r="29" spans="1:12" ht="28.5" customHeight="1" x14ac:dyDescent="0.25">
      <c r="A29" s="736"/>
      <c r="B29" s="736"/>
      <c r="C29" s="736"/>
      <c r="D29" s="736"/>
      <c r="E29" s="736"/>
      <c r="F29" s="736"/>
      <c r="G29" s="736"/>
      <c r="H29" s="736"/>
      <c r="I29" s="736"/>
      <c r="J29" s="736"/>
      <c r="K29" s="736"/>
      <c r="L29" s="736"/>
    </row>
    <row r="30" spans="1:12" ht="28.5" customHeight="1" x14ac:dyDescent="0.25">
      <c r="A30" s="766" t="s">
        <v>17670</v>
      </c>
      <c r="B30" s="766"/>
      <c r="C30" s="168"/>
      <c r="D30" s="168"/>
      <c r="E30" s="738"/>
      <c r="F30" s="738"/>
      <c r="G30" s="738"/>
      <c r="H30" s="738"/>
      <c r="I30" s="738"/>
      <c r="J30" s="738"/>
      <c r="K30" s="738"/>
      <c r="L30" s="738"/>
    </row>
    <row r="31" spans="1:12" ht="28.5" customHeight="1" x14ac:dyDescent="0.25">
      <c r="A31" s="736"/>
      <c r="B31" s="736"/>
      <c r="C31" s="736"/>
      <c r="D31" s="736"/>
      <c r="E31" s="736"/>
      <c r="F31" s="736"/>
      <c r="G31" s="736"/>
      <c r="H31" s="736"/>
      <c r="I31" s="736"/>
      <c r="J31" s="736"/>
      <c r="K31" s="736"/>
      <c r="L31" s="736"/>
    </row>
    <row r="32" spans="1:12" ht="28.5" customHeight="1" x14ac:dyDescent="0.25">
      <c r="A32" s="739" t="s">
        <v>17671</v>
      </c>
      <c r="B32" s="739"/>
      <c r="C32" s="168"/>
      <c r="D32" s="168"/>
      <c r="E32" s="738"/>
      <c r="F32" s="738"/>
      <c r="G32" s="738"/>
      <c r="H32" s="738"/>
      <c r="I32" s="738"/>
      <c r="J32" s="738"/>
      <c r="K32" s="738"/>
      <c r="L32" s="738"/>
    </row>
    <row r="33" spans="1:12" ht="28.5" customHeight="1" x14ac:dyDescent="0.25">
      <c r="A33" s="736"/>
      <c r="B33" s="736"/>
      <c r="C33" s="736"/>
      <c r="D33" s="736"/>
      <c r="E33" s="736"/>
      <c r="F33" s="736"/>
      <c r="G33" s="736"/>
      <c r="H33" s="736"/>
      <c r="I33" s="736"/>
      <c r="J33" s="736"/>
      <c r="K33" s="736"/>
      <c r="L33" s="736"/>
    </row>
    <row r="34" spans="1:12" ht="28.5" customHeight="1" x14ac:dyDescent="0.25">
      <c r="A34" s="739" t="s">
        <v>10773</v>
      </c>
      <c r="B34" s="739"/>
      <c r="C34" s="168"/>
      <c r="D34" s="168"/>
      <c r="E34" s="737"/>
      <c r="F34" s="737"/>
      <c r="G34" s="737"/>
      <c r="H34" s="737"/>
      <c r="I34" s="737"/>
      <c r="J34" s="737"/>
      <c r="K34" s="737"/>
      <c r="L34" s="737"/>
    </row>
    <row r="35" spans="1:12" ht="28.5" customHeight="1" x14ac:dyDescent="0.25">
      <c r="A35" s="736"/>
      <c r="B35" s="736"/>
      <c r="C35" s="736"/>
      <c r="D35" s="736"/>
      <c r="E35" s="736"/>
      <c r="F35" s="736"/>
      <c r="G35" s="736"/>
      <c r="H35" s="736"/>
      <c r="I35" s="736"/>
      <c r="J35" s="736"/>
      <c r="K35" s="736"/>
      <c r="L35" s="736"/>
    </row>
    <row r="36" spans="1:12" ht="28.5" customHeight="1" x14ac:dyDescent="0.25">
      <c r="A36" s="739" t="s">
        <v>11021</v>
      </c>
      <c r="B36" s="739"/>
      <c r="C36" s="168"/>
      <c r="D36" s="168"/>
      <c r="E36" s="737"/>
      <c r="F36" s="737"/>
      <c r="G36" s="737"/>
      <c r="H36" s="737"/>
      <c r="I36" s="737"/>
      <c r="J36" s="737"/>
      <c r="K36" s="737"/>
      <c r="L36" s="737"/>
    </row>
    <row r="37" spans="1:12" ht="28.5" customHeight="1" x14ac:dyDescent="0.25">
      <c r="A37" s="736"/>
      <c r="B37" s="736"/>
      <c r="C37" s="736"/>
      <c r="D37" s="736"/>
      <c r="E37" s="736"/>
      <c r="F37" s="736"/>
      <c r="G37" s="736"/>
      <c r="H37" s="736"/>
      <c r="I37" s="736"/>
      <c r="J37" s="736"/>
      <c r="K37" s="736"/>
      <c r="L37" s="736"/>
    </row>
    <row r="38" spans="1:12" ht="28.5" customHeight="1" x14ac:dyDescent="0.25">
      <c r="A38" s="739" t="s">
        <v>17672</v>
      </c>
      <c r="B38" s="739"/>
      <c r="C38" s="168"/>
      <c r="D38" s="168"/>
      <c r="E38" s="737"/>
      <c r="F38" s="737"/>
      <c r="G38" s="737"/>
      <c r="H38" s="737"/>
      <c r="I38" s="737"/>
      <c r="J38" s="737"/>
      <c r="K38" s="737"/>
      <c r="L38" s="737"/>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46" t="s">
        <v>23256</v>
      </c>
      <c r="K41" s="743" t="str">
        <f>C2</f>
        <v/>
      </c>
      <c r="L41" s="740" t="str">
        <f>C1</f>
        <v/>
      </c>
    </row>
    <row r="42" spans="1:12" ht="28.5" customHeight="1" x14ac:dyDescent="0.25">
      <c r="A42" s="163"/>
      <c r="B42" s="163"/>
      <c r="C42" s="163"/>
      <c r="D42" s="163"/>
      <c r="E42" s="163"/>
      <c r="F42" s="163"/>
      <c r="G42" s="163"/>
      <c r="H42" s="163"/>
      <c r="I42" s="163"/>
      <c r="J42" s="747"/>
      <c r="K42" s="744"/>
      <c r="L42" s="741"/>
    </row>
    <row r="43" spans="1:12" ht="28.5" customHeight="1" x14ac:dyDescent="0.25">
      <c r="A43" s="163"/>
      <c r="B43" s="163"/>
      <c r="C43" s="163"/>
      <c r="D43" s="163"/>
      <c r="E43" s="163"/>
      <c r="F43" s="163"/>
      <c r="G43" s="163"/>
      <c r="H43" s="163"/>
      <c r="I43" s="163"/>
      <c r="J43" s="747"/>
      <c r="K43" s="744"/>
      <c r="L43" s="741"/>
    </row>
    <row r="44" spans="1:12" ht="28.5" customHeight="1" x14ac:dyDescent="0.25">
      <c r="A44" s="163"/>
      <c r="B44" s="163"/>
      <c r="C44" s="163"/>
      <c r="D44" s="163"/>
      <c r="E44" s="163"/>
      <c r="F44" s="163"/>
      <c r="G44" s="163"/>
      <c r="H44" s="163"/>
      <c r="I44" s="163"/>
      <c r="J44" s="747"/>
      <c r="K44" s="744"/>
      <c r="L44" s="741"/>
    </row>
    <row r="45" spans="1:12" ht="28.5" customHeight="1" x14ac:dyDescent="0.25">
      <c r="A45" s="163"/>
      <c r="B45" s="163"/>
      <c r="C45" s="163"/>
      <c r="D45" s="163"/>
      <c r="E45" s="163"/>
      <c r="F45" s="163"/>
      <c r="G45" s="163"/>
      <c r="H45" s="163"/>
      <c r="I45" s="163"/>
      <c r="J45" s="747"/>
      <c r="K45" s="744"/>
      <c r="L45" s="741"/>
    </row>
    <row r="46" spans="1:12" ht="28.5" customHeight="1" x14ac:dyDescent="0.25">
      <c r="A46" s="163"/>
      <c r="B46" s="163"/>
      <c r="C46" s="163"/>
      <c r="D46" s="163"/>
      <c r="E46" s="163"/>
      <c r="F46" s="163"/>
      <c r="G46" s="163"/>
      <c r="H46" s="163"/>
      <c r="I46" s="163"/>
      <c r="J46" s="747"/>
      <c r="K46" s="744"/>
      <c r="L46" s="741"/>
    </row>
    <row r="47" spans="1:12" ht="28.5" customHeight="1" x14ac:dyDescent="0.25">
      <c r="A47" s="163"/>
      <c r="B47" s="163"/>
      <c r="C47" s="163"/>
      <c r="D47" s="163"/>
      <c r="E47" s="163"/>
      <c r="F47" s="163"/>
      <c r="G47" s="163"/>
      <c r="H47" s="163"/>
      <c r="I47" s="163"/>
      <c r="J47" s="747"/>
      <c r="K47" s="744"/>
      <c r="L47" s="741"/>
    </row>
    <row r="48" spans="1:12" ht="28.5" customHeight="1" x14ac:dyDescent="0.25">
      <c r="A48" s="163"/>
      <c r="B48" s="163"/>
      <c r="C48" s="163"/>
      <c r="D48" s="163"/>
      <c r="E48" s="163"/>
      <c r="F48" s="163"/>
      <c r="G48" s="163"/>
      <c r="H48" s="163"/>
      <c r="I48" s="163"/>
      <c r="J48" s="747"/>
      <c r="K48" s="744"/>
      <c r="L48" s="741"/>
    </row>
    <row r="49" spans="1:12" ht="28.5" customHeight="1" x14ac:dyDescent="0.25">
      <c r="A49" s="163"/>
      <c r="B49" s="163"/>
      <c r="C49" s="163"/>
      <c r="D49" s="163"/>
      <c r="E49" s="163"/>
      <c r="F49" s="163"/>
      <c r="G49" s="163"/>
      <c r="H49" s="163"/>
      <c r="I49" s="163"/>
      <c r="J49" s="747"/>
      <c r="K49" s="744"/>
      <c r="L49" s="741"/>
    </row>
    <row r="50" spans="1:12" ht="28.5" customHeight="1" x14ac:dyDescent="0.25">
      <c r="A50" s="163"/>
      <c r="B50" s="163"/>
      <c r="C50" s="163"/>
      <c r="D50" s="163"/>
      <c r="E50" s="163"/>
      <c r="F50" s="163"/>
      <c r="G50" s="163"/>
      <c r="H50" s="163"/>
      <c r="I50" s="163"/>
      <c r="J50" s="747"/>
      <c r="K50" s="744"/>
      <c r="L50" s="741"/>
    </row>
    <row r="51" spans="1:12" ht="28.5" customHeight="1" x14ac:dyDescent="0.25">
      <c r="A51" s="163"/>
      <c r="B51" s="163"/>
      <c r="C51" s="163"/>
      <c r="D51" s="163"/>
      <c r="E51" s="163"/>
      <c r="F51" s="163"/>
      <c r="G51" s="163"/>
      <c r="H51" s="163"/>
      <c r="I51" s="163"/>
      <c r="J51" s="747"/>
      <c r="K51" s="744"/>
      <c r="L51" s="741"/>
    </row>
    <row r="52" spans="1:12" ht="28.5" customHeight="1" thickBot="1" x14ac:dyDescent="0.3">
      <c r="A52" s="163"/>
      <c r="B52" s="163"/>
      <c r="C52" s="163"/>
      <c r="D52" s="163"/>
      <c r="E52" s="163"/>
      <c r="F52" s="163"/>
      <c r="G52" s="163"/>
      <c r="H52" s="163"/>
      <c r="I52" s="163"/>
      <c r="J52" s="748"/>
      <c r="K52" s="745"/>
      <c r="L52" s="742"/>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E26:L26"/>
    <mergeCell ref="E25:L25"/>
    <mergeCell ref="A29:L29"/>
    <mergeCell ref="A27:L27"/>
    <mergeCell ref="E30:L30"/>
    <mergeCell ref="A30:B30"/>
    <mergeCell ref="A25:B25"/>
    <mergeCell ref="A28:B28"/>
    <mergeCell ref="A26:B26"/>
    <mergeCell ref="E28:L28"/>
    <mergeCell ref="C1:F1"/>
    <mergeCell ref="C2:F2"/>
    <mergeCell ref="C3:F3"/>
    <mergeCell ref="G9:H9"/>
    <mergeCell ref="B13:L13"/>
    <mergeCell ref="B11:L11"/>
    <mergeCell ref="B5:G5"/>
    <mergeCell ref="B9:C9"/>
    <mergeCell ref="D9:E9"/>
    <mergeCell ref="I5:L5"/>
    <mergeCell ref="B7:L7"/>
    <mergeCell ref="I9:L9"/>
    <mergeCell ref="A38:B38"/>
    <mergeCell ref="L41:L52"/>
    <mergeCell ref="K41:K52"/>
    <mergeCell ref="J41:J52"/>
    <mergeCell ref="E38:L38"/>
    <mergeCell ref="A37:L37"/>
    <mergeCell ref="A33:L33"/>
    <mergeCell ref="A31:L31"/>
    <mergeCell ref="E34:L34"/>
    <mergeCell ref="E32:L32"/>
    <mergeCell ref="A34:B34"/>
    <mergeCell ref="A36:B36"/>
    <mergeCell ref="A35:L35"/>
    <mergeCell ref="A32:B32"/>
    <mergeCell ref="E36:L36"/>
    <mergeCell ref="A22:L22"/>
    <mergeCell ref="A21:L21"/>
    <mergeCell ref="A20:L20"/>
    <mergeCell ref="A24:L24"/>
    <mergeCell ref="A17:L17"/>
    <mergeCell ref="A19:L19"/>
    <mergeCell ref="A18:L1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9" t="s">
        <v>21009</v>
      </c>
      <c r="B1" s="770"/>
      <c r="C1" s="770"/>
      <c r="D1" s="771"/>
    </row>
    <row r="2" spans="1:6" ht="14.4" thickBot="1" x14ac:dyDescent="0.3">
      <c r="A2" s="137"/>
      <c r="B2" s="137"/>
      <c r="C2" s="137"/>
      <c r="D2" s="137"/>
    </row>
    <row r="3" spans="1:6" ht="15.75" customHeight="1" thickBot="1" x14ac:dyDescent="0.3">
      <c r="A3" s="772" t="s">
        <v>21010</v>
      </c>
      <c r="B3" s="773"/>
      <c r="C3" s="773"/>
      <c r="D3" s="774"/>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7" t="s">
        <v>21032</v>
      </c>
      <c r="F19" s="776"/>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7" t="s">
        <v>21032</v>
      </c>
      <c r="F26" s="776"/>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7" t="s">
        <v>21032</v>
      </c>
      <c r="F30" s="776"/>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2" t="s">
        <v>21058</v>
      </c>
      <c r="B46" s="773"/>
      <c r="C46" s="773"/>
      <c r="D46" s="774"/>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2" t="s">
        <v>21077</v>
      </c>
      <c r="B67" s="773"/>
      <c r="C67" s="773"/>
      <c r="D67" s="774"/>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5" t="s">
        <v>21032</v>
      </c>
      <c r="F98" s="776"/>
    </row>
    <row r="99" spans="1:9" x14ac:dyDescent="0.25">
      <c r="A99" s="235" t="s">
        <v>20981</v>
      </c>
      <c r="B99" s="236" t="s">
        <v>21095</v>
      </c>
      <c r="C99" s="237">
        <v>7589</v>
      </c>
      <c r="D99" s="251">
        <v>5750.3</v>
      </c>
      <c r="E99" s="775" t="s">
        <v>21032</v>
      </c>
      <c r="F99" s="776"/>
    </row>
    <row r="100" spans="1:9" x14ac:dyDescent="0.25">
      <c r="A100" s="235" t="s">
        <v>20982</v>
      </c>
      <c r="B100" s="236" t="s">
        <v>21095</v>
      </c>
      <c r="C100" s="237">
        <v>10708</v>
      </c>
      <c r="D100" s="251">
        <v>8155.6</v>
      </c>
      <c r="E100" s="775" t="s">
        <v>21032</v>
      </c>
      <c r="F100" s="776"/>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13</vt:i4>
      </vt:variant>
    </vt:vector>
  </HeadingPairs>
  <TitlesOfParts>
    <vt:vector size="27" baseType="lpstr">
      <vt:lpstr>ORÇAMENTO</vt:lpstr>
      <vt:lpstr>cenarios</vt:lpstr>
      <vt:lpstr>orcamentoGerado</vt:lpstr>
      <vt:lpstr>quaisCenarios</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2023-02-17T14:44:32Z</dcterms:modified>
  <cp:category>Orçamento 2011</cp:category>
</cp:coreProperties>
</file>