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8_{44144D6F-5D4B-42EE-BA28-5551FA8E7CF5}" xr6:coauthVersionLast="47" xr6:coauthVersionMax="47" xr10:uidLastSave="{00000000-0000-0000-0000-000000000000}"/>
  <bookViews>
    <workbookView xWindow="-108" yWindow="-108" windowWidth="23256" windowHeight="12456" tabRatio="839" activeTab="4" xr2:uid="{00000000-000D-0000-FFFF-FFFF00000000}"/>
  </bookViews>
  <sheets>
    <sheet name="ORÇAMENTO" sheetId="2" r:id="rId1"/>
    <sheet name="cenarios" sheetId="16" r:id="rId2"/>
    <sheet name="orcamentoGerado" sheetId="17" r:id="rId3"/>
    <sheet name="INVENTARIO" sheetId="3" r:id="rId4"/>
    <sheet name="IMPRESSÃO ORÇAMENTO" sheetId="4" r:id="rId5"/>
    <sheet name=" SEP 15_09_2020" sheetId="15" state="hidden" r:id="rId6"/>
    <sheet name="PEDIDO DE VENDA" sheetId="6" r:id="rId7"/>
    <sheet name="FICHA DE ATENDIMENTO" sheetId="7" r:id="rId8"/>
    <sheet name="FICHA DE FATURAMENTO" sheetId="8" r:id="rId9"/>
    <sheet name="BANCO DE DADOS DE CLIENTES" sheetId="5" r:id="rId10"/>
    <sheet name="TRANSPORTADORAS" sheetId="9" r:id="rId11"/>
    <sheet name="FOLHA DE ROSTO" sheetId="10" r:id="rId12"/>
    <sheet name="Tabela de Páscoa 2020" sheetId="12" r:id="rId13"/>
  </sheets>
  <externalReferences>
    <externalReference r:id="rId14"/>
    <externalReference r:id="rId15"/>
    <externalReference r:id="rId16"/>
    <externalReference r:id="rId17"/>
  </externalReferences>
  <definedNames>
    <definedName name="_xlnm._FilterDatabase" localSheetId="9" hidden="1">'BANCO DE DADOS DE CLIENTES'!$A$1:$W$1942</definedName>
    <definedName name="_xlnm._FilterDatabase" localSheetId="7" hidden="1">'FICHA DE ATENDIMENTO'!$A$20:$H$56</definedName>
    <definedName name="_xlnm._FilterDatabase" localSheetId="8" hidden="1">'FICHA DE FATURAMENTO'!$A$1:$J$3</definedName>
    <definedName name="_xlnm._FilterDatabase" localSheetId="3" hidden="1">INVENTARIO!$A$3:$AT$712</definedName>
    <definedName name="_xlnm._FilterDatabase" localSheetId="0" hidden="1">ORÇAMENTO!#REF!</definedName>
    <definedName name="a">[1]CLIENTES!$A$3:$T$9985</definedName>
    <definedName name="_xlnm.Print_Area" localSheetId="7">'FICHA DE ATENDIMENTO'!$A$1:$H$39</definedName>
    <definedName name="_xlnm.Print_Area" localSheetId="8">'FICHA DE FATURAMENTO'!$A$1:$J$42</definedName>
    <definedName name="_xlnm.Print_Area" localSheetId="11">'FOLHA DE ROSTO'!$A$1:$L$52</definedName>
    <definedName name="_xlnm.Print_Area" localSheetId="4">'IMPRESSÃO ORÇAMENTO'!$A$1:$H$85</definedName>
    <definedName name="_xlnm.Print_Area" localSheetId="6">'PEDIDO DE VENDA'!$A$1:$J$64</definedName>
    <definedName name="CLIENTES">'BANCO DE DADOS DE CLIENTES'!$A$3:$U$10494</definedName>
    <definedName name="CODIGO">INVENTARIO!$E:$E</definedName>
    <definedName name="DEPÓSITO_SICRED_LF" localSheetId="7">'FICHA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9" i="4" l="1"/>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A5" i="4"/>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<sst xmlns="http://schemas.openxmlformats.org/spreadsheetml/2006/main" count="44382" uniqueCount="24301">
  <si>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</si>
  <si>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</si>
  <si>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</si>
  <si>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</si>
  <si>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</si>
  <si>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</si>
  <si>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</si>
  <si>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</si>
  <si>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</si>
  <si>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</si>
  <si>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</si>
  <si>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</si>
  <si>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</si>
  <si>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</si>
  <si>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</si>
  <si>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</si>
  <si>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</si>
  <si>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</si>
  <si>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</si>
  <si>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</si>
  <si>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</si>
  <si>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</si>
  <si>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</si>
  <si>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</si>
  <si>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</si>
  <si>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</si>
  <si>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</si>
  <si>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</si>
  <si>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</si>
  <si>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</si>
  <si>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</si>
  <si>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</si>
  <si>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</si>
  <si>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</si>
  <si>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</si>
  <si>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</si>
  <si>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</si>
  <si>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</si>
  <si>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</si>
  <si>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</si>
  <si>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</si>
  <si>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</si>
  <si>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</si>
  <si>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</si>
  <si>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</si>
  <si>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</si>
  <si>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</si>
  <si>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</si>
  <si>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</si>
  <si>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</si>
  <si>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</si>
  <si>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</si>
  <si>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</si>
  <si>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</si>
  <si>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</si>
  <si>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</si>
  <si>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</si>
  <si>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</si>
  <si>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</si>
  <si>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</si>
  <si>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</si>
  <si>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</si>
  <si>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</si>
  <si>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</si>
  <si>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</si>
  <si>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</si>
  <si>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</si>
  <si>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</si>
  <si>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</si>
  <si>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</si>
  <si>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</si>
  <si>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</si>
  <si>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</si>
  <si>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</si>
  <si>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</si>
  <si>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</si>
  <si>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</si>
  <si>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</si>
  <si>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</si>
  <si>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</si>
  <si>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</si>
  <si>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</si>
  <si>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</si>
  <si>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</si>
  <si>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</si>
  <si>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</si>
  <si>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</si>
  <si>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</si>
  <si>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</si>
  <si>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</si>
  <si>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</si>
  <si>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</si>
  <si>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</si>
  <si>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</si>
  <si>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</si>
  <si>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</si>
  <si>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</si>
  <si>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</si>
  <si>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</si>
  <si>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</si>
  <si>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</si>
  <si>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</si>
  <si>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</si>
  <si>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</si>
  <si>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</si>
  <si>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</si>
  <si>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</si>
  <si>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</si>
  <si>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</si>
  <si>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</si>
  <si>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</si>
  <si>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</si>
  <si>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</si>
  <si>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</si>
  <si>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</si>
  <si>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</si>
  <si>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</si>
  <si>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</si>
  <si>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</si>
  <si>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</si>
  <si>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</si>
  <si>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</si>
  <si>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</si>
  <si>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</si>
  <si>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</si>
  <si>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</si>
  <si>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</si>
  <si>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</si>
  <si>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</si>
  <si>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</si>
  <si>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</si>
  <si>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</si>
  <si>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</si>
  <si>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</si>
  <si>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</si>
  <si>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</si>
  <si>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</si>
  <si>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</si>
  <si>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</si>
  <si>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</si>
  <si>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</si>
  <si>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</si>
  <si>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</si>
  <si>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</si>
  <si>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</si>
  <si>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</si>
  <si>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</si>
  <si>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</si>
  <si>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</si>
  <si>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</si>
  <si>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</si>
  <si>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</si>
  <si>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</si>
  <si>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</si>
  <si>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</si>
  <si>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</si>
  <si>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</si>
  <si>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</si>
  <si>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</si>
  <si>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</si>
  <si>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</si>
  <si>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</si>
  <si>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</si>
  <si>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</si>
  <si>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</si>
  <si>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</si>
  <si>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</si>
  <si>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</si>
  <si>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</si>
  <si>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</si>
  <si>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</si>
  <si>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</si>
  <si>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</si>
  <si>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</si>
  <si>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</si>
  <si>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</si>
  <si>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</si>
  <si>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</si>
  <si>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</si>
  <si>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</si>
  <si>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</si>
  <si>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</si>
  <si>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</si>
  <si>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</si>
  <si>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</si>
  <si>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</si>
  <si>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</si>
  <si>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</si>
  <si>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</si>
  <si>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</si>
  <si>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</si>
  <si>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</si>
  <si>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</si>
  <si>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</si>
  <si>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</si>
  <si>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</si>
  <si>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</si>
  <si>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</si>
  <si>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</si>
  <si>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</si>
  <si>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</si>
  <si>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</si>
  <si>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</si>
  <si>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</si>
  <si>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</si>
  <si>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</si>
  <si>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</si>
  <si>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</si>
  <si>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</si>
  <si>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</si>
  <si>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</si>
  <si>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</si>
  <si>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</si>
  <si>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</si>
  <si>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</si>
  <si>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</si>
  <si>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</si>
  <si>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</si>
  <si>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</si>
  <si>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</si>
  <si>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</si>
  <si>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</si>
  <si>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</si>
  <si>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</si>
  <si>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</si>
  <si>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</si>
  <si>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</si>
  <si>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</si>
  <si>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</si>
  <si>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</si>
  <si>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</si>
  <si>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</si>
  <si>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</si>
  <si>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</si>
  <si>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</si>
  <si>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</si>
  <si>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</si>
  <si>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</si>
  <si>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</si>
  <si>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</si>
  <si>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</si>
  <si>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</si>
  <si>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</si>
  <si>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</si>
  <si>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</si>
  <si>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</si>
  <si>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</si>
  <si>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</si>
  <si>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</si>
  <si>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</si>
  <si>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</si>
  <si>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</si>
  <si>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</si>
  <si>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</si>
  <si>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</si>
  <si>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</si>
  <si>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</si>
  <si>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</si>
  <si>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</si>
  <si>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</si>
  <si>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</si>
  <si>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</si>
  <si>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</si>
  <si>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</si>
  <si>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</si>
  <si>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</si>
  <si>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</si>
  <si>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</si>
  <si>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</si>
  <si>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</si>
  <si>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</si>
  <si>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</si>
  <si>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</si>
  <si>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</si>
  <si>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</si>
  <si>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</si>
  <si>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</si>
  <si>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</si>
  <si>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</si>
  <si>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</si>
  <si>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</si>
  <si>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</si>
  <si>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</si>
  <si>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</si>
  <si>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</si>
  <si>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</si>
  <si>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</si>
  <si>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</si>
  <si>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</si>
  <si>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</si>
  <si>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</si>
  <si>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</si>
  <si>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</si>
  <si>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</si>
  <si>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</si>
  <si>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</si>
  <si>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</si>
  <si>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</si>
  <si>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</si>
  <si>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</si>
  <si>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</si>
  <si>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</si>
  <si>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</si>
  <si>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</si>
  <si>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</si>
  <si>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</si>
  <si>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</si>
  <si>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</si>
  <si>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</si>
  <si>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</si>
  <si>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</si>
  <si>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</si>
  <si>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</si>
  <si>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</si>
  <si>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</si>
  <si>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</si>
  <si>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</si>
  <si>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</si>
  <si>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</si>
  <si>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</si>
  <si>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</si>
  <si>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</si>
  <si>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</si>
  <si>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</si>
  <si>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</si>
  <si>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</si>
  <si>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</si>
  <si>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</si>
  <si>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</si>
  <si>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</si>
  <si>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</si>
  <si>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</si>
  <si>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</si>
  <si>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</si>
  <si>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</si>
  <si>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</si>
  <si>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</si>
  <si>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</si>
  <si>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</si>
  <si>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</si>
  <si>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</si>
  <si>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</si>
  <si>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</si>
  <si>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</si>
  <si>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</si>
  <si>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</si>
  <si>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</si>
  <si>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</si>
  <si>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</si>
  <si>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</si>
  <si>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</si>
  <si>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</si>
  <si>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</si>
  <si>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</si>
  <si>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</si>
  <si>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</si>
  <si>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</si>
  <si>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</si>
  <si>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</si>
  <si>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</si>
  <si>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</si>
  <si>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</si>
  <si>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</si>
  <si>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</si>
  <si>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</si>
  <si>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</si>
  <si>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</si>
  <si>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</si>
  <si>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</si>
  <si>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</si>
  <si>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</si>
  <si>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</si>
  <si>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</si>
  <si>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</si>
  <si>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</si>
  <si>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</si>
  <si>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</si>
  <si>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</si>
  <si>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</si>
  <si>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</si>
  <si>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</si>
  <si>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</si>
  <si>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</si>
  <si>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</si>
  <si>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</si>
  <si>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</si>
  <si>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</si>
  <si>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</si>
  <si>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</si>
  <si>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</si>
  <si>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</si>
  <si>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</si>
  <si>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</si>
  <si>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</si>
  <si>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</si>
  <si>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</si>
  <si>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</si>
  <si>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</si>
  <si>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</si>
  <si>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</si>
  <si>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</si>
  <si>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</si>
  <si>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</si>
  <si>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</si>
  <si>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</si>
  <si>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</si>
  <si>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</si>
  <si>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</si>
  <si>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</si>
  <si>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</si>
  <si>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</si>
  <si>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</si>
  <si>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</si>
  <si>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</si>
  <si>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</si>
  <si>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</si>
  <si>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</si>
  <si>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</si>
  <si>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</si>
  <si>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</si>
  <si>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</si>
  <si>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</si>
  <si>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</si>
  <si>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</si>
  <si>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</si>
  <si>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</si>
  <si>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</si>
  <si>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</si>
  <si>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</si>
  <si>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</si>
  <si>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</si>
  <si>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</si>
  <si>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</si>
  <si>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</si>
  <si>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</si>
  <si>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</si>
  <si>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</si>
  <si>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</si>
  <si>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</si>
  <si>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</si>
  <si>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</si>
  <si>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</si>
  <si>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</si>
  <si>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</si>
  <si>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</si>
  <si>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</si>
  <si>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</si>
  <si>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</si>
  <si>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</si>
  <si>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</si>
  <si>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</si>
  <si>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</si>
  <si>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</si>
  <si>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</si>
  <si>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</si>
  <si>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</si>
  <si>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</si>
  <si>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</si>
  <si>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</si>
  <si>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</si>
  <si>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</si>
  <si>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</si>
  <si>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</si>
  <si>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</si>
  <si>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</si>
  <si>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</si>
  <si>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</si>
  <si>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</si>
  <si>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</si>
  <si>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</si>
  <si>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</si>
  <si>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</si>
  <si>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</si>
  <si>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</si>
  <si>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</si>
  <si>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</si>
  <si>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</si>
  <si>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</si>
  <si>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</si>
  <si>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</si>
  <si>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</si>
  <si>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</si>
  <si>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</si>
  <si>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</si>
  <si>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</si>
  <si>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</si>
  <si>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</si>
  <si>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</si>
  <si>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</si>
  <si>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</si>
  <si>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</si>
  <si>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</si>
  <si>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</si>
  <si>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</si>
  <si>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</si>
  <si>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</si>
  <si>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</si>
  <si>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</si>
  <si>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</si>
  <si>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</si>
  <si>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</si>
  <si>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</si>
  <si>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</si>
  <si>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</si>
  <si>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</si>
  <si>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</si>
  <si>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</si>
  <si>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</si>
  <si>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</si>
  <si>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</si>
  <si>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</si>
  <si>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</si>
  <si>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</si>
  <si>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</si>
  <si>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</si>
  <si>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</si>
  <si>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</si>
  <si>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</si>
  <si>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</si>
  <si>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</si>
  <si>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</si>
  <si>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</si>
  <si>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</si>
  <si>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</si>
  <si>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</si>
  <si>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</si>
  <si>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</si>
  <si>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</si>
  <si>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</si>
  <si>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</si>
  <si>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</si>
  <si>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</si>
  <si>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</si>
  <si>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</si>
  <si>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</si>
  <si>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</si>
  <si>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</si>
  <si>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</si>
  <si>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</si>
  <si>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</si>
  <si>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</si>
  <si>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</si>
  <si>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</si>
  <si>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</si>
  <si>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</si>
  <si>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</si>
  <si>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</si>
  <si>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</si>
  <si>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</si>
  <si>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</si>
  <si>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</si>
  <si>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</si>
  <si>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</si>
  <si>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</si>
  <si>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</si>
  <si>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</si>
  <si>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</si>
  <si>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</si>
  <si>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</si>
  <si>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</si>
  <si>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</si>
  <si>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</si>
  <si>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</si>
  <si>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</si>
  <si>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</si>
  <si>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</si>
  <si>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</si>
  <si>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</si>
  <si>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</si>
  <si>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</si>
  <si>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</si>
  <si>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</si>
  <si>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</si>
  <si>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</si>
  <si>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</si>
  <si>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</si>
  <si>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</si>
  <si>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</si>
  <si>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</si>
  <si>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</si>
  <si>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</si>
  <si>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</si>
  <si>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</si>
  <si>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</si>
  <si>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</si>
  <si>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</si>
  <si>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</si>
  <si>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</si>
  <si>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</si>
  <si>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</si>
  <si>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</si>
  <si>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</si>
  <si>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</si>
  <si>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</si>
  <si>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</si>
  <si>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</si>
  <si>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</si>
  <si>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</si>
  <si>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</si>
  <si>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</si>
  <si>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</si>
  <si>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</si>
  <si>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</si>
  <si>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</si>
  <si>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</si>
  <si>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</si>
  <si>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</si>
  <si>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</si>
  <si>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</si>
  <si>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</si>
  <si>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</si>
  <si>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</si>
  <si>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</si>
  <si>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</si>
  <si>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</si>
  <si>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</si>
  <si>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</si>
  <si>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</si>
  <si>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</si>
  <si>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</si>
  <si>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</si>
  <si>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</si>
  <si>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</si>
  <si>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</si>
  <si>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</si>
  <si>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</si>
  <si>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</si>
  <si>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</si>
  <si>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</si>
  <si>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</si>
  <si>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</si>
  <si>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</si>
  <si>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</si>
  <si>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</si>
  <si>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</si>
  <si>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</si>
  <si>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</si>
  <si>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</si>
  <si>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</si>
  <si>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</si>
  <si>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</si>
  <si>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</si>
  <si>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</si>
  <si>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</si>
  <si>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</si>
  <si>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</si>
  <si>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</si>
  <si>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</si>
  <si>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</si>
  <si>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</si>
  <si>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</si>
  <si>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</si>
  <si>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</si>
  <si>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</si>
  <si>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</si>
  <si>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</si>
  <si>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</si>
  <si>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</si>
  <si>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</si>
  <si>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</si>
  <si>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</si>
  <si>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</si>
  <si>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</si>
  <si>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</si>
  <si>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</si>
  <si>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</si>
  <si>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</si>
  <si>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</si>
  <si>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</si>
  <si>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</si>
  <si>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</si>
  <si>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</si>
  <si>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</si>
  <si>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</si>
  <si>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</si>
  <si>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</si>
  <si>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</si>
  <si>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</si>
  <si>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</si>
  <si>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</si>
  <si>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</si>
  <si>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</si>
  <si>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</si>
  <si>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</si>
  <si>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</si>
  <si>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</si>
  <si>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</si>
  <si>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</si>
  <si>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</si>
  <si>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</si>
  <si>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</si>
  <si>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</si>
  <si>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</si>
  <si>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</si>
  <si>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</si>
  <si>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</si>
  <si>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</si>
  <si>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</si>
  <si>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</si>
  <si>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</si>
  <si>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</si>
  <si>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</si>
  <si>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</si>
  <si>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</si>
  <si>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</si>
  <si>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</si>
  <si>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</si>
  <si>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</si>
  <si>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</si>
  <si>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</si>
  <si>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</si>
  <si>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</si>
  <si>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</si>
  <si>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</si>
  <si>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</si>
  <si>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</si>
  <si>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</si>
  <si>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</si>
  <si>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</si>
  <si>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</si>
  <si>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</si>
  <si>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</si>
  <si>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</si>
  <si>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</si>
  <si>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</si>
  <si>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</si>
  <si>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</si>
  <si>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</si>
  <si>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</si>
  <si>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</si>
  <si>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</si>
  <si>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</si>
  <si>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</si>
  <si>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</si>
  <si>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</si>
  <si>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</si>
  <si>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</si>
  <si>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</si>
  <si>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</si>
  <si>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</si>
  <si>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</si>
  <si>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</si>
  <si>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</si>
  <si>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</si>
  <si>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</si>
  <si>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</si>
  <si>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</si>
  <si>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</si>
  <si>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</si>
  <si>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</si>
  <si>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</si>
  <si>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</si>
  <si>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</si>
  <si>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</si>
  <si>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</si>
  <si>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</si>
  <si>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</si>
  <si>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</si>
  <si>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</si>
  <si>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</si>
  <si>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</si>
  <si>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</si>
  <si>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</si>
  <si>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</si>
  <si>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</si>
  <si>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</si>
  <si>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</si>
  <si>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</si>
  <si>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</si>
  <si>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</si>
  <si>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</si>
  <si>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</si>
  <si>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</si>
  <si>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</si>
  <si>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</si>
  <si>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</si>
  <si>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</si>
  <si>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</si>
  <si>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</si>
  <si>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</si>
  <si>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</si>
  <si>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</si>
  <si>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</si>
  <si>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</si>
  <si>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</si>
  <si>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</si>
  <si>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</si>
  <si>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</si>
  <si>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</si>
  <si>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</si>
  <si>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</si>
  <si>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</si>
  <si>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</si>
  <si>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</si>
  <si>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</si>
  <si>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</si>
  <si>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</si>
  <si>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</si>
  <si>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</si>
  <si>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</si>
  <si>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</si>
  <si>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</si>
  <si>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</si>
  <si>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</si>
  <si>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</si>
  <si>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</si>
  <si>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</si>
  <si>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</si>
  <si>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</si>
  <si>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</si>
  <si>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</si>
  <si>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</si>
  <si>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</si>
  <si>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</si>
  <si>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</si>
  <si>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</si>
  <si>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</si>
  <si>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</si>
  <si>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</si>
  <si>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</si>
  <si>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</si>
  <si>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</si>
  <si>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</si>
  <si>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</si>
  <si>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</si>
  <si>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</si>
  <si>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</si>
  <si>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</si>
  <si>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</si>
  <si>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</si>
  <si>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</si>
  <si>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</si>
  <si>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</si>
  <si>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</si>
  <si>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</si>
  <si>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</si>
  <si>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</si>
  <si>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</si>
  <si>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</si>
  <si>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</si>
  <si>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</si>
  <si>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</si>
  <si>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</si>
  <si>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</si>
  <si>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</si>
  <si>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</si>
  <si>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</si>
  <si>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</si>
  <si>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</si>
  <si>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</si>
  <si>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</si>
  <si>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</si>
  <si>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</si>
  <si>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</si>
  <si>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</si>
  <si>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</si>
  <si>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</si>
  <si>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</si>
  <si>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</si>
  <si>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</si>
  <si>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</si>
  <si>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</si>
  <si>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</si>
  <si>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</si>
  <si>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</si>
  <si>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</si>
  <si>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</si>
  <si>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</si>
  <si>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</si>
  <si>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</si>
  <si>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</si>
  <si>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</si>
  <si>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</si>
  <si>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</si>
  <si>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</si>
  <si>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</si>
  <si>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</si>
  <si>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</si>
  <si>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</si>
  <si>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</si>
  <si>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</si>
  <si>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</si>
  <si>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</si>
  <si>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</si>
  <si>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</si>
  <si>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</si>
  <si>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</si>
  <si>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</si>
  <si>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</si>
  <si>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</si>
  <si>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</si>
  <si>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</si>
  <si>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</si>
  <si>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</si>
  <si>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</si>
  <si>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</si>
  <si>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</si>
  <si>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</si>
  <si>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</si>
  <si>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</si>
  <si>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</si>
  <si>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</si>
  <si>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</si>
  <si>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</si>
  <si>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</si>
  <si>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</si>
  <si>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</si>
  <si>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</si>
  <si>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</si>
  <si>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</si>
  <si>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</si>
  <si>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</si>
  <si>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</si>
  <si>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</si>
  <si>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</si>
  <si>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</si>
  <si>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</si>
  <si>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</si>
  <si>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</si>
  <si>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</si>
  <si>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</si>
  <si>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</si>
  <si>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</si>
  <si>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</si>
  <si>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</si>
  <si>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</si>
  <si>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</si>
  <si>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</si>
  <si>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</si>
  <si>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</si>
  <si>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</si>
  <si>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</si>
  <si>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</si>
  <si>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</si>
  <si>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</si>
  <si>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</si>
  <si>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</si>
  <si>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</si>
  <si>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</si>
  <si>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</si>
  <si>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</si>
  <si>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</si>
  <si>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</si>
  <si>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</si>
  <si>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</si>
  <si>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</si>
  <si>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</si>
  <si>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</si>
  <si>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</si>
  <si>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</si>
  <si>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</si>
  <si>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</si>
  <si>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</si>
  <si>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</si>
  <si>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</si>
  <si>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</si>
  <si>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</si>
  <si>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</si>
  <si>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</si>
  <si>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</si>
  <si>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</si>
  <si>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</si>
  <si>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</si>
  <si>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</si>
  <si>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</si>
  <si>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</si>
  <si>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</si>
  <si>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</si>
  <si>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</si>
  <si>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</si>
  <si>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</si>
  <si>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</si>
  <si>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</si>
  <si>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</si>
  <si>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</si>
  <si>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</si>
  <si>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</si>
  <si>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</si>
  <si>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</si>
  <si>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</si>
  <si>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</si>
  <si>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</si>
  <si>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</si>
  <si>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</si>
  <si>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</si>
  <si>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</si>
  <si>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</si>
  <si>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</si>
  <si>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</si>
  <si>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</si>
  <si>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</si>
  <si>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</si>
  <si>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</si>
  <si>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</si>
  <si>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</si>
  <si>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</si>
  <si>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</si>
  <si>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</si>
  <si>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</si>
  <si>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</si>
  <si>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</si>
  <si>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</si>
  <si>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</si>
  <si>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</si>
  <si>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</si>
  <si>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</si>
  <si>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</si>
  <si>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</si>
  <si>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</si>
  <si>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</si>
  <si>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</si>
  <si>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</si>
  <si>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</si>
  <si>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</si>
  <si>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</si>
  <si>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</si>
  <si>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</si>
  <si>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</si>
  <si>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</si>
  <si>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</si>
  <si>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</si>
  <si>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</si>
  <si>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</si>
  <si>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</si>
  <si>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</si>
  <si>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</si>
  <si>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</si>
  <si>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</si>
  <si>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</si>
  <si>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</si>
  <si>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</si>
  <si>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</si>
  <si>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</si>
  <si>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</si>
  <si>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</si>
  <si>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</si>
  <si>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</si>
  <si>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</si>
  <si>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</si>
  <si>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</si>
  <si>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</si>
  <si>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</si>
  <si>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</si>
  <si>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</si>
  <si>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</si>
  <si>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</si>
  <si>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</si>
  <si>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</si>
  <si>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</si>
  <si>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</si>
  <si>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</si>
  <si>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</si>
  <si>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</si>
  <si>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</si>
  <si>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</si>
  <si>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</si>
  <si>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</si>
  <si>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</si>
  <si>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</si>
  <si>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</si>
  <si>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</si>
  <si>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</si>
  <si>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</si>
  <si>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</si>
  <si>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</si>
  <si>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</si>
  <si>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</si>
  <si>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</si>
  <si>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</si>
  <si>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</si>
  <si>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</si>
  <si>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</si>
  <si>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</si>
  <si>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</si>
  <si>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</si>
  <si>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</si>
  <si>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</si>
  <si>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</si>
  <si>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</si>
  <si>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</si>
  <si>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</si>
  <si>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</si>
  <si>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</si>
  <si>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</si>
  <si>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</si>
  <si>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</si>
  <si>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</si>
  <si>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</si>
  <si>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</si>
  <si>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</si>
  <si>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</si>
  <si>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</si>
  <si>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</si>
  <si>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</si>
  <si>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</si>
  <si>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</si>
  <si>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</si>
  <si>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</si>
  <si>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</si>
  <si>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</si>
  <si>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</si>
  <si>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</si>
  <si>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</si>
  <si>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</si>
  <si>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</si>
  <si>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</si>
  <si>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</si>
  <si>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</si>
  <si>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</si>
  <si>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</si>
  <si>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</si>
  <si>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</si>
  <si>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</si>
  <si>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</si>
  <si>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</si>
  <si>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</si>
  <si>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</si>
  <si>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</si>
  <si>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</si>
  <si>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</si>
  <si>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</si>
  <si>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</si>
  <si>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</si>
  <si>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</si>
  <si>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</si>
  <si>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</si>
  <si>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</si>
  <si>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</si>
  <si>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</si>
  <si>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</si>
  <si>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</si>
  <si>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</si>
  <si>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</si>
  <si>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</si>
  <si>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</si>
  <si>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</si>
  <si>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</si>
  <si>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</si>
  <si>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</si>
  <si>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</si>
  <si>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</si>
  <si>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</si>
  <si>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</si>
  <si>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</si>
  <si>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</si>
  <si>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</si>
  <si>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</si>
  <si>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</si>
  <si>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</si>
  <si>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</si>
  <si>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</si>
  <si>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</si>
  <si>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</si>
  <si>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</si>
  <si>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</si>
  <si>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</si>
  <si>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</si>
  <si>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</si>
  <si>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</si>
  <si>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</si>
  <si>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</si>
  <si>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</si>
  <si>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</si>
  <si>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</si>
  <si>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</si>
  <si>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</si>
  <si>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</si>
  <si>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</si>
  <si>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</si>
  <si>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</si>
  <si>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</si>
  <si>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</si>
  <si>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</si>
  <si>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</si>
  <si>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</si>
  <si>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</si>
  <si>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</si>
  <si>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</si>
  <si>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</si>
  <si>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</si>
  <si>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</si>
  <si>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</si>
  <si>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</si>
  <si>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</si>
  <si>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</si>
  <si>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</si>
  <si>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</si>
  <si>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</si>
  <si>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</si>
  <si>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</si>
  <si>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</si>
  <si>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</si>
  <si>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</si>
  <si>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</si>
  <si>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</si>
  <si>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</si>
  <si>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</si>
  <si>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</si>
  <si>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</si>
  <si>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</si>
  <si>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</si>
  <si>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</si>
  <si>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</si>
  <si>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</si>
  <si>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</si>
  <si>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</si>
  <si>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</si>
  <si>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</si>
  <si>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</si>
  <si>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</si>
  <si>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</si>
  <si>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</si>
  <si>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</si>
  <si>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</si>
  <si>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</si>
  <si>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</si>
  <si>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</si>
  <si>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</si>
  <si>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</si>
  <si>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</si>
  <si>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</si>
  <si>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</si>
  <si>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</si>
  <si>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</si>
  <si>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</si>
  <si>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</si>
  <si>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</si>
  <si>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</si>
  <si>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</si>
  <si>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</si>
  <si>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</si>
  <si>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</si>
  <si>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</si>
  <si>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</si>
  <si>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</si>
  <si>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</si>
  <si>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</si>
  <si>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</si>
  <si>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</si>
  <si>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</si>
  <si>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</si>
  <si>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</si>
  <si>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</si>
  <si>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</si>
  <si>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</si>
  <si>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</si>
  <si>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</si>
  <si>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</si>
  <si>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</si>
  <si>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</si>
  <si>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</si>
  <si>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</si>
  <si>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</si>
  <si>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</si>
  <si>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</si>
  <si>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</si>
  <si>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</si>
  <si>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</si>
  <si>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</si>
  <si>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</si>
  <si>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</si>
  <si>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</si>
  <si>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</si>
  <si>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</si>
  <si>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</si>
  <si>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</si>
  <si>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</si>
  <si>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</si>
  <si>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</si>
  <si>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</si>
  <si>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</si>
  <si>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</si>
  <si>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</si>
  <si>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</si>
  <si>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</si>
  <si>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</si>
  <si>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</si>
  <si>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</si>
  <si>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</si>
  <si>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</si>
  <si>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</si>
  <si>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</si>
  <si>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</si>
  <si>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</si>
  <si>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</si>
  <si>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</si>
  <si>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</si>
  <si>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</si>
  <si>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</si>
  <si>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</si>
  <si>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</si>
  <si>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</si>
  <si>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</si>
  <si>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</si>
  <si>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</si>
  <si>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</si>
  <si>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</si>
  <si>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</si>
  <si>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</si>
  <si>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</si>
  <si>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</si>
  <si>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</si>
  <si>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</si>
  <si>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</si>
  <si>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</si>
  <si>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</si>
  <si>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</si>
  <si>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</si>
  <si>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</si>
  <si>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</si>
  <si>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</si>
  <si>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</si>
  <si>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</si>
  <si>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</si>
  <si>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</si>
  <si>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</si>
  <si>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</si>
  <si>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</si>
  <si>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</si>
  <si>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</si>
  <si>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</si>
  <si>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</si>
  <si>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</si>
  <si>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</si>
  <si>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</si>
  <si>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</si>
  <si>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</si>
  <si>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</si>
  <si>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</si>
  <si>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</si>
  <si>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</si>
  <si>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</si>
  <si>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</si>
  <si>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</si>
  <si>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</si>
  <si>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</si>
  <si>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</si>
  <si>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</si>
  <si>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</si>
  <si>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</si>
  <si>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</si>
  <si>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</si>
  <si>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</si>
  <si>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</si>
  <si>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</si>
  <si>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</si>
  <si>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</si>
  <si>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</si>
  <si>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</si>
  <si>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</si>
  <si>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</si>
  <si>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</si>
  <si>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</si>
  <si>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</si>
  <si>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</si>
  <si>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</si>
  <si>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</si>
  <si>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</si>
  <si>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</si>
  <si>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</si>
  <si>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</si>
  <si>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</si>
  <si>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</si>
  <si>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</si>
  <si>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</si>
  <si>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</si>
  <si>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</si>
  <si>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</si>
  <si>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</si>
  <si>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</si>
  <si>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</si>
  <si>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</si>
  <si>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</si>
  <si>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</si>
  <si>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</si>
  <si>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</si>
  <si>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</si>
  <si>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</si>
  <si>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</si>
  <si>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</si>
  <si>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</si>
  <si>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</si>
  <si>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</si>
  <si>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</si>
  <si>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</si>
  <si>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</si>
  <si>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</si>
  <si>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</si>
  <si>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</si>
  <si>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</si>
  <si>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</si>
  <si>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</si>
  <si>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</si>
  <si>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</si>
  <si>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</si>
  <si>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</si>
  <si>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</si>
  <si>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</si>
  <si>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</si>
  <si>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</si>
  <si>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</si>
  <si>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</si>
  <si>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</si>
  <si>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</si>
  <si>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</si>
  <si>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</si>
  <si>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</si>
  <si>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</si>
  <si>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</si>
  <si>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</si>
  <si>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</si>
  <si>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</si>
  <si>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</si>
  <si>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</si>
  <si>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</si>
  <si>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</si>
  <si>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</si>
  <si>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</si>
  <si>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</si>
  <si>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</si>
  <si>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</si>
  <si>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</si>
  <si>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</si>
  <si>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</si>
  <si>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</si>
  <si>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</si>
  <si>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</si>
  <si>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</si>
  <si>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</si>
  <si>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</si>
  <si>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</si>
  <si>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</si>
  <si>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</si>
  <si>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</si>
  <si>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</si>
  <si>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</si>
  <si>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</si>
  <si>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</si>
  <si>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</si>
  <si>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</si>
  <si>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</si>
  <si>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</si>
  <si>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</si>
  <si>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</si>
  <si>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</si>
  <si>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</si>
  <si>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</si>
  <si>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</si>
  <si>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</si>
  <si>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</si>
  <si>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</si>
  <si>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</si>
  <si>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</si>
  <si>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</si>
  <si>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</si>
  <si>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</si>
  <si>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</si>
  <si>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</si>
  <si>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</si>
  <si>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</si>
  <si>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</si>
  <si>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</si>
  <si>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</si>
  <si>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</si>
  <si>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</si>
  <si>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</si>
  <si>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</si>
  <si>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</si>
  <si>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</si>
  <si>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</si>
  <si>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</si>
  <si>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</si>
  <si>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</si>
  <si>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</si>
  <si>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</si>
  <si>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</si>
  <si>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</si>
  <si>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</si>
  <si>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</si>
  <si>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</si>
  <si>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</si>
  <si>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</si>
  <si>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</si>
  <si>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</si>
  <si>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</si>
  <si>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</si>
  <si>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</si>
  <si>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</si>
  <si>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</si>
  <si>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</si>
  <si>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</si>
  <si>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</si>
  <si>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</si>
  <si>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</si>
  <si>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</si>
  <si>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</si>
  <si>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</si>
  <si>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</si>
  <si>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</si>
  <si>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</si>
  <si>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</si>
  <si>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</si>
  <si>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</si>
  <si>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</si>
  <si>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</si>
  <si>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</si>
  <si>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</si>
  <si>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</si>
  <si>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</si>
  <si>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</si>
  <si>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</si>
  <si>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</si>
  <si>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</si>
  <si>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</si>
  <si>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</si>
  <si>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</si>
  <si>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</si>
  <si>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</si>
  <si>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</si>
  <si>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</si>
  <si>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</si>
  <si>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</si>
  <si>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</si>
  <si>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</si>
  <si>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</si>
  <si>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</si>
  <si>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</si>
  <si>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</si>
  <si>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</si>
  <si>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</si>
  <si>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</si>
  <si>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</si>
  <si>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</si>
  <si>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</si>
  <si>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</si>
  <si>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</si>
  <si>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</si>
  <si>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</si>
  <si>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</si>
  <si>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</si>
  <si>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</si>
  <si>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</si>
  <si>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</si>
  <si>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</si>
  <si>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</si>
  <si>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</si>
  <si>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</si>
  <si>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</si>
  <si>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</si>
  <si>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</si>
  <si>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</si>
  <si>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</si>
  <si>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</si>
  <si>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</si>
  <si>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</si>
  <si>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</si>
  <si>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</si>
  <si>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</si>
  <si>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</si>
  <si>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</si>
  <si>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</si>
  <si>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</si>
  <si>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</si>
  <si>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</si>
  <si>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</si>
  <si>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</si>
  <si>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</si>
  <si>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</si>
  <si>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</si>
  <si>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</si>
  <si>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</si>
  <si>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</si>
  <si>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</si>
  <si>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</si>
  <si>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</si>
  <si>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</si>
  <si>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</si>
  <si>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</si>
  <si>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</si>
  <si>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</si>
  <si>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</si>
  <si>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</si>
  <si>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</si>
  <si>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</si>
  <si>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</si>
  <si>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</si>
  <si>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</si>
  <si>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</si>
  <si>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</si>
  <si>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</si>
  <si>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</si>
  <si>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</si>
  <si>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</si>
  <si>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</si>
  <si>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</si>
  <si>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</si>
  <si>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</si>
  <si>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</si>
  <si>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</si>
  <si>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</si>
  <si>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</si>
  <si>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</si>
  <si>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</si>
  <si>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</si>
  <si>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</si>
  <si>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</si>
  <si>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</si>
  <si>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</si>
  <si>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</si>
  <si>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</si>
  <si>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</si>
  <si>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</si>
  <si>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</si>
  <si>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</si>
  <si>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</si>
  <si>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</si>
  <si>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</si>
  <si>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</si>
  <si>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</si>
  <si>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</si>
  <si>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</si>
  <si>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</si>
  <si>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</si>
  <si>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</si>
  <si>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</si>
  <si>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</si>
  <si>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</si>
  <si>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</si>
  <si>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</si>
  <si>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</si>
  <si>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</si>
  <si>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</si>
  <si>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</si>
  <si>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</si>
  <si>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</si>
  <si>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</si>
  <si>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</si>
  <si>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</si>
  <si>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</si>
  <si>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</si>
  <si>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</si>
  <si>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</si>
  <si>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</si>
  <si>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</si>
  <si>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</si>
  <si>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</si>
  <si>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</si>
  <si>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</si>
  <si>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</si>
  <si>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</si>
  <si>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</si>
  <si>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</si>
  <si>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</si>
  <si>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</si>
  <si>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</si>
  <si>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</si>
  <si>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</si>
  <si>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</si>
  <si>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</si>
  <si>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</si>
  <si>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</si>
  <si>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</si>
  <si>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</si>
  <si>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</si>
  <si>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</si>
  <si>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</si>
  <si>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</si>
  <si>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</si>
  <si>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</si>
  <si>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</si>
  <si>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</si>
  <si>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</si>
  <si>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</si>
  <si>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</si>
  <si>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</si>
  <si>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</si>
  <si>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</si>
  <si>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</si>
  <si>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</si>
  <si>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</si>
  <si>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</si>
  <si>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</si>
  <si>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</si>
  <si>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</si>
  <si>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</si>
  <si>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</si>
  <si>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</si>
  <si>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</si>
  <si>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</si>
  <si>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</si>
  <si>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</si>
  <si>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</si>
  <si>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</si>
  <si>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</si>
  <si>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</si>
  <si>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</si>
  <si>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</si>
  <si>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</si>
  <si>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</si>
  <si>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</si>
  <si>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</si>
  <si>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</si>
  <si>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</si>
  <si>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</si>
  <si>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</si>
  <si>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</si>
  <si>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</si>
  <si>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</si>
  <si>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</si>
  <si>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</si>
  <si>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</si>
  <si>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</si>
  <si>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</si>
  <si>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</si>
  <si>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</si>
  <si>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</si>
  <si>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</si>
  <si>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</si>
  <si>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</si>
  <si>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</si>
  <si>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</si>
  <si>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</si>
  <si>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</si>
  <si>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</si>
  <si>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</si>
  <si>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</si>
  <si>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</si>
  <si>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</si>
  <si>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</si>
  <si>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</si>
  <si>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</si>
  <si>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</si>
  <si>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</si>
  <si>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</si>
  <si>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</si>
  <si>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</si>
  <si>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</si>
  <si>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</si>
  <si>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</si>
  <si>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</si>
  <si>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</si>
  <si>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</si>
  <si>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</si>
  <si>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</si>
  <si>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</si>
  <si>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</si>
  <si>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</si>
  <si>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</si>
  <si>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</si>
  <si>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</si>
  <si>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</si>
  <si>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</si>
  <si>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</si>
  <si>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</si>
  <si>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</si>
  <si>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</si>
  <si>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</si>
  <si>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</si>
  <si>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</si>
  <si>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</si>
  <si>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</si>
  <si>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</si>
  <si>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</si>
  <si>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</si>
  <si>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</si>
  <si>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</si>
  <si>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</si>
  <si>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</si>
  <si>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</si>
  <si>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</si>
  <si>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</si>
  <si>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</si>
  <si>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</si>
  <si>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</si>
  <si>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</si>
  <si>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</si>
  <si>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</si>
  <si>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</si>
  <si>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</si>
  <si>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</si>
  <si>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</si>
  <si>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</si>
  <si>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</si>
  <si>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</si>
  <si>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</si>
  <si>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</si>
  <si>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</si>
  <si>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</si>
  <si>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</si>
  <si>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</si>
  <si>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</si>
  <si>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</si>
  <si>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</si>
  <si>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</si>
  <si>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</si>
  <si>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</si>
  <si>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</si>
  <si>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</si>
  <si>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</si>
  <si>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</si>
  <si>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</si>
  <si>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</si>
  <si>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</si>
  <si>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</si>
  <si>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</si>
  <si>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</si>
  <si>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</si>
  <si>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</si>
  <si>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</si>
  <si>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</si>
  <si>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</si>
  <si>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</si>
  <si>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</si>
  <si>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</si>
  <si>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</si>
  <si>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</si>
  <si>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</si>
  <si>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</si>
  <si>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</si>
  <si>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</si>
  <si>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</si>
  <si>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</si>
  <si>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</si>
  <si>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</si>
  <si>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</si>
  <si>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</si>
  <si>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</si>
  <si>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</si>
  <si>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</si>
  <si>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</si>
  <si>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</si>
  <si>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</si>
  <si>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</si>
  <si>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</si>
  <si>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</si>
  <si>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</si>
  <si>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</si>
  <si>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</si>
  <si>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</si>
  <si>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</si>
  <si>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</si>
  <si>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</si>
  <si>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</si>
  <si>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</si>
  <si>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</si>
  <si>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</si>
  <si>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</si>
  <si>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</si>
  <si>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</si>
  <si>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</si>
  <si>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</si>
  <si>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</si>
  <si>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</si>
  <si>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</si>
  <si>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</si>
  <si>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</si>
  <si>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</si>
  <si>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</si>
  <si>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</si>
  <si>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</si>
  <si>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</si>
  <si>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</si>
  <si>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</si>
  <si>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</si>
  <si>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</si>
  <si>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</si>
  <si>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</si>
  <si>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</si>
  <si>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</si>
  <si>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</si>
  <si>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</si>
  <si>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</si>
  <si>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</si>
  <si>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</si>
  <si>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</si>
  <si>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</si>
  <si>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</si>
  <si>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</si>
  <si>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</si>
  <si>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</si>
  <si>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</si>
  <si>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</si>
  <si>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</si>
  <si>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</si>
  <si>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</si>
  <si>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</si>
  <si>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</si>
  <si>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</si>
  <si>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</si>
  <si>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</si>
  <si>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</si>
  <si>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</si>
  <si>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</si>
  <si>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</si>
  <si>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</si>
  <si>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</si>
  <si>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</si>
  <si>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</si>
  <si>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</si>
  <si>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</si>
  <si>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</si>
  <si>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</si>
  <si>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</si>
  <si>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</si>
  <si>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</si>
  <si>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</si>
  <si>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</si>
  <si>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</si>
  <si>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</si>
  <si>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</si>
  <si>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</si>
  <si>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</si>
  <si>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</si>
  <si>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</si>
  <si>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</si>
  <si>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</si>
  <si>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</si>
  <si>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</si>
  <si>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</si>
  <si>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</si>
  <si>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</si>
  <si>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</si>
  <si>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</si>
  <si>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</si>
  <si>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</si>
  <si>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</si>
  <si>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</si>
  <si>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</si>
  <si>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</si>
  <si>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</si>
  <si>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</si>
  <si>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</si>
  <si>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</si>
  <si>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</si>
  <si>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</si>
  <si>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</si>
  <si>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</si>
  <si>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</si>
  <si>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</si>
  <si>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</si>
  <si>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</si>
  <si>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</si>
  <si>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</si>
  <si>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</si>
  <si>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</si>
  <si>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</si>
  <si>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</si>
  <si>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</si>
  <si>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</si>
  <si>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</si>
  <si>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</si>
  <si>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</si>
  <si>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</si>
  <si>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</si>
  <si>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</si>
  <si>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</si>
  <si>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</si>
  <si>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</si>
  <si>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</si>
  <si>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</si>
  <si>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</si>
  <si>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</si>
  <si>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</si>
  <si>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</si>
  <si>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</si>
  <si>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</si>
  <si>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</si>
  <si>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</si>
  <si>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</si>
  <si>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</si>
  <si>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</si>
  <si>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</si>
  <si>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</si>
  <si>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</si>
  <si>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</si>
  <si>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</si>
  <si>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</si>
  <si>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</si>
  <si>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</si>
  <si>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</si>
  <si>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</si>
  <si>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</si>
  <si>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</si>
  <si>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</si>
  <si>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</si>
  <si>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</si>
  <si>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</si>
  <si>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</si>
  <si>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</si>
  <si>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</si>
  <si>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</si>
  <si>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</si>
  <si>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</si>
  <si>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</si>
  <si>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</si>
  <si>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</si>
  <si>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</si>
  <si>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</si>
  <si>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</si>
  <si>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</si>
  <si>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</si>
  <si>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</si>
  <si>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</si>
  <si>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</si>
  <si>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</si>
  <si>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</si>
  <si>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</si>
  <si>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</si>
  <si>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</si>
  <si>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</si>
  <si>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</si>
  <si>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</si>
  <si>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</si>
  <si>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</si>
  <si>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</si>
  <si>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</si>
  <si>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</si>
  <si>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</si>
  <si>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</si>
  <si>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</si>
  <si>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</si>
  <si>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</si>
  <si>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</si>
  <si>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</si>
  <si>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</si>
  <si>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</si>
  <si>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</si>
  <si>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</si>
  <si>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</si>
  <si>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</si>
  <si>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</si>
  <si>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</si>
  <si>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</si>
  <si>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</si>
  <si>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</si>
  <si>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</si>
  <si>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</si>
  <si>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</si>
  <si>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</si>
  <si>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</si>
  <si>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</si>
  <si>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</si>
  <si>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</si>
  <si>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</si>
  <si>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</si>
  <si>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</si>
  <si>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</si>
  <si>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</si>
  <si>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</si>
  <si>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</si>
  <si>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</si>
  <si>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</si>
  <si>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</si>
  <si>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</si>
  <si>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</si>
  <si>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</si>
  <si>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</si>
  <si>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</si>
  <si>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</si>
  <si>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</si>
  <si>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</si>
  <si>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</si>
  <si>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</si>
  <si>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</si>
  <si>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</si>
  <si>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</si>
  <si>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</si>
  <si>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</si>
  <si>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</si>
  <si>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</si>
  <si>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</si>
  <si>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</si>
  <si>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</si>
  <si>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</si>
  <si>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</si>
  <si>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</si>
  <si>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</si>
  <si>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</si>
  <si>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</si>
  <si>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</si>
  <si>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</si>
  <si>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</si>
  <si>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</si>
  <si>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</si>
  <si>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</si>
  <si>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</si>
  <si>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</si>
  <si>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</si>
  <si>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</si>
  <si>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</si>
  <si>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</si>
  <si>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</si>
  <si>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</si>
  <si>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</si>
  <si>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</si>
  <si>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</si>
  <si>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</si>
  <si>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</si>
  <si>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</si>
  <si>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</si>
  <si>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</si>
  <si>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</si>
  <si>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</si>
  <si>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</si>
  <si>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</si>
  <si>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</si>
  <si>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</si>
  <si>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</si>
  <si>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</si>
  <si>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</si>
  <si>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</si>
  <si>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</si>
  <si>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</si>
  <si>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</si>
  <si>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</si>
  <si>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</si>
  <si>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</si>
  <si>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</si>
  <si>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</si>
  <si>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</si>
  <si>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</si>
  <si>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</si>
  <si>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</si>
  <si>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</si>
  <si>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</si>
  <si>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</si>
  <si>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</si>
  <si>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</si>
  <si>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</si>
  <si>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</si>
  <si>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</si>
  <si>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</si>
  <si>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</si>
  <si>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</si>
  <si>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</si>
  <si>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</si>
  <si>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</si>
  <si>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</si>
  <si>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</si>
  <si>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</si>
  <si>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</si>
  <si>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</si>
  <si>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</si>
  <si>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</si>
  <si>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</si>
  <si>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</si>
  <si>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</si>
  <si>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</si>
  <si>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</si>
  <si>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</si>
  <si>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</si>
  <si>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</si>
  <si>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</si>
  <si>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</si>
  <si>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</si>
  <si>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</si>
  <si>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</si>
  <si>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</si>
  <si>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</si>
  <si>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</si>
  <si>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</si>
  <si>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</si>
  <si>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</si>
  <si>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</si>
  <si>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</si>
  <si>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</si>
  <si>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</si>
  <si>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</si>
  <si>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</si>
  <si>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</si>
  <si>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</si>
  <si>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</si>
  <si>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</si>
  <si>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</si>
  <si>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</si>
  <si>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</si>
  <si>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</si>
  <si>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</si>
  <si>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</si>
  <si>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</si>
  <si>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</si>
  <si>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</si>
  <si>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</si>
  <si>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</si>
  <si>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</si>
  <si>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</si>
  <si>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</si>
  <si>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</si>
  <si>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</si>
  <si>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</si>
  <si>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</si>
  <si>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</si>
  <si>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</si>
  <si>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</si>
  <si>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</si>
  <si>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</si>
  <si>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</si>
  <si>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</si>
  <si>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</si>
  <si>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</si>
  <si>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</si>
  <si>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</si>
  <si>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</si>
  <si>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</si>
  <si>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</si>
  <si>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</si>
  <si>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</si>
  <si>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</si>
  <si>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</si>
  <si>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</si>
  <si>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</si>
  <si>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</si>
  <si>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</si>
  <si>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</si>
  <si>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</si>
  <si>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</si>
  <si>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</si>
  <si>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</si>
  <si>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</si>
  <si>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</si>
  <si>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</si>
  <si>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</si>
  <si>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</si>
  <si>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</si>
  <si>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</si>
  <si>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</si>
  <si>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</si>
  <si>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</si>
  <si>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</si>
  <si>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</si>
  <si>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</si>
  <si>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</si>
  <si>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</si>
  <si>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</si>
  <si>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</si>
  <si>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</si>
  <si>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</si>
  <si>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</si>
  <si>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</si>
  <si>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</si>
  <si>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</si>
  <si>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</si>
  <si>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</si>
  <si>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</si>
  <si>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</si>
  <si>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</si>
  <si>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</si>
  <si>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</si>
  <si>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</si>
  <si>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</si>
  <si>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</si>
  <si>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</si>
  <si>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</si>
  <si>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</si>
  <si>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</si>
  <si>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</si>
  <si>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</si>
  <si>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</si>
  <si>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</si>
  <si>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</si>
  <si>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</si>
  <si>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</si>
  <si>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</si>
  <si>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</si>
  <si>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</si>
  <si>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</si>
  <si>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</si>
  <si>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</si>
  <si>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</si>
  <si>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</si>
  <si>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</si>
  <si>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</si>
  <si>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</si>
  <si>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</si>
  <si>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</si>
  <si>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</si>
  <si>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</si>
  <si>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</si>
  <si>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</si>
  <si>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</si>
  <si>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</si>
  <si>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</si>
  <si>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</si>
  <si>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</si>
  <si>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</si>
  <si>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</si>
  <si>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</si>
  <si>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</si>
  <si>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</si>
  <si>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</si>
  <si>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</si>
  <si>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</si>
  <si>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</si>
  <si>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</si>
  <si>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</si>
  <si>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</si>
  <si>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</si>
  <si>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</si>
  <si>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</si>
  <si>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</si>
  <si>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</si>
  <si>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</si>
  <si>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</si>
  <si>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</si>
  <si>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</si>
  <si>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</si>
  <si>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</si>
  <si>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</si>
  <si>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</si>
  <si>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</si>
  <si>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</si>
  <si>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</si>
  <si>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</si>
  <si>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</si>
  <si>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</si>
  <si>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</si>
  <si>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</si>
  <si>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</si>
  <si>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</si>
  <si>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</si>
  <si>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</si>
  <si>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</si>
  <si>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</si>
  <si>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</si>
  <si>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</si>
  <si>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</si>
  <si>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</si>
  <si>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</si>
  <si>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</si>
  <si>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</si>
  <si>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</si>
  <si>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</si>
  <si>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</si>
  <si>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</si>
  <si>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</si>
  <si>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</si>
  <si>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</si>
  <si>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</si>
  <si>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</si>
  <si>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</si>
  <si>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</si>
  <si>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</si>
  <si>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</si>
  <si>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</si>
  <si>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</si>
  <si>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</si>
  <si>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</si>
  <si>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</si>
  <si>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</si>
  <si>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</si>
  <si>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</si>
  <si>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</si>
  <si>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</si>
  <si>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</si>
  <si>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</si>
  <si>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</si>
  <si>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</si>
  <si>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</si>
  <si>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</si>
  <si>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</si>
  <si>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</si>
  <si>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</si>
  <si>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</si>
  <si>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</si>
  <si>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</si>
  <si>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</si>
  <si>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</si>
  <si>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</si>
  <si>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</si>
  <si>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</si>
  <si>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</si>
  <si>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</si>
  <si>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</si>
  <si>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</si>
  <si>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</si>
  <si>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</si>
  <si>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</si>
  <si>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</si>
  <si>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</si>
  <si>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</si>
  <si>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</si>
  <si>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</si>
  <si>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</si>
  <si>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</si>
  <si>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</si>
  <si>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</si>
  <si>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</si>
  <si>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</si>
  <si>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</si>
  <si>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</si>
  <si>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</si>
  <si>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</si>
  <si>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</si>
  <si>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</si>
  <si>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</si>
  <si>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</si>
  <si>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</si>
  <si>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</si>
  <si>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</si>
  <si>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</si>
  <si>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</si>
  <si>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</si>
  <si>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</si>
  <si>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</si>
  <si>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</si>
  <si>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</si>
  <si>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</si>
  <si>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</si>
  <si>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</si>
  <si>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</si>
  <si>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</si>
  <si>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</si>
  <si>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</si>
  <si>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</si>
  <si>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</si>
  <si>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</si>
  <si>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</si>
  <si>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</si>
  <si>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</si>
  <si>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</si>
  <si>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</si>
  <si>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</si>
  <si>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</si>
  <si>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</si>
  <si>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</si>
  <si>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</si>
  <si>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</si>
  <si>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</si>
  <si>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</si>
  <si>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</si>
  <si>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</si>
  <si>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</si>
  <si>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</si>
  <si>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</si>
  <si>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</si>
  <si>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</si>
  <si>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</si>
  <si>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</si>
  <si>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</si>
  <si>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</si>
  <si>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</si>
  <si>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</si>
  <si>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</si>
  <si>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</si>
  <si>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</si>
  <si>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</si>
  <si>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</si>
  <si>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</si>
  <si>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</si>
  <si>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</si>
  <si>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</si>
  <si>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</si>
  <si>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</si>
  <si>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</si>
  <si>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</si>
  <si>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</si>
  <si>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</si>
  <si>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</si>
  <si>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</si>
  <si>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</si>
  <si>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</si>
  <si>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</si>
  <si>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</si>
  <si>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</si>
  <si>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</si>
  <si>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</si>
  <si>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</si>
  <si>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</si>
  <si>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</si>
  <si>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</si>
  <si>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</si>
  <si>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</si>
  <si>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</si>
  <si>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</si>
  <si>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</si>
  <si>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</si>
  <si>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</si>
  <si>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</si>
  <si>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</si>
  <si>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</si>
  <si>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</si>
  <si>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</si>
  <si>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</si>
  <si>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</si>
  <si>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</si>
  <si>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</si>
  <si>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</si>
  <si>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</si>
  <si>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</si>
  <si>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</si>
  <si>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</si>
  <si>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</si>
  <si>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</si>
  <si>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</si>
  <si>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</si>
  <si>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</si>
  <si>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</si>
  <si>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</si>
  <si>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</si>
  <si>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</si>
  <si>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</si>
  <si>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</si>
  <si>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</si>
  <si>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</si>
  <si>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</si>
  <si>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</si>
  <si>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</si>
  <si>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</si>
  <si>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</si>
  <si>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</si>
  <si>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</si>
  <si>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</si>
  <si>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</si>
  <si>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</si>
  <si>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</si>
  <si>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</si>
  <si>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</si>
  <si>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</si>
  <si>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</si>
  <si>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</si>
  <si>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</si>
  <si>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</si>
  <si>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</si>
  <si>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</si>
  <si>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</si>
  <si>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</si>
  <si>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</si>
  <si>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</si>
  <si>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</si>
  <si>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</si>
  <si>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</si>
  <si>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</si>
  <si>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</si>
  <si>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</si>
  <si>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</si>
  <si>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</si>
  <si>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</si>
  <si>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</si>
  <si>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</si>
  <si>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</si>
  <si>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</si>
  <si>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</si>
  <si>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</si>
  <si>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</si>
  <si>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</si>
  <si>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</si>
  <si>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</si>
  <si>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</si>
  <si>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</si>
  <si>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</si>
  <si>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</si>
  <si>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</si>
  <si>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</si>
  <si>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</si>
  <si>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</si>
  <si>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</si>
  <si>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</si>
  <si>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</si>
  <si>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</si>
  <si>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</si>
  <si>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</si>
  <si>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</si>
  <si>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</si>
  <si>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</si>
  <si>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</si>
  <si>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</si>
  <si>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</si>
  <si>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</si>
  <si>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</si>
  <si>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</si>
  <si>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</si>
  <si>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</si>
  <si>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</si>
  <si>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</si>
  <si>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</si>
  <si>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</si>
  <si>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</si>
  <si>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</si>
  <si>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</si>
  <si>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</si>
  <si>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</si>
  <si>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</si>
  <si>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</si>
  <si>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</si>
  <si>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</si>
  <si>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</si>
  <si>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</si>
  <si>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</si>
  <si>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</si>
  <si>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</si>
  <si>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</si>
  <si>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</si>
  <si>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</si>
  <si>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</si>
  <si>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</si>
  <si>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</si>
  <si>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</si>
  <si>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</si>
  <si>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</si>
  <si>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</si>
  <si>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</si>
  <si>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</si>
  <si>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</si>
  <si>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</si>
  <si>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</si>
  <si>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</si>
  <si>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</si>
  <si>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</si>
  <si>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</si>
  <si>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</si>
  <si>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</si>
  <si>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</si>
  <si>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</si>
  <si>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</si>
  <si>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</si>
  <si>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</si>
  <si>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</si>
  <si>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</si>
  <si>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</si>
  <si>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</si>
  <si>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</si>
  <si>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</si>
  <si>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</si>
  <si>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</si>
  <si>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</si>
  <si>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</si>
  <si>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</si>
  <si>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</si>
  <si>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</si>
  <si>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</si>
  <si>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</si>
  <si>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</si>
  <si>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</si>
  <si>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</si>
  <si>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</si>
  <si>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</si>
  <si>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</si>
  <si>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</si>
  <si>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</si>
  <si>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</si>
  <si>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</si>
  <si>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</si>
  <si>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</si>
  <si>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</si>
  <si>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</si>
  <si>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</si>
  <si>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</si>
  <si>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</si>
  <si>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</si>
  <si>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</si>
  <si>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</si>
  <si>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</si>
  <si>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</si>
  <si>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</si>
  <si>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</si>
  <si>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</si>
  <si>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</si>
  <si>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</si>
  <si>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</si>
  <si>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</si>
  <si>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</si>
  <si>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</si>
  <si>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</si>
  <si>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</si>
  <si>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</si>
  <si>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</si>
  <si>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</si>
  <si>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</si>
  <si>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</si>
  <si>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</si>
  <si>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</si>
  <si>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</si>
  <si>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</si>
  <si>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</si>
  <si>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</si>
  <si>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</si>
  <si>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</si>
  <si>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</si>
  <si>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</si>
  <si>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</si>
  <si>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</si>
  <si>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</si>
  <si>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</si>
  <si>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</si>
  <si>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</si>
  <si>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</si>
  <si>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</si>
  <si>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</si>
  <si>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</si>
  <si>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</si>
  <si>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</si>
  <si>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</si>
  <si>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</si>
  <si>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</si>
  <si>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</si>
  <si>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</si>
  <si>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</si>
  <si>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</si>
  <si>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</si>
  <si>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</si>
  <si>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</si>
  <si>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</si>
  <si>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</si>
  <si>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</si>
  <si>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</si>
  <si>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</si>
  <si>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</si>
  <si>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</si>
  <si>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</si>
  <si>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</si>
  <si>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</si>
  <si>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</si>
  <si>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</si>
  <si>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</si>
  <si>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</si>
  <si>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</si>
  <si>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</si>
  <si>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</si>
  <si>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</si>
  <si>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</si>
  <si>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</si>
  <si>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</si>
  <si>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</si>
  <si>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</si>
  <si>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</si>
  <si>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</si>
  <si>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</si>
  <si>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</si>
  <si>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</si>
  <si>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</si>
  <si>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</si>
  <si>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</si>
  <si>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</si>
  <si>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</si>
  <si>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</si>
  <si>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</si>
  <si>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</si>
  <si>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</si>
  <si>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</si>
  <si>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</si>
  <si>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</si>
  <si>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</si>
  <si>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</si>
  <si>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</si>
  <si>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</si>
  <si>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</si>
  <si>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</si>
  <si>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</si>
  <si>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</si>
  <si>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</si>
  <si>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</si>
  <si>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</si>
  <si>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</si>
  <si>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</si>
  <si>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</si>
  <si>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</si>
  <si>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</si>
  <si>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</si>
  <si>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</si>
  <si>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</si>
  <si>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</si>
  <si>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</si>
  <si>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</si>
  <si>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</si>
  <si>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</si>
  <si>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</si>
  <si>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</si>
  <si>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</si>
  <si>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</si>
  <si>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</si>
  <si>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</si>
  <si>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</si>
  <si>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</si>
  <si>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</si>
  <si>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</si>
  <si>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</si>
  <si>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</si>
  <si>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</si>
  <si>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</si>
  <si>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</si>
  <si>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</si>
  <si>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</si>
  <si>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</si>
  <si>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</si>
  <si>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</si>
  <si>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</si>
  <si>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</si>
  <si>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</si>
  <si>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</si>
  <si>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</si>
  <si>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</si>
  <si>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</si>
  <si>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</si>
  <si>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</si>
  <si>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</si>
  <si>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</si>
  <si>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</si>
  <si>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</si>
  <si>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</si>
  <si>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</si>
  <si>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</si>
  <si>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</si>
  <si>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</si>
  <si>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</si>
  <si>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</si>
  <si>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</si>
  <si>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</si>
  <si>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</si>
  <si>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</si>
  <si>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</si>
  <si>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</si>
  <si>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</si>
  <si>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</si>
  <si>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</si>
  <si>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</si>
  <si>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</si>
  <si>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</si>
  <si>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</si>
  <si>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</si>
  <si>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</si>
  <si>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</si>
  <si>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</si>
  <si>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</si>
  <si>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</si>
  <si>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</si>
  <si>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</si>
  <si>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</si>
  <si>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</si>
  <si>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</si>
  <si>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</si>
  <si>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</si>
  <si>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</si>
  <si>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</si>
  <si>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</si>
  <si>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</si>
  <si>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</si>
  <si>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</si>
  <si>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</si>
  <si>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</si>
  <si>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</si>
  <si>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</si>
  <si>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</si>
  <si>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</si>
  <si>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</si>
  <si>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</si>
  <si>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</si>
  <si>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</si>
  <si>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</si>
  <si>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</si>
  <si>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</si>
  <si>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</si>
  <si>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</si>
  <si>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</si>
  <si>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</si>
  <si>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</si>
  <si>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</si>
  <si>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</si>
  <si>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</si>
  <si>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</si>
  <si>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</si>
  <si>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</si>
  <si>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</si>
  <si>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</si>
  <si>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</si>
  <si>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</si>
  <si>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</si>
  <si>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</si>
  <si>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</si>
  <si>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</si>
  <si>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</si>
  <si>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</si>
  <si>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</si>
  <si>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</si>
  <si>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</si>
  <si>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</si>
  <si>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</si>
  <si>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</si>
  <si>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</si>
  <si>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</si>
  <si>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</si>
  <si>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</si>
  <si>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</si>
  <si>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</si>
  <si>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</si>
  <si>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</si>
  <si>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</si>
  <si>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</si>
  <si>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</si>
  <si>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</si>
  <si>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</si>
  <si>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</si>
  <si>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</si>
  <si>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</si>
  <si>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</si>
  <si>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</si>
  <si>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</si>
  <si>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</si>
  <si>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</si>
  <si>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</si>
  <si>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</si>
  <si>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</si>
  <si>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</si>
  <si>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</si>
  <si>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</si>
  <si>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</si>
  <si>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</si>
  <si>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</si>
  <si>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</si>
  <si>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</si>
  <si>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</si>
  <si>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</si>
  <si>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</si>
  <si>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</si>
  <si>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</si>
  <si>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</si>
  <si>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</si>
  <si>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</si>
  <si>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</si>
  <si>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</si>
  <si>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</si>
  <si>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</si>
  <si>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</si>
  <si>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</si>
  <si>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</si>
  <si>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</si>
  <si>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</si>
  <si>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</si>
  <si>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</si>
  <si>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</si>
  <si>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</si>
  <si>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</si>
  <si>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</si>
  <si>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</si>
  <si>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</si>
  <si>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</si>
  <si>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</si>
  <si>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</si>
  <si>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</si>
  <si>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</si>
  <si>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</si>
  <si>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</si>
  <si>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</si>
  <si>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</si>
  <si>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</si>
  <si>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</si>
  <si>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</si>
  <si>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</si>
  <si>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</si>
  <si>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</si>
  <si>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</si>
  <si>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</si>
  <si>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</si>
  <si>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</si>
  <si>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</si>
  <si>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</si>
  <si>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</si>
  <si>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</si>
  <si>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</si>
  <si>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</si>
  <si>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</si>
  <si>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</si>
  <si>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</si>
  <si>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</si>
  <si>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</si>
  <si>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</si>
  <si>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</si>
  <si>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</si>
  <si>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</si>
  <si>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</si>
  <si>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</si>
  <si>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</si>
  <si>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</si>
  <si>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</si>
  <si>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</si>
  <si>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</si>
  <si>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</si>
  <si>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</si>
  <si>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</si>
  <si>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</si>
  <si>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</si>
  <si>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</si>
  <si>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</si>
  <si>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</si>
  <si>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</si>
  <si>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</si>
  <si>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</si>
  <si>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</si>
  <si>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</si>
  <si>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</si>
  <si>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</si>
  <si>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</si>
  <si>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</si>
  <si>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</si>
  <si>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</si>
  <si>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</si>
  <si>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</si>
  <si>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</si>
  <si>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</si>
  <si>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</si>
  <si>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</si>
  <si>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</si>
  <si>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</si>
  <si>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</si>
  <si>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</si>
  <si>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</si>
  <si>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</si>
  <si>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</si>
  <si>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</si>
  <si>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</si>
  <si>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</si>
  <si>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</si>
  <si>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</si>
  <si>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</si>
  <si>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</si>
  <si>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</si>
  <si>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</si>
  <si>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</si>
  <si>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</si>
  <si>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</si>
  <si>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</si>
  <si>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</si>
  <si>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</si>
  <si>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</si>
  <si>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</si>
  <si>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</si>
  <si>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</si>
  <si>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</si>
  <si>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</si>
  <si>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</si>
  <si>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</si>
  <si>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</si>
  <si>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</si>
  <si>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</si>
  <si>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</si>
  <si>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</si>
  <si>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</si>
  <si>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</si>
  <si>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</si>
  <si>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</si>
  <si>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</si>
  <si>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</si>
  <si>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</si>
  <si>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</si>
  <si>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</si>
  <si>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</si>
  <si>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</si>
  <si>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</si>
  <si>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</si>
  <si>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</si>
  <si>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</si>
  <si>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</si>
  <si>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</si>
  <si>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</si>
  <si>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</si>
  <si>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</si>
  <si>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</si>
  <si>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</si>
  <si>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</si>
  <si>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</si>
  <si>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</si>
  <si>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</si>
  <si>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</si>
  <si>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</si>
  <si>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</si>
  <si>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</si>
  <si>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</si>
  <si>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</si>
  <si>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</si>
  <si>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</si>
  <si>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</si>
  <si>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</si>
  <si>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</si>
  <si>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</si>
  <si>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</si>
  <si>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</si>
  <si>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</si>
  <si>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</si>
  <si>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</si>
  <si>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</si>
  <si>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</si>
  <si>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</si>
  <si>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</si>
  <si>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</si>
  <si>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</si>
  <si>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</si>
  <si>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</si>
  <si>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</si>
  <si>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</si>
  <si>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</si>
  <si>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</si>
  <si>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</si>
  <si>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</si>
  <si>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</si>
  <si>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</si>
  <si>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</si>
  <si>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</si>
  <si>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</si>
  <si>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</si>
  <si>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</si>
  <si>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</si>
  <si>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</si>
  <si>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</si>
  <si>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</si>
  <si>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</si>
  <si>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</si>
  <si>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</si>
  <si>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</si>
  <si>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</si>
  <si>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</si>
  <si>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</si>
  <si>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</si>
  <si>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</si>
  <si>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</si>
  <si>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</si>
  <si>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</si>
  <si>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</si>
  <si>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</si>
  <si>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</si>
  <si>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</si>
  <si>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</si>
  <si>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</si>
  <si>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</si>
  <si>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</si>
  <si>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</si>
  <si>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</si>
  <si>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</si>
  <si>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</si>
  <si>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</si>
  <si>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</si>
  <si>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</si>
  <si>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</si>
  <si>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</si>
  <si>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</si>
  <si>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</si>
  <si>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</si>
  <si>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</si>
  <si>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</si>
  <si>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</si>
  <si>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</si>
  <si>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</si>
  <si>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</si>
  <si>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</si>
  <si>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</si>
  <si>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</si>
  <si>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</si>
  <si>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</si>
  <si>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</si>
  <si>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</si>
  <si>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</si>
  <si>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</si>
  <si>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</si>
  <si>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</si>
  <si>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</si>
  <si>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</si>
  <si>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</si>
  <si>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</si>
  <si>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</si>
  <si>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</si>
  <si>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</si>
  <si>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</si>
  <si>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</si>
  <si>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</si>
  <si>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</si>
  <si>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</si>
  <si>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</si>
  <si>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</si>
  <si>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</si>
  <si>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</si>
  <si>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</si>
  <si>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</si>
  <si>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</si>
  <si>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</si>
  <si>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</si>
  <si>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</si>
  <si>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</si>
  <si>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</si>
  <si>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</si>
  <si>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</si>
  <si>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</si>
  <si>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</si>
  <si>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</si>
  <si>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</si>
  <si>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</si>
  <si>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</si>
  <si>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</si>
  <si>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</si>
  <si>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</si>
  <si>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</si>
  <si>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</si>
  <si>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</si>
  <si>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</si>
  <si>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</si>
  <si>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</si>
  <si>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</si>
  <si>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</si>
  <si>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</si>
  <si>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</si>
  <si>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</si>
  <si>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</si>
  <si>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</si>
  <si>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</si>
  <si>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</si>
  <si>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</si>
  <si>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</si>
  <si>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</si>
  <si>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</si>
  <si>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</si>
  <si>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</si>
  <si>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</si>
  <si>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</si>
  <si>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</si>
  <si>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</si>
  <si>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</si>
  <si>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</si>
  <si>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</si>
  <si>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</si>
  <si>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</si>
  <si>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</si>
  <si>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</si>
  <si>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</si>
  <si>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</si>
  <si>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</si>
  <si>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</si>
  <si>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</si>
  <si>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</si>
  <si>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</si>
  <si>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</si>
  <si>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</si>
  <si>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</si>
  <si>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</si>
  <si>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</si>
  <si>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</si>
  <si>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</si>
  <si>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</si>
  <si>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</si>
  <si>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</si>
  <si>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</si>
  <si>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</si>
  <si>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</si>
  <si>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</si>
  <si>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</si>
  <si>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</si>
  <si>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</si>
  <si>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</si>
  <si>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</si>
  <si>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</si>
  <si>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</si>
  <si>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</si>
  <si>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</si>
  <si>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</si>
  <si>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</si>
  <si>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</si>
  <si>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</si>
  <si>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</si>
  <si>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</si>
  <si>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</si>
  <si>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</si>
  <si>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</si>
  <si>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</si>
  <si>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</si>
  <si>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</si>
  <si>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</si>
  <si>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</si>
  <si>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</si>
  <si>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</si>
  <si>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</si>
  <si>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</si>
  <si>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</si>
  <si>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</si>
  <si>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</si>
  <si>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</si>
  <si>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</si>
  <si>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</si>
  <si>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</si>
  <si>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</si>
  <si>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</si>
  <si>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</si>
  <si>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</si>
  <si>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</si>
  <si>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</si>
  <si>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</si>
  <si>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</si>
  <si>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</si>
  <si>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</si>
  <si>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</si>
  <si>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</si>
  <si>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</si>
  <si>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</si>
  <si>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</si>
  <si>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</si>
  <si>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</si>
  <si>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</si>
  <si>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</si>
  <si>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</si>
  <si>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</si>
  <si>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</si>
  <si>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</si>
  <si>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</si>
  <si>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</si>
  <si>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</si>
  <si>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</si>
  <si>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</si>
  <si>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</si>
  <si>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</si>
  <si>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</si>
  <si>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</si>
  <si>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</si>
  <si>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</si>
  <si>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</si>
  <si>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</si>
  <si>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</si>
  <si>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</si>
  <si>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</si>
  <si>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</si>
  <si>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</si>
  <si>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</si>
  <si>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</si>
  <si>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</si>
  <si>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</si>
  <si>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</si>
  <si>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</si>
  <si>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</si>
  <si>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</si>
  <si>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</si>
  <si>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</si>
  <si>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</si>
  <si>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</si>
  <si>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</si>
  <si>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</si>
  <si>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</si>
  <si>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</si>
  <si>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</si>
  <si>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</si>
  <si>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</si>
  <si>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</si>
  <si>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</si>
  <si>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</si>
  <si>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</si>
  <si>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</si>
  <si>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</si>
  <si>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</si>
  <si>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</si>
  <si>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</si>
  <si>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</si>
  <si>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</si>
  <si>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</si>
  <si>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</si>
  <si>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</si>
  <si>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</si>
  <si>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</si>
  <si>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</si>
  <si>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</si>
  <si>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</si>
  <si>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</si>
  <si>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</si>
  <si>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</si>
  <si>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</si>
  <si>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</si>
  <si>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</si>
  <si>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</si>
  <si>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</si>
  <si>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</si>
  <si>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</si>
  <si>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</si>
  <si>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</si>
  <si>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</si>
  <si>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</si>
  <si>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</si>
  <si>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</si>
  <si>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</si>
  <si>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</si>
  <si>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</si>
  <si>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</si>
  <si>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</si>
  <si>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</si>
  <si>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</si>
  <si>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</si>
  <si>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</si>
  <si>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</si>
  <si>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</si>
  <si>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</si>
  <si>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</si>
  <si>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</si>
  <si>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</si>
  <si>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</si>
  <si>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</si>
  <si>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</si>
  <si>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</si>
  <si>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</si>
  <si>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</si>
  <si>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</si>
  <si>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</si>
  <si>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</si>
  <si>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</si>
  <si>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</si>
  <si>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</si>
  <si>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</si>
  <si>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</si>
  <si>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</si>
  <si>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</si>
  <si>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</si>
  <si>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</si>
  <si>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</si>
  <si>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</si>
  <si>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</si>
  <si>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</si>
  <si>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</si>
  <si>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</si>
  <si>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</si>
  <si>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</si>
  <si>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</si>
  <si>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</si>
  <si>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</si>
  <si>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</si>
  <si>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</si>
  <si>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</si>
  <si>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</si>
  <si>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</si>
  <si>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</si>
  <si>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</si>
  <si>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</si>
  <si>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</si>
  <si>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</si>
  <si>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</si>
  <si>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</si>
  <si>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</si>
  <si>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</si>
  <si>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</si>
  <si>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</si>
  <si>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</si>
  <si>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</si>
  <si>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</si>
  <si>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</si>
  <si>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</si>
  <si>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</si>
  <si>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</si>
  <si>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</si>
  <si>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</si>
  <si>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</si>
  <si>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</si>
  <si>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</si>
  <si>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</si>
  <si>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</si>
  <si>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</si>
  <si>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</si>
  <si>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</si>
  <si>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</si>
  <si>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</si>
  <si>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</si>
  <si>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</si>
  <si>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</si>
  <si>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</si>
  <si>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</si>
  <si>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</si>
  <si>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</si>
  <si>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</si>
  <si>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</si>
  <si>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</si>
  <si>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</si>
  <si>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</si>
  <si>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</si>
  <si>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</si>
  <si>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</si>
  <si>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</si>
  <si>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</si>
  <si>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</si>
  <si>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</si>
  <si>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</si>
  <si>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</si>
  <si>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</si>
  <si>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</si>
  <si>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</si>
  <si>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</si>
  <si>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</si>
  <si>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</si>
  <si>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</si>
  <si>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</si>
  <si>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</si>
  <si>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</si>
  <si>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</si>
  <si>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</si>
  <si>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</si>
  <si>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</si>
  <si>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</si>
  <si>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</si>
  <si>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</si>
  <si>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</si>
  <si>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</si>
  <si>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</si>
  <si>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</si>
  <si>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</si>
  <si>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</si>
  <si>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</si>
  <si>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</si>
  <si>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</si>
  <si>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</si>
  <si>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</si>
  <si>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</si>
  <si>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</si>
  <si>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</si>
  <si>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</si>
  <si>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</si>
  <si>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</si>
  <si>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</si>
  <si>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</si>
  <si>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</si>
  <si>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</si>
  <si>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</si>
  <si>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</si>
  <si>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</si>
  <si>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</si>
  <si>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</si>
  <si>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</si>
  <si>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</si>
  <si>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</si>
  <si>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</si>
  <si>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</si>
  <si>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</si>
  <si>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</si>
  <si>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</si>
  <si>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</si>
  <si>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</si>
  <si>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</si>
  <si>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</si>
  <si>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</si>
  <si>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</si>
  <si>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</si>
  <si>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</si>
  <si>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</si>
  <si>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</si>
  <si>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</si>
  <si>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</si>
  <si>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</si>
  <si>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</si>
  <si>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</si>
  <si>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</si>
  <si>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</si>
  <si>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</si>
  <si>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</si>
  <si>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</si>
  <si>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</si>
  <si>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</si>
  <si>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</si>
  <si>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</si>
  <si>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</si>
  <si>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</si>
  <si>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</si>
  <si>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</si>
  <si>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</si>
  <si>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</si>
  <si>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</si>
  <si>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</si>
  <si>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</si>
  <si>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</si>
  <si>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</si>
  <si>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</si>
  <si>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</si>
  <si>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</si>
  <si>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</si>
  <si>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</si>
  <si>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</si>
  <si>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</si>
  <si>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</si>
  <si>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</si>
  <si>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</si>
  <si>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</si>
  <si>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</si>
  <si>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</si>
  <si>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</si>
  <si>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</si>
  <si>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</si>
  <si>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</si>
  <si>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</si>
  <si>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</si>
  <si>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</si>
  <si>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</si>
  <si>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</si>
  <si>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</si>
  <si>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</si>
  <si>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</si>
  <si>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</si>
  <si>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</si>
  <si>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</si>
  <si>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</si>
  <si>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</si>
  <si>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</si>
  <si>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</si>
  <si>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</si>
  <si>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</si>
  <si>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</si>
  <si>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</si>
  <si>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</si>
  <si>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</si>
  <si>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</si>
  <si>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</si>
  <si>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</si>
  <si>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</si>
  <si>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</si>
  <si>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</si>
  <si>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</si>
  <si>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</si>
  <si>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</si>
  <si>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</si>
  <si>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</si>
  <si>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</si>
  <si>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</si>
  <si>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</si>
  <si>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</si>
  <si>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</si>
  <si>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</si>
  <si>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</si>
  <si>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</si>
  <si>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</si>
  <si>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</si>
  <si>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</si>
  <si>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</si>
  <si>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</si>
  <si>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</si>
  <si>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</si>
  <si>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</si>
  <si>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</si>
  <si>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</si>
  <si>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</si>
  <si>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</si>
  <si>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</si>
  <si>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</si>
  <si>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</si>
  <si>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</si>
  <si>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</si>
  <si>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</si>
  <si>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</si>
  <si>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</si>
  <si>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</si>
  <si>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</si>
  <si>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</si>
  <si>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</si>
  <si>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</si>
  <si>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</si>
  <si>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</si>
  <si>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</si>
  <si>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</si>
  <si>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</si>
  <si>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</si>
  <si>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</si>
  <si>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</si>
  <si>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</si>
  <si>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</si>
  <si>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</si>
  <si>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</si>
  <si>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</si>
  <si>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</si>
  <si>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</si>
  <si>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</si>
  <si>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</si>
  <si>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</si>
  <si>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</si>
  <si>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</si>
  <si>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</si>
  <si>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</si>
  <si>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</si>
  <si>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</si>
  <si>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</si>
  <si>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</si>
  <si>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</si>
  <si>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</si>
  <si>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</si>
  <si>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</si>
  <si>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</si>
  <si>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</si>
  <si>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</si>
  <si>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</si>
  <si>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</si>
  <si>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</si>
  <si>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</si>
  <si>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</si>
  <si>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</si>
  <si>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</si>
  <si>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</si>
  <si>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</si>
  <si>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</si>
  <si>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</si>
  <si>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</si>
  <si>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</si>
  <si>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</si>
  <si>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</si>
  <si>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</si>
  <si>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</si>
  <si>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</si>
  <si>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</si>
  <si>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</si>
  <si>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</si>
  <si>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</si>
  <si>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</si>
  <si>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</si>
  <si>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</si>
  <si>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</si>
  <si>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</si>
  <si>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</si>
  <si>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</si>
  <si>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</si>
  <si>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</si>
  <si>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</si>
  <si>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</si>
  <si>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</si>
  <si>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</si>
  <si>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</si>
  <si>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</si>
  <si>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</si>
  <si>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</si>
  <si>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</si>
  <si>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</si>
  <si>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</si>
  <si>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</si>
  <si>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</si>
  <si>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</si>
  <si>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</si>
  <si>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</si>
  <si>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</si>
  <si>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</si>
  <si>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</si>
  <si>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</si>
  <si>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</si>
  <si>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</si>
  <si>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</si>
  <si>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</si>
  <si>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</si>
  <si>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</si>
  <si>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</si>
  <si>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</si>
  <si>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</si>
  <si>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</si>
  <si>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</si>
  <si>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</si>
  <si>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</si>
  <si>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</si>
  <si>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</si>
  <si>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</si>
  <si>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</si>
  <si>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</si>
  <si>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</si>
  <si>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</si>
  <si>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</si>
  <si>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</si>
  <si>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</si>
  <si>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</si>
  <si>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</si>
  <si>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</si>
  <si>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</si>
  <si>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</si>
  <si>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</si>
  <si>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</si>
  <si>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</si>
  <si>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</si>
  <si>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</si>
  <si>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</si>
  <si>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</si>
  <si>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</si>
  <si>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</si>
  <si>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</si>
  <si>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</si>
  <si>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</si>
  <si>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</si>
  <si>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</si>
  <si>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</si>
  <si>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</si>
  <si>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</si>
  <si>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</si>
  <si>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</si>
  <si>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</si>
  <si>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</si>
  <si>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</si>
  <si>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</si>
  <si>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</si>
  <si>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</si>
  <si>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</si>
  <si>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</si>
  <si>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</si>
  <si>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</si>
  <si>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</si>
  <si>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</si>
  <si>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</si>
  <si>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</si>
  <si>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</si>
  <si>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</si>
  <si>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</si>
  <si>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</si>
  <si>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</si>
  <si>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</si>
  <si>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</si>
  <si>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</si>
  <si>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</si>
  <si>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</si>
  <si>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</si>
  <si>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</si>
  <si>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</si>
  <si>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</si>
  <si>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</si>
  <si>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</si>
  <si>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</si>
  <si>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</si>
  <si>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</si>
  <si>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</si>
  <si>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</si>
  <si>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</si>
  <si>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</si>
  <si>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</si>
  <si>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</si>
  <si>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</si>
  <si>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</si>
  <si>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</si>
  <si>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</si>
  <si>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</si>
  <si>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</si>
  <si>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</si>
  <si>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</si>
  <si>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</si>
  <si>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</si>
  <si>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</si>
  <si>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</si>
  <si>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</si>
  <si>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</si>
  <si>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</si>
  <si>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</si>
  <si>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</si>
  <si>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</si>
  <si>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</si>
  <si>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</si>
  <si>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</si>
  <si>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</si>
  <si>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</si>
  <si>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</si>
  <si>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</si>
  <si>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</si>
  <si>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</si>
  <si>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</si>
  <si>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</si>
  <si>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</si>
  <si>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</si>
  <si>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</si>
  <si>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</si>
  <si>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</si>
  <si>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</si>
  <si>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</si>
  <si>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</si>
  <si>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</si>
  <si>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</si>
  <si>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</si>
  <si>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</si>
  <si>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</si>
  <si>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</si>
  <si>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</si>
  <si>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</si>
  <si>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</si>
  <si>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</si>
  <si>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</si>
  <si>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</si>
  <si>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</si>
  <si>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</si>
  <si>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</si>
  <si>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</si>
  <si>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</si>
  <si>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</si>
  <si>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</si>
  <si>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</si>
  <si>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</si>
  <si>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</si>
  <si>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</si>
  <si>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</si>
  <si>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</si>
  <si>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</si>
  <si>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</si>
  <si>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</si>
  <si>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</si>
  <si>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</si>
  <si>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</si>
  <si>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</si>
  <si>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</si>
  <si>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</si>
  <si>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</si>
  <si>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</si>
  <si>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</si>
  <si>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</si>
  <si>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</si>
  <si>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</si>
  <si>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</si>
  <si>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</si>
  <si>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</si>
  <si>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</si>
  <si>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</si>
  <si>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</si>
  <si>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</si>
  <si>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</si>
  <si>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</si>
  <si>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</si>
  <si>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</si>
  <si>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</si>
  <si>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</si>
  <si>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</si>
  <si>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</si>
  <si>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</si>
  <si>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</si>
  <si>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</si>
  <si>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</si>
  <si>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</si>
  <si>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</si>
  <si>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</si>
  <si>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</si>
  <si>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</si>
  <si>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</si>
  <si>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</si>
  <si>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</si>
  <si>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</si>
  <si>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</si>
  <si>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</si>
  <si>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</si>
  <si>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</si>
  <si>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</si>
  <si>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</si>
  <si>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</si>
  <si>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</si>
  <si>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</si>
  <si>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</si>
  <si>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</si>
  <si>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</si>
  <si>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</si>
  <si>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</si>
  <si>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</si>
  <si>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</si>
  <si>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</si>
  <si>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</si>
  <si>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</si>
  <si>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</si>
  <si>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</si>
  <si>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</si>
  <si>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</si>
  <si>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</si>
  <si>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</si>
  <si>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</si>
  <si>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</si>
  <si>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</si>
  <si>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</si>
  <si>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</si>
  <si>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</si>
  <si>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</si>
  <si>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</si>
  <si>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</si>
  <si>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</si>
  <si>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</si>
  <si>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</si>
  <si>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</si>
  <si>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</si>
  <si>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</si>
  <si>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</si>
  <si>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</si>
  <si>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</si>
  <si>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</si>
  <si>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</si>
  <si>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</si>
  <si>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</si>
  <si>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</si>
  <si>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</si>
  <si>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</si>
  <si>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</si>
  <si>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</si>
  <si>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</si>
  <si>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</si>
  <si>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</si>
  <si>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</si>
  <si>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</si>
  <si>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</si>
  <si>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</si>
  <si>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</si>
  <si>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</si>
  <si>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</si>
  <si>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</si>
  <si>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</si>
  <si>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</si>
  <si>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</si>
  <si>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</si>
  <si>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</si>
  <si>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</si>
  <si>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</si>
  <si>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</si>
  <si>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</si>
  <si>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</si>
  <si>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</si>
  <si>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</si>
  <si>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</si>
  <si>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</si>
  <si>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</si>
  <si>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</si>
  <si>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</si>
  <si>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</si>
  <si>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</si>
  <si>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</si>
  <si>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</si>
  <si>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</si>
  <si>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</si>
  <si>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</si>
  <si>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</si>
  <si>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</si>
  <si>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</si>
  <si>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</si>
  <si>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</si>
  <si>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</si>
  <si>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</si>
  <si>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</si>
  <si>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</si>
  <si>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</si>
  <si>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</si>
  <si>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</si>
  <si>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</si>
  <si>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</si>
  <si>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</si>
  <si>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</si>
  <si>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</si>
  <si>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</si>
  <si>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</si>
  <si>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</si>
  <si>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</si>
  <si>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</si>
  <si>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</si>
  <si>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</si>
  <si>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</si>
  <si>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</si>
  <si>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</si>
  <si>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</si>
  <si>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</si>
  <si>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</si>
  <si>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</si>
  <si>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</si>
  <si>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</si>
  <si>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</si>
  <si>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</si>
  <si>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</si>
  <si>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</si>
  <si>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</si>
  <si>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</si>
  <si>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</si>
  <si>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</si>
  <si>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</si>
  <si>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</si>
  <si>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</si>
  <si>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</si>
  <si>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</si>
  <si>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</si>
  <si>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</si>
  <si>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</si>
  <si>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</si>
  <si>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</si>
  <si>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</si>
  <si>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</si>
  <si>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</si>
  <si>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</si>
  <si>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</si>
  <si>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</si>
  <si>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</si>
  <si>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</si>
  <si>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</si>
  <si>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</si>
  <si>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</si>
  <si>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</si>
  <si>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</si>
  <si>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</si>
  <si>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</si>
  <si>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</si>
  <si>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</si>
  <si>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</si>
  <si>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</si>
  <si>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</si>
  <si>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</si>
  <si>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</si>
  <si>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</si>
  <si>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</si>
  <si>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</si>
  <si>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</si>
  <si>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</si>
  <si>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</si>
  <si>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</si>
  <si>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</si>
  <si>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</si>
  <si>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</si>
  <si>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</si>
  <si>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</si>
  <si>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</si>
  <si>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</si>
  <si>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</si>
  <si>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</si>
  <si>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</si>
  <si>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</si>
  <si>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</si>
  <si>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</si>
  <si>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</si>
  <si>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</si>
  <si>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</si>
  <si>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</si>
  <si>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</si>
  <si>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</si>
  <si>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</si>
  <si>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</si>
  <si>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</si>
  <si>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</si>
  <si>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</si>
  <si>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</si>
  <si>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</si>
  <si>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</si>
  <si>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</si>
  <si>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</si>
  <si>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</si>
  <si>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</si>
  <si>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</si>
  <si>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</si>
  <si>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</si>
  <si>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</si>
  <si>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</si>
  <si>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</si>
  <si>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</si>
  <si>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</si>
  <si>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</si>
  <si>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</si>
  <si>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</si>
  <si>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</si>
  <si>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</si>
  <si>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</si>
  <si>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</si>
  <si>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</si>
  <si>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</si>
  <si>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</si>
  <si>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</si>
  <si>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</si>
  <si>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</si>
  <si>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</si>
  <si>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</si>
  <si>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</si>
  <si>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</si>
  <si>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</si>
  <si>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</si>
  <si>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</si>
  <si>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</si>
  <si>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</si>
  <si>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</si>
  <si>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</si>
  <si>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</si>
  <si>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</si>
  <si>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</si>
  <si>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</si>
  <si>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</si>
  <si>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</si>
  <si>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</si>
  <si>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</si>
  <si>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</si>
  <si>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</si>
  <si>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</si>
  <si>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</si>
  <si>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</si>
  <si>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</si>
  <si>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</si>
  <si>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</si>
  <si>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</si>
  <si>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</si>
  <si>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</si>
  <si>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</si>
  <si>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</si>
  <si>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</si>
  <si>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</si>
  <si>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</si>
  <si>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</si>
  <si>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</si>
  <si>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</si>
  <si>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</si>
  <si>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</si>
  <si>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</si>
  <si>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</si>
  <si>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</si>
  <si>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</si>
  <si>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</si>
  <si>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</si>
  <si>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</si>
  <si>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</si>
  <si>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</si>
  <si>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</si>
  <si>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</si>
  <si>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</si>
  <si>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</si>
  <si>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</si>
  <si>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</si>
  <si>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</si>
  <si>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</si>
  <si>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</si>
  <si>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</si>
  <si>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</si>
  <si>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</si>
  <si>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</si>
  <si>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</si>
  <si>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</si>
  <si>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</si>
  <si>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</si>
  <si>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</si>
  <si>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</si>
  <si>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</si>
  <si>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</si>
  <si>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</si>
  <si>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</si>
  <si>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</si>
  <si>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</si>
  <si>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</si>
  <si>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</si>
  <si>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</si>
  <si>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</si>
  <si>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</si>
  <si>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</si>
  <si>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</si>
  <si>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</si>
  <si>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</si>
  <si>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</si>
  <si>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</si>
  <si>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</si>
  <si>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</si>
  <si>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</si>
  <si>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</si>
  <si>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</si>
  <si>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</si>
  <si>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</si>
  <si>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</si>
  <si>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</si>
  <si>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</si>
  <si>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</si>
  <si>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</si>
  <si>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</si>
  <si>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</si>
  <si>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</si>
  <si>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</si>
  <si>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</si>
  <si>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</si>
  <si>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</si>
  <si>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</si>
  <si>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</si>
  <si>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</si>
  <si>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</si>
  <si>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</si>
  <si>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</si>
  <si>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</si>
  <si>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</si>
  <si>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</si>
  <si>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</si>
  <si>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</si>
  <si>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</si>
  <si>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</si>
  <si>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</si>
  <si>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</si>
  <si>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</si>
  <si>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</si>
  <si>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</si>
  <si>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</si>
  <si>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</si>
  <si>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</si>
  <si>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</si>
  <si>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</si>
  <si>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</si>
  <si>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</si>
  <si>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</si>
  <si>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</si>
  <si>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</si>
  <si>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</si>
  <si>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</si>
  <si>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</si>
  <si>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</si>
  <si>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</si>
  <si>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</si>
  <si>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</si>
  <si>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</si>
  <si>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</si>
  <si>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</si>
  <si>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</si>
  <si>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</si>
  <si>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</si>
  <si>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</si>
  <si>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</si>
  <si>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</si>
  <si>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</si>
  <si>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</si>
  <si>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</si>
  <si>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</si>
  <si>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</si>
  <si>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</si>
  <si>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</si>
  <si>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</si>
  <si>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</si>
  <si>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</si>
  <si>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</si>
  <si>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</si>
  <si>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</si>
  <si>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</si>
  <si>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</si>
  <si>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</si>
  <si>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</si>
  <si>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</si>
  <si>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</si>
  <si>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</si>
  <si>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</si>
  <si>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</si>
  <si>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</si>
  <si>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</si>
  <si>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</si>
  <si>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</si>
  <si>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</si>
  <si>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</si>
  <si>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</si>
  <si>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</si>
  <si>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</si>
  <si>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</si>
  <si>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</si>
  <si>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</si>
  <si>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</si>
  <si>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</si>
  <si>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</si>
  <si>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</si>
  <si>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</si>
  <si>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</si>
  <si>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</si>
  <si>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</si>
  <si>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</si>
  <si>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</si>
  <si>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</si>
  <si>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</si>
  <si>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</si>
  <si>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</si>
  <si>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</si>
  <si>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</si>
  <si>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</si>
  <si>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</si>
  <si>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</si>
  <si>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</si>
  <si>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</si>
  <si>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</si>
  <si>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</si>
  <si>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</si>
  <si>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</si>
  <si>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</si>
  <si>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</si>
  <si>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</si>
  <si>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</si>
  <si>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</si>
  <si>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</si>
  <si>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</si>
  <si>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</si>
  <si>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</si>
  <si>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</si>
  <si>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</si>
  <si>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</si>
  <si>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</si>
  <si>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</si>
  <si>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</si>
  <si>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</si>
  <si>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</si>
  <si>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</si>
  <si>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</si>
  <si>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</si>
  <si>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</si>
  <si>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</si>
  <si>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</si>
  <si>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</si>
  <si>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</si>
  <si>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</si>
  <si>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</si>
  <si>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</si>
  <si>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</si>
  <si>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</si>
  <si>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</si>
  <si>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</si>
  <si>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</si>
  <si>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</si>
  <si>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</si>
  <si>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</si>
  <si>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</si>
  <si>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</si>
  <si>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</si>
  <si>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</si>
  <si>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</si>
  <si>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</si>
  <si>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</si>
  <si>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</si>
  <si>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</si>
  <si>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</si>
  <si>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</si>
  <si>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</si>
  <si>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</si>
  <si>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</si>
  <si>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</si>
  <si>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</si>
  <si>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</si>
  <si>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</si>
  <si>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</si>
  <si>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</si>
  <si>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</si>
  <si>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</si>
  <si>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</si>
  <si>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</si>
  <si>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</si>
  <si>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</si>
  <si>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</si>
  <si>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</si>
  <si>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</si>
  <si>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</si>
  <si>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</si>
  <si>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</si>
  <si>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</si>
  <si>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</si>
  <si>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</si>
  <si>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</si>
  <si>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</si>
  <si>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</si>
  <si>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</si>
  <si>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</si>
  <si>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</si>
  <si>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</si>
  <si>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</si>
  <si>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</si>
  <si>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</si>
  <si>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</si>
  <si>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</si>
  <si>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</si>
  <si>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</si>
  <si>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</si>
  <si>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</si>
  <si>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</si>
  <si>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</si>
  <si>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</si>
  <si>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</si>
  <si>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</si>
  <si>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</si>
  <si>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</si>
  <si>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</si>
  <si>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</si>
  <si>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</si>
  <si>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</si>
  <si>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</si>
  <si>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</si>
  <si>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</si>
  <si>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</si>
  <si>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</si>
  <si>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</si>
  <si>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</si>
  <si>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</si>
  <si>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</si>
  <si>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</si>
  <si>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</si>
  <si>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</si>
  <si>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</si>
  <si>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</si>
  <si>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</si>
  <si>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</si>
  <si>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</si>
  <si>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</si>
  <si>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</si>
  <si>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</si>
  <si>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</si>
  <si>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</si>
  <si>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</si>
  <si>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</si>
  <si>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</si>
  <si>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</si>
  <si>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</si>
  <si>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</si>
  <si>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</si>
  <si>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</si>
  <si>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</si>
  <si>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</si>
  <si>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</si>
  <si>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</si>
  <si>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</si>
  <si>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</si>
  <si>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</si>
  <si>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</si>
  <si>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</si>
  <si>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</si>
  <si>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</si>
  <si>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</si>
  <si>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</si>
  <si>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</si>
  <si>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</si>
  <si>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</si>
  <si>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</si>
  <si>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</si>
  <si>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</si>
  <si>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</si>
  <si>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</si>
  <si>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</si>
  <si>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</si>
  <si>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</si>
  <si>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</si>
  <si>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</si>
  <si>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</si>
  <si>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</si>
  <si>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</si>
  <si>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</si>
  <si>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</si>
  <si>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</si>
  <si>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</si>
  <si>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</si>
  <si>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</si>
  <si>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</si>
  <si>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</si>
  <si>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</si>
  <si>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</si>
  <si>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</si>
  <si>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</si>
  <si>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</si>
  <si>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</si>
  <si>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</si>
  <si>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</si>
  <si>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</si>
  <si>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</si>
  <si>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</si>
  <si>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</si>
  <si>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</si>
  <si>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</si>
  <si>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</si>
  <si>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</si>
  <si>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</si>
  <si>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</si>
  <si>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</si>
  <si>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</si>
  <si>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</si>
  <si>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</si>
  <si>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</si>
  <si>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</si>
  <si>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</si>
  <si>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</si>
  <si>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</si>
  <si>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</si>
  <si>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</si>
  <si>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</si>
  <si>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</si>
  <si>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</si>
  <si>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</si>
  <si>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</si>
  <si>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</si>
  <si>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</si>
  <si>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</si>
  <si>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</si>
  <si>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</si>
  <si>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</si>
  <si>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</si>
  <si>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</si>
  <si>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</si>
  <si>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</si>
  <si>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</si>
  <si>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</si>
  <si>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</si>
  <si>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</si>
  <si>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</si>
  <si>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</si>
  <si>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</si>
  <si>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</si>
  <si>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</si>
  <si>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</si>
  <si>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</si>
  <si>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</si>
  <si>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</si>
  <si>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</si>
  <si>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</si>
  <si>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</si>
  <si>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</si>
  <si>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</si>
  <si>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</si>
  <si>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</si>
  <si>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</si>
  <si>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</si>
  <si>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</si>
  <si>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</si>
  <si>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</si>
  <si>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</si>
  <si>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</si>
  <si>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</si>
  <si>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</si>
  <si>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</si>
  <si>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</si>
  <si>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</si>
  <si>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</si>
  <si>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</si>
  <si>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</si>
  <si>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</si>
  <si>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</si>
  <si>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</si>
  <si>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</si>
  <si>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</si>
  <si>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</si>
  <si>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</si>
  <si>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</si>
  <si>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</si>
  <si>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</si>
  <si>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</si>
  <si>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</si>
  <si>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</si>
  <si>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</si>
  <si>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</si>
  <si>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</si>
  <si>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</si>
  <si>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</si>
  <si>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</si>
  <si>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</si>
  <si>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</si>
  <si>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</si>
  <si>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</si>
  <si>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</si>
  <si>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</si>
  <si>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</si>
  <si>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</si>
  <si>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</si>
  <si>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</si>
  <si>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</si>
  <si>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</si>
  <si>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</si>
  <si>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</si>
  <si>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</si>
  <si>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</si>
  <si>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</si>
  <si>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</si>
  <si>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</si>
  <si>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</si>
  <si>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</si>
  <si>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</si>
  <si>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</si>
  <si>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</si>
  <si>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</si>
  <si>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</si>
  <si>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</si>
  <si>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</si>
  <si>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</si>
  <si>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</si>
  <si>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</si>
  <si>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</si>
  <si>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</si>
  <si>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</si>
  <si>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</si>
  <si>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</si>
  <si>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</si>
  <si>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</si>
  <si>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</si>
  <si>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</si>
  <si>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</si>
  <si>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</si>
  <si>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</si>
  <si>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</si>
  <si>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</si>
  <si>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</si>
  <si>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</si>
  <si>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</si>
  <si>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</si>
  <si>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</si>
  <si>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</si>
  <si>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</si>
  <si>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</si>
  <si>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</si>
  <si>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</si>
  <si>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</si>
  <si>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</si>
  <si>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</si>
  <si>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</si>
  <si>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</si>
  <si>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</si>
  <si>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</si>
  <si>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</si>
  <si>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</si>
  <si>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</si>
  <si>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</si>
  <si>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</si>
  <si>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</si>
  <si>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</si>
  <si>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</si>
  <si>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</si>
  <si>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</si>
  <si>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</si>
  <si>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</si>
  <si>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</si>
  <si>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</si>
  <si>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</si>
  <si>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</si>
  <si>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</si>
  <si>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</si>
  <si>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</si>
  <si>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</si>
  <si>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</si>
  <si>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</si>
  <si>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</si>
  <si>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</si>
  <si>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</si>
  <si>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</si>
  <si>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</si>
  <si>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</si>
  <si>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</si>
  <si>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</si>
  <si>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</si>
  <si>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</si>
  <si>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</si>
  <si>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</si>
  <si>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</si>
  <si>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</si>
  <si>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</si>
  <si>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</si>
  <si>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</si>
  <si>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</si>
  <si>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</si>
  <si>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</si>
  <si>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</si>
  <si>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</si>
  <si>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</si>
  <si>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</si>
  <si>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</si>
  <si>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</si>
  <si>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</si>
  <si>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</si>
  <si>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</si>
  <si>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</si>
  <si>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</si>
  <si>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</si>
  <si>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</si>
  <si>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</si>
  <si>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</si>
  <si>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</si>
  <si>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</si>
  <si>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</si>
  <si>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</si>
  <si>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</si>
  <si>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</si>
  <si>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</si>
  <si>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</si>
  <si>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</si>
  <si>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</si>
  <si>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</si>
  <si>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</si>
  <si>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</si>
  <si>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</si>
  <si>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</si>
  <si>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</si>
  <si>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</si>
  <si>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</si>
  <si>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</si>
  <si>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</si>
  <si>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</si>
  <si>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</si>
  <si>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</si>
  <si>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</si>
  <si>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</si>
  <si>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</si>
  <si>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</si>
  <si>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</si>
  <si>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</si>
  <si>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</si>
  <si>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</si>
  <si>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</si>
  <si>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</si>
  <si>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</si>
  <si>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</si>
  <si>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</si>
  <si>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</si>
  <si>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</si>
  <si>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</si>
  <si>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</si>
  <si>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</si>
  <si>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</si>
  <si>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</si>
  <si>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</si>
  <si>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</si>
  <si>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</si>
  <si>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</si>
  <si>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</si>
  <si>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</si>
  <si>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</si>
  <si>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</si>
  <si>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</si>
  <si>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</si>
  <si>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</si>
  <si>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</si>
  <si>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</si>
  <si>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</si>
  <si>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</si>
  <si>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</si>
  <si>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</si>
  <si>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</si>
  <si>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</si>
  <si>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</si>
  <si>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</si>
  <si>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</si>
  <si>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</si>
  <si>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</si>
  <si>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</si>
  <si>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</si>
  <si>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</si>
  <si>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</si>
  <si>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</si>
  <si>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</si>
  <si>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</si>
  <si>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</si>
  <si>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</si>
  <si>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</si>
  <si>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</si>
  <si>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</si>
  <si>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</si>
  <si>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</si>
  <si>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</si>
  <si>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</si>
  <si>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</si>
  <si>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</si>
  <si>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</si>
  <si>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</si>
  <si>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</si>
  <si>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</si>
  <si>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</si>
  <si>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</si>
  <si>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</si>
  <si>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</si>
  <si>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</si>
  <si>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</si>
  <si>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</si>
  <si>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</si>
  <si>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</si>
  <si>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</si>
  <si>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</si>
  <si>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</si>
  <si>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</si>
  <si>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</si>
  <si>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</si>
  <si>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</si>
  <si>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</si>
  <si>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</si>
  <si>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</si>
  <si>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</si>
  <si>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</si>
  <si>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</si>
  <si>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</si>
  <si>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</si>
  <si>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</si>
  <si>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</si>
  <si>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</si>
  <si>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</si>
  <si>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</si>
  <si>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</si>
  <si>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</si>
  <si>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</si>
  <si>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</si>
  <si>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</si>
  <si>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</si>
  <si>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</si>
  <si>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</si>
  <si>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</si>
  <si>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</si>
  <si>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</si>
  <si>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</si>
  <si>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</si>
  <si>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</si>
  <si>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</si>
  <si>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</si>
  <si>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</si>
  <si>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</si>
  <si>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</si>
  <si>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</si>
  <si>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</si>
  <si>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</si>
  <si>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</si>
  <si>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</si>
  <si>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</si>
  <si>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</si>
  <si>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</si>
  <si>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</si>
  <si>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</si>
  <si>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</si>
  <si>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</si>
  <si>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</si>
  <si>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</si>
  <si>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</si>
  <si>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</si>
  <si>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</si>
  <si>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</si>
  <si>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</si>
  <si>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</si>
  <si>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</si>
  <si>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</si>
  <si>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</si>
  <si>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</si>
  <si>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</si>
  <si>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</si>
  <si>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</si>
  <si>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</si>
  <si>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</si>
  <si>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</si>
  <si>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</si>
  <si>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</si>
  <si>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</si>
  <si>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</si>
  <si>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</si>
  <si>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</si>
  <si>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</si>
  <si>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</si>
  <si>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</si>
  <si>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</si>
  <si>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</si>
  <si>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</si>
  <si>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</si>
  <si>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</si>
  <si>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</si>
  <si>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</si>
  <si>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</si>
  <si>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</si>
  <si>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</si>
  <si>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</si>
  <si>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</si>
  <si>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</si>
  <si>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</si>
  <si>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</si>
  <si>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</si>
  <si>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</si>
  <si>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</si>
  <si>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</si>
  <si>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</si>
  <si>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</si>
  <si>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</si>
  <si>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</si>
  <si>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</si>
  <si>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</si>
  <si>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</si>
  <si>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</si>
  <si>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</si>
  <si>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</si>
  <si>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</si>
  <si>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</si>
  <si>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</si>
  <si>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</si>
  <si>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</si>
  <si>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</si>
  <si>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</si>
  <si>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</si>
  <si>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</si>
  <si>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</si>
  <si>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</si>
  <si>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</si>
  <si>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</si>
  <si>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</si>
  <si>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</si>
  <si>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</si>
  <si>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</si>
  <si>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</si>
  <si>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</si>
  <si>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</si>
  <si>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</si>
  <si>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</si>
  <si>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</si>
  <si>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</si>
  <si>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</si>
  <si>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</si>
  <si>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</si>
  <si>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</si>
  <si>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</si>
  <si>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</si>
  <si>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</si>
  <si>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</si>
  <si>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</si>
  <si>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</si>
  <si>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</si>
  <si>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</si>
  <si>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</si>
  <si>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</si>
  <si>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</si>
  <si>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</si>
  <si>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</si>
  <si>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</si>
  <si>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</si>
  <si>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</si>
  <si>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</si>
  <si>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</si>
  <si>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</si>
  <si>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</si>
  <si>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</si>
  <si>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</si>
  <si>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</si>
  <si>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</si>
  <si>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</si>
  <si>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</si>
  <si>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</si>
  <si>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</si>
  <si>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</si>
  <si>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</si>
  <si>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</si>
  <si>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</si>
  <si>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</si>
  <si>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</si>
  <si>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</si>
  <si>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</si>
  <si>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</si>
  <si>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</si>
  <si>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</si>
  <si>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</si>
  <si>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</si>
  <si>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</si>
  <si>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</si>
  <si>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</si>
  <si>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</si>
  <si>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</si>
  <si>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</si>
  <si>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</si>
  <si>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</si>
  <si>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</si>
  <si>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</si>
  <si>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</si>
  <si>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</si>
  <si>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</si>
  <si>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</si>
  <si>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</si>
  <si>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</si>
  <si>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</si>
  <si>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</si>
  <si>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</si>
  <si>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</si>
  <si>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</si>
  <si>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</si>
  <si>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</si>
  <si>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</si>
  <si>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</si>
  <si>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</si>
  <si>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</si>
  <si>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</si>
  <si>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</si>
  <si>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</si>
  <si>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</si>
  <si>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</si>
  <si>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</si>
  <si>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</si>
  <si>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</si>
  <si>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</si>
  <si>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</si>
  <si>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</si>
  <si>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</si>
  <si>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</si>
  <si>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</si>
  <si>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</si>
  <si>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</si>
  <si>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</si>
  <si>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</si>
  <si>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</si>
  <si>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</si>
  <si>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</si>
  <si>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</si>
  <si>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</si>
  <si>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</si>
  <si>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</si>
  <si>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</si>
  <si>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</si>
  <si>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</si>
  <si>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</si>
  <si>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</si>
  <si>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</si>
  <si>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</si>
  <si>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</si>
  <si>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</si>
  <si>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</si>
  <si>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</si>
  <si>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</si>
  <si>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</si>
  <si>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</si>
  <si>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</si>
  <si>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</si>
  <si>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</si>
  <si>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</si>
  <si>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</si>
  <si>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</si>
  <si>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</si>
  <si>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</si>
  <si>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</si>
  <si>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</si>
  <si>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</si>
  <si>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</si>
  <si>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</si>
  <si>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</si>
  <si>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</si>
  <si>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</si>
  <si>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</si>
  <si>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</si>
  <si>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</si>
  <si>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</si>
  <si>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</si>
  <si>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</si>
  <si>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</si>
  <si>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</si>
  <si>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</si>
  <si>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</si>
  <si>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</si>
  <si>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</si>
  <si>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</si>
  <si>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</si>
  <si>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</si>
  <si>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</si>
  <si>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</si>
  <si>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</si>
  <si>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</si>
  <si>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</si>
  <si>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</si>
  <si>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</si>
  <si>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</si>
  <si>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</si>
  <si>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</si>
  <si>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</si>
  <si>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</si>
  <si>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</si>
  <si>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</si>
  <si>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</si>
  <si>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</si>
  <si>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</si>
  <si>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</si>
  <si>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</si>
  <si>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</si>
  <si>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</si>
  <si>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</si>
  <si>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</si>
  <si>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</si>
  <si>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</si>
  <si>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</si>
  <si>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</si>
  <si>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</si>
  <si>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</si>
  <si>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</si>
  <si>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</si>
  <si>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</si>
  <si>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</si>
  <si>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</si>
  <si>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</si>
  <si>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</si>
  <si>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</si>
  <si>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</si>
  <si>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</si>
  <si>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</si>
  <si>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</si>
  <si>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</si>
  <si>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</si>
  <si>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</si>
  <si>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</si>
  <si>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</si>
  <si>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</si>
  <si>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</si>
  <si>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</si>
  <si>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</si>
  <si>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</si>
  <si>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</si>
  <si>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</si>
  <si>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</si>
  <si>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</si>
  <si>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</si>
  <si>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</si>
  <si>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</si>
  <si>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</si>
  <si>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</si>
  <si>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</si>
  <si>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</si>
  <si>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</si>
  <si>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</si>
  <si>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</si>
  <si>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</si>
  <si>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</si>
  <si>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</si>
  <si>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</si>
  <si>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</si>
  <si>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</si>
  <si>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</si>
  <si>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</si>
  <si>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</si>
  <si>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</si>
  <si>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</si>
  <si>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</si>
  <si>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</si>
  <si>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</si>
  <si>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</si>
  <si>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</si>
  <si>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</si>
  <si>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</si>
  <si>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</si>
  <si>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</si>
  <si>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</si>
  <si>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</si>
  <si>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</si>
  <si>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</si>
  <si>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</si>
  <si>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</si>
  <si>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</si>
  <si>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</si>
  <si>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</si>
  <si>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</si>
  <si>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</si>
  <si>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</si>
  <si>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</si>
  <si>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</si>
  <si>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</si>
  <si>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</si>
  <si>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</si>
  <si>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</si>
  <si>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</si>
  <si>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</si>
  <si>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</si>
  <si>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</si>
  <si>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</si>
  <si>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</si>
  <si>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</si>
  <si>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</si>
  <si>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</si>
  <si>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</si>
  <si>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</si>
  <si>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</si>
  <si>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</si>
  <si>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</si>
  <si>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</si>
  <si>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</si>
  <si>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</si>
  <si>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</si>
  <si>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</si>
  <si>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</si>
  <si>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</si>
  <si>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</si>
  <si>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</si>
  <si>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</si>
  <si>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</si>
  <si>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</si>
  <si>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</si>
  <si>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</si>
  <si>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</si>
  <si>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</si>
  <si>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</si>
  <si>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</si>
  <si>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</si>
  <si>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</si>
  <si>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</si>
  <si>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</si>
  <si>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</si>
  <si>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</si>
  <si>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</si>
  <si>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</si>
  <si>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</si>
  <si>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</si>
  <si>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</si>
  <si>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</si>
  <si>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</si>
  <si>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</si>
  <si>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</si>
  <si>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</si>
  <si>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</si>
  <si>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</si>
  <si>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</si>
  <si>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</si>
  <si>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</si>
  <si>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</si>
  <si>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</si>
  <si>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</si>
  <si>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</si>
  <si>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</si>
  <si>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</si>
  <si>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</si>
  <si>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</si>
  <si>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</si>
  <si>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</si>
  <si>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</si>
  <si>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</si>
  <si>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</si>
  <si>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</si>
  <si>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</si>
  <si>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</si>
  <si>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</si>
  <si>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</si>
  <si>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</si>
  <si>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</si>
  <si>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</si>
  <si>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</si>
  <si>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</si>
  <si>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</si>
  <si>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</si>
  <si>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</si>
  <si>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</si>
  <si>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</si>
  <si>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</si>
  <si>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</si>
  <si>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</si>
  <si>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</si>
  <si>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</si>
  <si>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</si>
  <si>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</si>
  <si>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</si>
  <si>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</si>
  <si>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</si>
  <si>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</si>
  <si>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</si>
  <si>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</si>
  <si>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</si>
  <si>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</si>
  <si>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</si>
  <si>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</si>
  <si>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</si>
  <si>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</si>
  <si>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</si>
  <si>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</si>
  <si>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</si>
  <si>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</si>
  <si>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</si>
  <si>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</si>
  <si>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</si>
  <si>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</si>
  <si>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</si>
  <si>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</si>
  <si>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</si>
  <si>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</si>
  <si>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</si>
  <si>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</si>
  <si>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</si>
  <si>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</si>
  <si>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</si>
  <si>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</si>
  <si>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</si>
  <si>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</si>
  <si>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</si>
  <si>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</si>
  <si>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</si>
  <si>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</si>
  <si>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</si>
  <si>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</si>
  <si>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</si>
  <si>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</si>
  <si>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</si>
  <si>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</si>
  <si>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</si>
  <si>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</si>
  <si>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</si>
  <si>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</si>
  <si>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</si>
  <si>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</si>
  <si>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</si>
  <si>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</si>
  <si>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</si>
  <si>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</si>
  <si>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</si>
  <si>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</si>
  <si>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</si>
  <si>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</si>
  <si>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</si>
  <si>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</si>
  <si>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</si>
  <si>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</si>
  <si>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</si>
  <si>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</si>
  <si>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</si>
  <si>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</si>
  <si>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</si>
  <si>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</si>
  <si>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</si>
  <si>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</si>
  <si>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</si>
  <si>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</si>
  <si>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</si>
  <si>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</si>
  <si>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</si>
  <si>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</si>
  <si>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</si>
  <si>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</si>
  <si>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</si>
  <si>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</si>
  <si>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</si>
  <si>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</si>
  <si>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</si>
  <si>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</si>
  <si>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</si>
  <si>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</si>
  <si>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</si>
  <si>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</si>
  <si>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</si>
  <si>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</si>
  <si>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</si>
  <si>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</si>
  <si>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</si>
  <si>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</si>
  <si>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</si>
  <si>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</si>
  <si>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</si>
  <si>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</si>
  <si>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</si>
  <si>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</si>
  <si>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</si>
  <si>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</si>
  <si>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</si>
  <si>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</si>
  <si>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</si>
  <si>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</si>
  <si>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</si>
  <si>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</si>
  <si>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</si>
  <si>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</si>
  <si>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</si>
  <si>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</si>
  <si>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</si>
  <si>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</si>
  <si>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</si>
  <si>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</si>
  <si>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</si>
  <si>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</si>
  <si>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</si>
  <si>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</si>
  <si>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</si>
  <si>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</si>
  <si>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</si>
  <si>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</si>
  <si>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</si>
  <si>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</si>
  <si>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</si>
  <si>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</si>
  <si>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</si>
  <si>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</si>
  <si>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</si>
  <si>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</si>
  <si>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</si>
  <si>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</si>
  <si>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</si>
  <si>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</si>
  <si>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</si>
  <si>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</si>
  <si>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</si>
  <si>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</si>
  <si>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</si>
  <si>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</si>
  <si>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</si>
  <si>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</si>
  <si>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</si>
  <si>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</si>
  <si>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</si>
  <si>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</si>
  <si>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</si>
  <si>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</si>
  <si>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</si>
  <si>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</si>
  <si>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</si>
  <si>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</si>
  <si>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</si>
  <si>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</si>
  <si>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</si>
  <si>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</si>
  <si>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</si>
  <si>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</si>
  <si>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</si>
  <si>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</si>
  <si>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</si>
  <si>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</si>
  <si>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</si>
  <si>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</si>
  <si>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</si>
  <si>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</si>
  <si>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</si>
  <si>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</si>
  <si>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</si>
  <si>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</si>
  <si>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</si>
  <si>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</si>
  <si>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</si>
  <si>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</si>
  <si>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</si>
  <si>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</si>
  <si>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</si>
  <si>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</si>
  <si>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</si>
  <si>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</si>
  <si>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</si>
  <si>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</si>
  <si>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</si>
  <si>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</si>
  <si>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</si>
  <si>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</si>
  <si>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</si>
  <si>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</si>
  <si>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</si>
  <si>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</si>
  <si>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</si>
  <si>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</si>
  <si>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</si>
  <si>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</si>
  <si>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</si>
  <si>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</si>
  <si>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</si>
  <si>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</si>
  <si>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</si>
  <si>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</si>
  <si>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</si>
  <si>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</si>
  <si>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</si>
  <si>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</si>
  <si>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</si>
  <si>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</si>
  <si>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</si>
  <si>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</si>
  <si>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</si>
  <si>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</si>
  <si>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</si>
  <si>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</si>
  <si>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</si>
  <si>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</si>
  <si>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</si>
  <si>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</si>
  <si>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</si>
  <si>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</si>
  <si>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</si>
  <si>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</si>
  <si>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</si>
  <si>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</si>
  <si>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</si>
  <si>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</si>
  <si>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</si>
  <si>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</si>
  <si>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</si>
  <si>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</si>
  <si>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</si>
  <si>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</si>
  <si>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</si>
  <si>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</si>
  <si>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</si>
  <si>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</si>
  <si>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</si>
  <si>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</si>
  <si>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</si>
  <si>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</si>
  <si>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</si>
  <si>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</si>
  <si>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</si>
  <si>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</si>
  <si>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</si>
  <si>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</si>
  <si>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</si>
  <si>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</si>
  <si>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</si>
  <si>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</si>
  <si>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</si>
  <si>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</si>
  <si>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</si>
  <si>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</si>
  <si>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</si>
  <si>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</si>
  <si>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</si>
  <si>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</si>
  <si>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</si>
  <si>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</si>
  <si>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</si>
  <si>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</si>
  <si>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</si>
  <si>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</si>
  <si>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</si>
  <si>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</si>
  <si>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</si>
  <si>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</si>
  <si>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</si>
  <si>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</si>
  <si>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</si>
  <si>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</si>
  <si>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</si>
  <si>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</si>
  <si>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</si>
  <si>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</si>
  <si>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</si>
  <si>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</si>
  <si>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</si>
  <si>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</si>
  <si>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</si>
  <si>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</si>
  <si>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</si>
  <si>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</si>
  <si>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</si>
  <si>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</si>
  <si>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</si>
  <si>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</si>
  <si>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</si>
  <si>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</si>
  <si>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</si>
  <si>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</si>
  <si>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</si>
  <si>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</si>
  <si>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</si>
  <si>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</si>
  <si>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</si>
  <si>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</si>
  <si>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</si>
  <si>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</si>
  <si>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</si>
  <si>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</si>
  <si>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</si>
  <si>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</si>
  <si>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</si>
  <si>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</si>
  <si>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</si>
  <si>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</si>
  <si>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</si>
  <si>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</si>
  <si>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</si>
  <si>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</si>
  <si>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</si>
  <si>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</si>
  <si>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</si>
  <si>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</si>
  <si>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</si>
  <si>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</si>
  <si>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</si>
  <si>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</si>
  <si>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</si>
  <si>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</si>
  <si>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</si>
  <si>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</si>
  <si>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</si>
  <si>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</si>
  <si>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</si>
  <si>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</si>
  <si>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</si>
  <si>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</si>
  <si>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</si>
  <si>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</si>
  <si>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</si>
  <si>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</si>
  <si>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</si>
  <si>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</si>
  <si>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</si>
  <si>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</si>
  <si>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</si>
  <si>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</si>
  <si>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</si>
  <si>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</si>
  <si>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</si>
  <si>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</si>
  <si>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</si>
  <si>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</si>
  <si>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</si>
  <si>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</si>
  <si>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</si>
  <si>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</si>
  <si>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</si>
  <si>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</si>
  <si>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</si>
  <si>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</si>
  <si>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</si>
  <si>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</si>
  <si>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</si>
  <si>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</si>
  <si>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</si>
  <si>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</si>
  <si>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</si>
  <si>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</si>
  <si>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</si>
  <si>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</si>
  <si>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</si>
  <si>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</si>
  <si>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</si>
  <si>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</si>
  <si>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</si>
  <si>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</si>
  <si>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</si>
  <si>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</si>
  <si>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</si>
  <si>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</si>
  <si>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</si>
  <si>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</si>
  <si>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</si>
  <si>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</si>
  <si>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</si>
  <si>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</si>
  <si>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</si>
  <si>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</si>
  <si>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</si>
  <si>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</si>
  <si>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</si>
  <si>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</si>
  <si>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</si>
  <si>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</si>
  <si>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</si>
  <si>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</si>
  <si>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</si>
  <si>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</si>
  <si>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</si>
  <si>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</si>
  <si>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</si>
  <si>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</si>
  <si>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</si>
  <si>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</si>
  <si>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</si>
  <si>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</si>
  <si>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</si>
  <si>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</si>
  <si>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</si>
  <si>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</si>
  <si>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</si>
  <si>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</si>
  <si>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</si>
  <si>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</si>
  <si>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</si>
  <si>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</si>
  <si>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</si>
  <si>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</si>
  <si>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</si>
  <si>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</si>
  <si>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</si>
  <si>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</si>
  <si>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</si>
  <si>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</si>
  <si>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</si>
  <si>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</si>
  <si>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</si>
  <si>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</si>
  <si>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</si>
  <si>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</si>
  <si>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</si>
  <si>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</si>
  <si>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</si>
  <si>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</si>
  <si>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</si>
  <si>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</si>
  <si>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</si>
  <si>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</si>
  <si>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</si>
  <si>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</si>
  <si>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</si>
  <si>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</si>
  <si>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</si>
  <si>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</si>
  <si>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</si>
  <si>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</si>
  <si>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</si>
  <si>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</si>
  <si>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</si>
  <si>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</si>
  <si>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</si>
  <si>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</si>
  <si>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</si>
  <si>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</si>
  <si>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</si>
  <si>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</si>
  <si>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</si>
  <si>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</si>
  <si>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</si>
  <si>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</si>
  <si>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</si>
  <si>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</si>
  <si>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</si>
  <si>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</si>
  <si>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</si>
  <si>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</si>
  <si>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</si>
  <si>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</si>
  <si>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</si>
  <si>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</si>
  <si>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</si>
  <si>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</si>
  <si>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</si>
  <si>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</si>
  <si>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</si>
  <si>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</si>
  <si>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</si>
  <si>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</si>
  <si>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</si>
  <si>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</si>
  <si>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</si>
  <si>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</si>
  <si>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</si>
  <si>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</si>
  <si>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</si>
  <si>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</si>
  <si>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</si>
  <si>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</si>
  <si>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</si>
  <si>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</si>
  <si>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</si>
  <si>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</si>
  <si>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</si>
  <si>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</si>
  <si>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</si>
  <si>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</si>
  <si>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</si>
  <si>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</si>
  <si>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</si>
  <si>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</si>
  <si>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</si>
  <si>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</si>
  <si>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</si>
  <si>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</si>
  <si>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</si>
  <si>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</si>
  <si>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</si>
  <si>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</si>
  <si>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</si>
  <si>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</si>
  <si>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</si>
  <si>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</si>
  <si>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</si>
  <si>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</si>
  <si>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</si>
  <si>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</si>
  <si>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</si>
  <si>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</si>
  <si>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</si>
  <si>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</si>
  <si>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</si>
  <si>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</si>
  <si>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</si>
  <si>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</si>
  <si>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</si>
  <si>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</si>
  <si>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</si>
  <si>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</si>
  <si>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</si>
  <si>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</si>
  <si>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</si>
  <si>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</si>
  <si>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</si>
  <si>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</si>
  <si>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</si>
  <si>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</si>
  <si>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</si>
  <si>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</si>
  <si>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</si>
  <si>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</si>
  <si>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</si>
  <si>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</si>
  <si>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</si>
  <si>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</si>
  <si>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</si>
  <si>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</si>
  <si>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</si>
  <si>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</si>
  <si>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</si>
  <si>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</si>
  <si>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</si>
  <si>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</si>
  <si>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</si>
  <si>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</si>
  <si>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</si>
  <si>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</si>
  <si>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</si>
  <si>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</si>
  <si>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</si>
  <si>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</si>
  <si>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</si>
  <si>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</si>
  <si>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</si>
  <si>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</si>
  <si>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</si>
  <si>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</si>
  <si>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</si>
  <si>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</si>
  <si>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</si>
  <si>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</si>
  <si>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</si>
  <si>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</si>
  <si>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</si>
  <si>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</si>
  <si>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</si>
  <si>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</si>
  <si>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</si>
  <si>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</si>
  <si>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</si>
  <si>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</si>
  <si>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</si>
  <si>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</si>
  <si>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</si>
  <si>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</si>
  <si>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</si>
  <si>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</si>
  <si>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</si>
  <si>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</si>
  <si>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</si>
  <si>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</si>
  <si>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</si>
  <si>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</si>
  <si>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</si>
  <si>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</si>
  <si>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</si>
  <si>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</si>
  <si>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</si>
  <si>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</si>
  <si>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</si>
  <si>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</si>
  <si>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</si>
  <si>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</si>
  <si>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</si>
  <si>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</si>
  <si>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</si>
  <si>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</si>
  <si>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</si>
  <si>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</si>
  <si>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</si>
  <si>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</si>
  <si>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</si>
  <si>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</si>
  <si>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</si>
  <si>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</si>
  <si>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</si>
  <si>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</si>
  <si>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</si>
  <si>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</si>
  <si>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</si>
  <si>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</si>
  <si>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</si>
  <si>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</si>
  <si>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</si>
  <si>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</si>
  <si>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</si>
  <si>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</si>
  <si>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</si>
  <si>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</si>
  <si>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</si>
  <si>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</si>
  <si>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</si>
  <si>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</si>
  <si>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</si>
  <si>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</si>
  <si>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</si>
  <si>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</si>
  <si>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</si>
  <si>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</si>
  <si>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</si>
  <si>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</si>
  <si>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</si>
  <si>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</si>
  <si>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</si>
  <si>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</si>
  <si>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</si>
  <si>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</si>
  <si>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</si>
  <si>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</si>
  <si>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</si>
  <si>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</si>
  <si>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</si>
  <si>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</si>
  <si>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</si>
  <si>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</si>
  <si>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</si>
  <si>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</si>
  <si>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</si>
  <si>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</si>
  <si>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</si>
  <si>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</si>
  <si>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</si>
  <si>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</si>
  <si>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</si>
  <si>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</si>
  <si>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</si>
  <si>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</si>
  <si>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</si>
  <si>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</si>
  <si>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</si>
  <si>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</si>
  <si>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</si>
  <si>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</si>
  <si>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</si>
  <si>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</si>
  <si>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</si>
  <si>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</si>
  <si>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</si>
  <si>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</si>
  <si>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</si>
  <si>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</si>
  <si>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</si>
  <si>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</si>
  <si>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</si>
  <si>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</si>
  <si>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</si>
  <si>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</si>
  <si>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</si>
  <si>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</si>
  <si>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</si>
  <si>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</si>
  <si>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</si>
  <si>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</si>
  <si>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</si>
  <si>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</si>
  <si>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</si>
  <si>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</si>
  <si>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</si>
  <si>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</si>
  <si>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</si>
  <si>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</si>
  <si>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</si>
  <si>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</si>
  <si>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</si>
  <si>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</si>
  <si>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</si>
  <si>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</si>
  <si>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</si>
  <si>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</si>
  <si>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</si>
  <si>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</si>
  <si>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</si>
  <si>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</si>
  <si>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</si>
  <si>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</si>
  <si>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</si>
  <si>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</si>
  <si>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</si>
  <si>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</si>
  <si>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</si>
  <si>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</si>
  <si>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</si>
  <si>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</si>
  <si>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</si>
  <si>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</si>
  <si>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</si>
  <si>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</si>
  <si>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</si>
  <si>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</si>
  <si>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</si>
  <si>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</si>
  <si>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</si>
  <si>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</si>
  <si>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</si>
  <si>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</si>
  <si>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</si>
  <si>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</si>
  <si>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</si>
  <si>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</si>
  <si>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</si>
  <si>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</si>
  <si>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</si>
  <si>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</si>
  <si>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</si>
  <si>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</si>
  <si>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</si>
  <si>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</si>
  <si>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</si>
  <si>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</si>
  <si>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</si>
  <si>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</si>
  <si>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</si>
  <si>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</si>
  <si>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</si>
  <si>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</si>
  <si>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</si>
  <si>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</si>
  <si>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</si>
  <si>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</si>
  <si>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</si>
  <si>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</si>
  <si>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</si>
  <si>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</si>
  <si>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</si>
  <si>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</si>
  <si>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</si>
  <si>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</si>
  <si>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</si>
  <si>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</si>
  <si>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</si>
  <si>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</si>
  <si>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</si>
  <si>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</si>
  <si>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</si>
  <si>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</si>
  <si>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</si>
  <si>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</si>
  <si>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</si>
  <si>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</si>
  <si>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</si>
  <si>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</si>
  <si>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</si>
  <si>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</si>
  <si>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</si>
  <si>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</si>
  <si>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</si>
  <si>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</si>
  <si>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</si>
  <si>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</si>
  <si>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</si>
  <si>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</si>
  <si>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</si>
  <si>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</si>
  <si>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</si>
  <si>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</si>
  <si>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</si>
  <si>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</si>
  <si>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</si>
  <si>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</si>
  <si>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</si>
  <si>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</si>
  <si>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</si>
  <si>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</si>
  <si>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</si>
  <si>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</si>
  <si>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</si>
  <si>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</si>
  <si>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</si>
  <si>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</si>
  <si>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</si>
  <si>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</si>
  <si>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</si>
  <si>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</si>
  <si>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</si>
  <si>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</si>
  <si>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</si>
  <si>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</si>
  <si>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</si>
  <si>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</si>
  <si>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</si>
  <si>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</si>
  <si>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</si>
  <si>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</si>
  <si>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</si>
  <si>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</si>
  <si>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</si>
  <si>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</si>
  <si>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</si>
  <si>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</si>
  <si>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</si>
  <si>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</si>
  <si>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</si>
  <si>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</si>
  <si>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</si>
  <si>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</si>
  <si>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</si>
  <si>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</si>
  <si>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</si>
  <si>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</si>
  <si>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</si>
  <si>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</si>
  <si>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</si>
  <si>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</si>
  <si>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</si>
  <si>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</si>
  <si>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</si>
  <si>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</si>
  <si>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</si>
  <si>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</si>
  <si>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</si>
  <si>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</si>
  <si>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</si>
  <si>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</si>
  <si>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</si>
  <si>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</si>
  <si>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</si>
  <si>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</si>
  <si>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</si>
  <si>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</si>
  <si>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</si>
  <si>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</si>
  <si>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</si>
  <si>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</si>
  <si>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</si>
  <si>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</si>
  <si>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</si>
  <si>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</si>
  <si>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</si>
  <si>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</si>
  <si>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</si>
  <si>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</si>
  <si>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</si>
  <si>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</si>
  <si>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</si>
  <si>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</si>
  <si>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</si>
  <si>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</si>
  <si>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</si>
  <si>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</si>
  <si>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</si>
  <si>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</si>
  <si>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</si>
  <si>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</si>
  <si>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</si>
  <si>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</si>
  <si>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</si>
  <si>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</si>
  <si>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</si>
  <si>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</si>
  <si>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</si>
  <si>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</si>
  <si>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</si>
  <si>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</si>
  <si>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</si>
  <si>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</si>
  <si>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</si>
  <si>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</si>
  <si>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</si>
  <si>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</si>
  <si>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</si>
  <si>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</si>
  <si>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</si>
  <si>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</si>
  <si>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</si>
  <si>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</si>
  <si>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</si>
  <si>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</si>
  <si>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</si>
  <si>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</si>
  <si>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</si>
  <si>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</si>
  <si>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</si>
  <si>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</si>
  <si>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</si>
  <si>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</si>
  <si>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</si>
  <si>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</si>
  <si>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</si>
  <si>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</si>
  <si>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</si>
  <si>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</si>
  <si>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</si>
  <si>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</si>
  <si>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</si>
  <si>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</si>
  <si>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</si>
  <si>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</si>
  <si>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</si>
  <si>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</si>
  <si>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</si>
  <si>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</si>
  <si>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</si>
  <si>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</si>
  <si>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</si>
  <si>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</si>
  <si>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</si>
  <si>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</si>
  <si>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</si>
  <si>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</si>
  <si>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</si>
  <si>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</si>
  <si>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</si>
  <si>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</si>
  <si>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</si>
  <si>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</si>
  <si>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</si>
  <si>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</si>
  <si>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</si>
  <si>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</si>
  <si>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</si>
  <si>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</si>
  <si>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</si>
  <si>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</si>
  <si>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</si>
  <si>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</si>
  <si>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</si>
  <si>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</si>
  <si>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</si>
  <si>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</si>
  <si>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</si>
  <si>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</si>
  <si>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</si>
  <si>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</si>
  <si>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</si>
  <si>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</si>
  <si>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</si>
  <si>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</si>
  <si>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</si>
  <si>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</si>
  <si>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</si>
  <si>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</si>
  <si>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</si>
  <si>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</si>
  <si>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</si>
  <si>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</si>
  <si>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</si>
  <si>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</si>
  <si>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</si>
  <si>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</si>
  <si>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</si>
  <si>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</si>
  <si>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</si>
  <si>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</si>
  <si>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</si>
  <si>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</si>
  <si>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</si>
  <si>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</si>
  <si>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</si>
  <si>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</si>
  <si>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</si>
  <si>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</si>
  <si>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</si>
  <si>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</si>
  <si>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</si>
  <si>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</si>
  <si>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</si>
  <si>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</si>
  <si>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</si>
  <si>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</si>
  <si>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</si>
  <si>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</si>
  <si>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</si>
  <si>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</si>
  <si>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</si>
  <si>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</si>
  <si>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</si>
  <si>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</si>
  <si>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</si>
  <si>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</si>
  <si>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</si>
  <si>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</si>
  <si>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</si>
  <si>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</si>
  <si>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</si>
  <si>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</si>
  <si>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</si>
  <si>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</si>
  <si>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</si>
  <si>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</si>
  <si>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</si>
  <si>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</si>
  <si>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</si>
  <si>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</si>
  <si>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</si>
  <si>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</si>
  <si>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</si>
  <si>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</si>
  <si>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</si>
  <si>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</si>
  <si>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</si>
  <si>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</si>
  <si>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</si>
  <si>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</si>
  <si>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</si>
  <si>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</si>
  <si>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</si>
  <si>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</si>
  <si>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</si>
  <si>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</si>
  <si>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</si>
  <si>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</si>
  <si>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</si>
  <si>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</si>
  <si>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</si>
  <si>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</si>
  <si>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</si>
  <si>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</si>
  <si>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</si>
  <si>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</si>
  <si>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</si>
  <si>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</si>
  <si>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</si>
  <si>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</si>
  <si>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</si>
  <si>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</si>
  <si>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</si>
  <si>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</si>
  <si>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</si>
  <si>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</si>
  <si>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</si>
  <si>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</si>
  <si>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</si>
  <si>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</si>
  <si>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</si>
  <si>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</si>
  <si>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</si>
  <si>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</si>
  <si>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</si>
  <si>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</si>
  <si>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</si>
  <si>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</si>
  <si>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</si>
  <si>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</si>
  <si>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</si>
  <si>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</si>
  <si>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</si>
  <si>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</si>
  <si>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</si>
  <si>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</si>
  <si>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</si>
  <si>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</si>
  <si>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</si>
  <si>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</si>
  <si>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</si>
  <si>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</si>
  <si>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</si>
  <si>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</si>
  <si>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</si>
  <si>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</si>
  <si>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</si>
  <si>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</si>
  <si>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</si>
  <si>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</si>
  <si>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</si>
  <si>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</si>
  <si>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</si>
  <si>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</si>
  <si>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</si>
  <si>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</si>
  <si>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</si>
  <si>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</si>
  <si>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</si>
  <si>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</si>
  <si>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</si>
  <si>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</si>
  <si>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</si>
  <si>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</si>
  <si>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</si>
  <si>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</si>
  <si>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</si>
  <si>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</si>
  <si>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</si>
  <si>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</si>
  <si>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</si>
  <si>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</si>
  <si>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</si>
  <si>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</si>
  <si>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</si>
  <si>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</si>
  <si>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</si>
  <si>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</si>
  <si>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</si>
  <si>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</si>
  <si>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</si>
  <si>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</si>
  <si>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</si>
  <si>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</si>
  <si>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</si>
  <si>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</si>
  <si>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</si>
  <si>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</si>
  <si>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</si>
  <si>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</si>
  <si>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</si>
  <si>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</si>
  <si>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</si>
  <si>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</si>
  <si>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</si>
  <si>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</si>
  <si>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</si>
  <si>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</si>
  <si>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</si>
  <si>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</si>
  <si>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</si>
  <si>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</si>
  <si>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</si>
  <si>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</si>
  <si>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</si>
  <si>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</si>
  <si>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</si>
  <si>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</si>
  <si>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</si>
  <si>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</si>
  <si>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</si>
  <si>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</si>
  <si>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</si>
  <si>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</si>
  <si>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</si>
  <si>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</si>
  <si>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</si>
  <si>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</si>
  <si>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</si>
  <si>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</si>
  <si>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</si>
  <si>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</si>
  <si>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</si>
  <si>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</si>
  <si>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</si>
  <si>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</si>
  <si>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</si>
  <si>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</si>
  <si>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</si>
  <si>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</si>
  <si>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</si>
  <si>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</si>
  <si>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</si>
  <si>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</si>
  <si>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</si>
  <si>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</si>
  <si>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</si>
  <si>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</si>
  <si>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</si>
  <si>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</si>
  <si>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</si>
  <si>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</si>
  <si>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</si>
  <si>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</si>
  <si>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</si>
  <si>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</si>
  <si>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</si>
  <si>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</si>
  <si>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</si>
  <si>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</si>
  <si>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</si>
  <si>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</si>
  <si>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</si>
  <si>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</si>
  <si>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</si>
  <si>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</si>
  <si>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</si>
  <si>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</si>
  <si>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</si>
  <si>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</si>
  <si>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</si>
  <si>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</si>
  <si>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</si>
  <si>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</si>
  <si>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</si>
  <si>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</si>
  <si>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</si>
  <si>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</si>
  <si>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</si>
  <si>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</si>
  <si>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</si>
  <si>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</si>
  <si>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</si>
  <si>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</si>
  <si>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</si>
  <si>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</si>
  <si>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</si>
  <si>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</si>
  <si>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</si>
  <si>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</si>
  <si>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</si>
  <si>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</si>
  <si>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</si>
  <si>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</si>
  <si>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</si>
  <si>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</si>
  <si>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</si>
  <si>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</si>
  <si>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</si>
  <si>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</si>
  <si>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</si>
  <si>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</si>
  <si>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</si>
  <si>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</si>
  <si>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</si>
  <si>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</si>
  <si>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</si>
  <si>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</si>
  <si>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</si>
  <si>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</si>
  <si>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</si>
  <si>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</si>
  <si>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</si>
  <si>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</si>
  <si>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</si>
  <si>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</si>
  <si>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</si>
  <si>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</si>
  <si>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</si>
  <si>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</si>
  <si>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</si>
  <si>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</si>
  <si>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</si>
  <si>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</si>
  <si>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</si>
  <si>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</si>
  <si>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</si>
  <si>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</si>
  <si>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</si>
  <si>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</si>
  <si>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</si>
  <si>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</si>
  <si>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</si>
  <si>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</si>
  <si>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</si>
  <si>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</si>
  <si>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</si>
  <si>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</si>
  <si>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</si>
  <si>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</si>
  <si>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</si>
  <si>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</si>
  <si>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</si>
  <si>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</si>
  <si>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</si>
  <si>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</si>
  <si>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</si>
  <si>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</si>
  <si>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</si>
  <si>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</si>
  <si>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</si>
  <si>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</si>
  <si>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</si>
  <si>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</si>
  <si>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</si>
  <si>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</si>
  <si>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</si>
  <si>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</si>
  <si>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</si>
  <si>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</si>
  <si>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</si>
  <si>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</si>
  <si>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</si>
  <si>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</si>
  <si>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</si>
  <si>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</si>
  <si>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</si>
  <si>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</si>
  <si>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</si>
  <si>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</si>
  <si>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</si>
  <si>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</si>
  <si>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</si>
  <si>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</si>
  <si>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</si>
  <si>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</si>
  <si>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</si>
  <si>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</si>
  <si>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</si>
  <si>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</si>
  <si>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</si>
  <si>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</si>
  <si>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</si>
  <si>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</si>
  <si>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</si>
  <si>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</si>
  <si>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</si>
  <si>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</si>
  <si>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</si>
  <si>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</si>
  <si>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</si>
  <si>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</si>
  <si>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</si>
  <si>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</si>
  <si>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</si>
  <si>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</si>
  <si>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</si>
  <si>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</si>
  <si>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</si>
  <si>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</si>
  <si>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</si>
  <si>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</si>
  <si>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</si>
  <si>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</si>
  <si>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</si>
  <si>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</si>
  <si>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</si>
  <si>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</si>
  <si>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</si>
  <si>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</si>
  <si>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</si>
  <si>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</si>
  <si>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</si>
  <si>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</si>
  <si>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</si>
  <si>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</si>
  <si>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</si>
  <si>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</si>
  <si>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</si>
  <si>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</si>
  <si>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</si>
  <si>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</si>
  <si>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</si>
  <si>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</si>
  <si>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</si>
  <si>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</si>
  <si>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</si>
  <si>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</si>
  <si>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</si>
  <si>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</si>
  <si>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</si>
  <si>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</si>
  <si>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</si>
  <si>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</si>
  <si>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</si>
  <si>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</si>
  <si>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</si>
  <si>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</si>
  <si>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</si>
  <si>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</si>
  <si>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</si>
  <si>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</si>
  <si>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</si>
  <si>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</si>
  <si>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</si>
  <si>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</si>
  <si>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</si>
  <si>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</si>
  <si>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</si>
  <si>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</si>
  <si>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</si>
  <si>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</si>
  <si>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</si>
  <si>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</si>
  <si>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</si>
  <si>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</si>
  <si>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</si>
  <si>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</si>
  <si>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</si>
  <si>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</si>
  <si>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</si>
  <si>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</si>
  <si>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</si>
  <si>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</si>
  <si>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</si>
  <si>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</si>
  <si>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</si>
  <si>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</si>
  <si>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</si>
  <si>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</si>
  <si>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</si>
  <si>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</si>
  <si>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</si>
  <si>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</si>
  <si>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</si>
  <si>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</si>
  <si>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</si>
  <si>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</si>
  <si>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</si>
  <si>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</si>
  <si>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</si>
  <si>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</si>
  <si>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</si>
  <si>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</si>
  <si>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</si>
  <si>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</si>
  <si>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</si>
  <si>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</si>
  <si>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</si>
  <si>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</si>
  <si>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</si>
  <si>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</si>
  <si>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</si>
  <si>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</si>
  <si>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</si>
  <si>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</si>
  <si>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</si>
  <si>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</si>
  <si>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</si>
  <si>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</si>
  <si>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</si>
  <si>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</si>
  <si>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</si>
  <si>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</si>
  <si>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</si>
  <si>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</si>
  <si>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</si>
  <si>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</si>
  <si>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</si>
  <si>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</si>
  <si>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</si>
  <si>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</si>
  <si>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</si>
  <si>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</si>
  <si>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</si>
  <si>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</si>
  <si>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</si>
  <si>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</si>
  <si>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</si>
  <si>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</si>
  <si>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</si>
  <si>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</si>
  <si>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</si>
  <si>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</si>
  <si>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</si>
  <si>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</si>
  <si>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</si>
  <si>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</si>
  <si>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</si>
  <si>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</si>
  <si>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</si>
  <si>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</si>
  <si>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</si>
  <si>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</si>
  <si>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</si>
  <si>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</si>
  <si>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</si>
  <si>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</si>
  <si>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</si>
  <si>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</si>
  <si>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</si>
  <si>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</si>
  <si>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</si>
  <si>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</si>
  <si>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</si>
  <si>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</si>
  <si>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</si>
  <si>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</si>
  <si>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</si>
  <si>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</si>
  <si>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</si>
  <si>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</si>
  <si>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</si>
  <si>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</si>
  <si>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</si>
  <si>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</si>
  <si>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</si>
  <si>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</si>
  <si>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</si>
  <si>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</si>
  <si>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</si>
  <si>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</si>
  <si>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</si>
  <si>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</si>
  <si>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</si>
  <si>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</si>
  <si>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</si>
  <si>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</si>
  <si>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</si>
  <si>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</si>
  <si>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</si>
  <si>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</si>
  <si>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</si>
  <si>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</si>
  <si>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</si>
  <si>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</si>
  <si>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</si>
  <si>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</si>
  <si>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</si>
  <si>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</si>
  <si>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</si>
  <si>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</si>
  <si>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</si>
  <si>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</si>
  <si>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</si>
  <si>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</si>
  <si>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</si>
  <si>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</si>
  <si>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</si>
  <si>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</si>
  <si>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</si>
  <si>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</si>
  <si>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</si>
  <si>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</si>
  <si>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</si>
  <si>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</si>
  <si>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</si>
  <si>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</si>
  <si>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</si>
  <si>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</si>
  <si>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</si>
  <si>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</si>
  <si>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</si>
  <si>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</si>
  <si>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</si>
  <si>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</si>
  <si>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</si>
  <si>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</si>
  <si>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</si>
  <si>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</si>
  <si>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</si>
  <si>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</si>
  <si>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</si>
  <si>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</si>
  <si>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</si>
  <si>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</si>
  <si>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</si>
  <si>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</si>
  <si>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</si>
  <si>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</si>
  <si>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</si>
  <si>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</si>
  <si>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</si>
  <si>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</si>
  <si>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</si>
  <si>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</si>
  <si>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</si>
  <si>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</si>
  <si>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</si>
  <si>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</si>
  <si>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</si>
  <si>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</si>
  <si>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</si>
  <si>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</si>
  <si>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</si>
  <si>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</si>
  <si>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</si>
  <si>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</si>
  <si>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</si>
  <si>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</si>
  <si>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</si>
  <si>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</si>
  <si>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</si>
  <si>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</si>
  <si>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</si>
  <si>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</si>
  <si>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</si>
  <si>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</si>
  <si>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</si>
  <si>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</si>
  <si>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</si>
  <si>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</si>
  <si>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</si>
  <si>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</si>
  <si>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</si>
  <si>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</si>
  <si>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</si>
  <si>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</si>
  <si>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</si>
  <si>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</si>
  <si>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</si>
  <si>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</si>
  <si>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</si>
  <si>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</si>
  <si>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</si>
  <si>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</si>
  <si>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</si>
  <si>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</si>
  <si>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</si>
  <si>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</si>
  <si>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</si>
  <si>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</si>
  <si>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</si>
  <si>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</si>
  <si>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</si>
  <si>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</si>
  <si>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</si>
  <si>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</si>
  <si>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</si>
  <si>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</si>
  <si>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</si>
  <si>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</si>
  <si>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</si>
  <si>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</si>
  <si>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</si>
  <si>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</si>
  <si>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</si>
  <si>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</si>
  <si>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</si>
  <si>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</si>
  <si>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</si>
  <si>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</si>
  <si>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</si>
  <si>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</si>
  <si>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</si>
  <si>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</si>
  <si>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</si>
  <si>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</si>
  <si>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</si>
  <si>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</si>
  <si>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</si>
  <si>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</si>
  <si>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</si>
  <si>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</si>
  <si>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</si>
  <si>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</si>
  <si>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</si>
  <si>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</si>
  <si>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</si>
  <si>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</si>
  <si>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</si>
  <si>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</si>
  <si>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</si>
  <si>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</si>
  <si>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</si>
  <si>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</si>
  <si>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</si>
  <si>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</si>
  <si>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</si>
  <si>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</si>
  <si>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</si>
  <si>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</si>
  <si>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</si>
  <si>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</si>
  <si>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</si>
  <si>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</si>
  <si>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</si>
  <si>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</si>
  <si>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</si>
  <si>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</si>
  <si>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</si>
  <si>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</si>
  <si>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</si>
  <si>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</si>
  <si>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</si>
  <si>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</si>
  <si>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</si>
  <si>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</si>
  <si>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</si>
  <si>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</si>
  <si>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</si>
  <si>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</si>
  <si>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</si>
  <si>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</si>
  <si>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</si>
  <si>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</si>
  <si>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</si>
  <si>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</si>
  <si>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</si>
  <si>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</si>
  <si>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</si>
  <si>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</si>
  <si>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</si>
  <si>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</si>
  <si>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</si>
  <si>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</si>
  <si>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</si>
  <si>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</si>
  <si>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</si>
  <si>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</si>
  <si>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</si>
  <si>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</si>
  <si>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</si>
  <si>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</si>
  <si>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</si>
  <si>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</si>
  <si>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</si>
  <si>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</si>
  <si>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</si>
  <si>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</si>
  <si>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</si>
  <si>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</si>
  <si>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</si>
  <si>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</si>
  <si>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</si>
  <si>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</si>
  <si>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</si>
  <si>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</si>
  <si>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</si>
  <si>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</si>
  <si>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</si>
  <si>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</si>
  <si>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</si>
  <si>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</si>
  <si>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</si>
  <si>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</si>
  <si>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</si>
  <si>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</si>
  <si>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</si>
  <si>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</si>
  <si>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</si>
  <si>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</si>
  <si>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</si>
  <si>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</si>
  <si>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</si>
  <si>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</si>
  <si>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</si>
  <si>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</si>
  <si>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</si>
  <si>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</si>
  <si>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</si>
  <si>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</si>
  <si>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</si>
  <si>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</si>
  <si>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</si>
  <si>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</si>
  <si>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</si>
  <si>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</si>
  <si>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</si>
  <si>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</si>
  <si>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</si>
  <si>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</si>
  <si>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</si>
  <si>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</si>
  <si>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</si>
  <si>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</si>
  <si>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</si>
  <si>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</si>
  <si>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</si>
  <si>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</si>
  <si>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</si>
  <si>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</si>
  <si>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</si>
  <si>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</si>
  <si>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</si>
  <si>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</si>
  <si>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</si>
  <si>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</si>
  <si>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</si>
  <si>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</si>
  <si>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</si>
  <si>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</si>
  <si>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</si>
  <si>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</si>
  <si>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</si>
  <si>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</si>
  <si>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</si>
  <si>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</si>
  <si>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</si>
  <si>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</si>
  <si>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</si>
  <si>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</si>
  <si>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</si>
  <si>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</si>
  <si>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</si>
  <si>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</si>
  <si>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</si>
  <si>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</si>
  <si>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</si>
  <si>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</si>
  <si>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</si>
  <si>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</si>
  <si>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</si>
  <si>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</si>
  <si>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</si>
  <si>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</si>
  <si>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</si>
  <si>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</si>
  <si>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</si>
  <si>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</si>
  <si>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</si>
  <si>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</si>
  <si>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</si>
  <si>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</si>
  <si>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</si>
  <si>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</si>
  <si>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</si>
  <si>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</si>
  <si>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</si>
  <si>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</si>
  <si>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</si>
  <si>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</si>
  <si>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</si>
  <si>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</si>
  <si>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</si>
  <si>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</si>
  <si>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</si>
  <si>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</si>
  <si>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</si>
  <si>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</si>
  <si>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</si>
  <si>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</si>
  <si>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</si>
  <si>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</si>
  <si>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</si>
  <si>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</si>
  <si>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</si>
  <si>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</si>
  <si>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</si>
  <si>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</si>
  <si>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</si>
  <si>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</si>
  <si>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</si>
  <si>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</si>
  <si>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</si>
  <si>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</si>
  <si>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</si>
  <si>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</si>
  <si>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</si>
  <si>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</si>
  <si>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</si>
  <si>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</si>
  <si>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</si>
  <si>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</si>
  <si>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</si>
  <si>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</si>
  <si>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</si>
  <si>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</si>
  <si>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</si>
  <si>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</si>
  <si>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</si>
  <si>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</si>
  <si>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</si>
  <si>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</si>
  <si>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</si>
  <si>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</si>
  <si>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</si>
  <si>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</si>
  <si>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</si>
  <si>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</si>
  <si>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</si>
  <si>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</si>
  <si>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</si>
  <si>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</si>
  <si>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</si>
  <si>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</si>
  <si>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</si>
  <si>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</si>
  <si>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</si>
  <si>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</si>
  <si>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</si>
  <si>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</si>
  <si>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</si>
  <si>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</si>
  <si>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</si>
  <si>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</si>
  <si>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</si>
  <si>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</si>
  <si>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</si>
  <si>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</si>
  <si>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</si>
  <si>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</si>
  <si>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</si>
  <si>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</si>
  <si>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</si>
  <si>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</si>
  <si>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</si>
  <si>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</si>
  <si>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</si>
  <si>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</si>
  <si>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</si>
  <si>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</si>
  <si>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</si>
  <si>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</si>
  <si>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</si>
  <si>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</si>
  <si>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</si>
  <si>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</si>
  <si>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</si>
  <si>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</si>
  <si>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</si>
  <si>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</si>
  <si>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</si>
  <si>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</si>
  <si>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</si>
  <si>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</si>
  <si>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</si>
  <si>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</si>
  <si>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</si>
  <si>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</si>
  <si>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</si>
  <si>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</si>
  <si>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</si>
  <si>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</si>
  <si>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</si>
  <si>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</si>
  <si>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</si>
  <si>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</si>
  <si>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</si>
  <si>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</si>
  <si>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</si>
  <si>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</si>
  <si>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</si>
  <si>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</si>
  <si>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</si>
  <si>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</si>
  <si>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</si>
  <si>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</si>
  <si>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</si>
  <si>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</si>
  <si>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</si>
  <si>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</si>
  <si>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</si>
  <si>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</si>
  <si>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</si>
  <si>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</si>
  <si>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</si>
  <si>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</si>
  <si>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</si>
  <si>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</si>
  <si>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</si>
  <si>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</si>
  <si>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</si>
  <si>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</si>
  <si>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</si>
  <si>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</si>
  <si>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</si>
  <si>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</si>
  <si>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</si>
  <si>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</si>
  <si>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</si>
  <si>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</si>
  <si>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</si>
  <si>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</si>
  <si>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</si>
  <si>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</si>
  <si>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</si>
  <si>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</si>
  <si>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</si>
  <si>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</si>
  <si>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</si>
  <si>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</si>
  <si>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</si>
  <si>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</si>
  <si>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</si>
  <si>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</si>
  <si>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</si>
  <si>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</si>
  <si>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</si>
  <si>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</si>
  <si>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</si>
  <si>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</si>
  <si>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</si>
  <si>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</si>
  <si>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</si>
  <si>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</si>
  <si>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</si>
  <si>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</si>
  <si>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</si>
  <si>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</si>
  <si>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</si>
  <si>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</si>
  <si>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</si>
  <si>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</si>
  <si>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</si>
  <si>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</si>
  <si>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</si>
  <si>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</si>
  <si>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</si>
  <si>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</si>
  <si>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</si>
  <si>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</si>
  <si>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</si>
  <si>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</si>
  <si>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</si>
  <si>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</si>
  <si>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</si>
  <si>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</si>
  <si>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</si>
  <si>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</si>
  <si>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</si>
  <si>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</si>
  <si>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</si>
  <si>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</si>
  <si>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</si>
  <si>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</si>
  <si>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</si>
  <si>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</si>
  <si>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</si>
  <si>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</si>
  <si>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</si>
  <si>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</si>
  <si>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</si>
  <si>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</si>
  <si>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</si>
  <si>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</si>
  <si>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</si>
  <si>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</si>
  <si>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</si>
  <si>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</si>
  <si>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</si>
  <si>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</si>
  <si>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</si>
  <si>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</si>
  <si>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</si>
  <si>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</si>
  <si>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</si>
  <si>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</si>
  <si>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</si>
  <si>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</si>
  <si>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</si>
  <si>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</si>
  <si>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</si>
  <si>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</si>
  <si>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</si>
  <si>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</si>
  <si>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</si>
  <si>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</si>
  <si>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</si>
  <si>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</si>
  <si>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</si>
  <si>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</si>
  <si>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</si>
  <si>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</si>
  <si>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</si>
  <si>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</si>
  <si>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</si>
  <si>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</si>
  <si>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</si>
  <si>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</si>
  <si>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</si>
  <si>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</si>
  <si>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</si>
  <si>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</si>
  <si>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</si>
  <si>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</si>
  <si>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</si>
  <si>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</si>
  <si>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</si>
  <si>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</si>
  <si>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</si>
  <si>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</si>
  <si>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</si>
  <si>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</si>
  <si>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</si>
  <si>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</si>
  <si>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</si>
  <si>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</si>
  <si>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</si>
  <si>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</si>
  <si>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</si>
  <si>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</si>
  <si>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</si>
  <si>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</si>
  <si>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</si>
  <si>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</si>
  <si>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</si>
  <si>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</si>
  <si>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</si>
  <si>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</si>
  <si>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</si>
  <si>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</si>
  <si>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</si>
  <si>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</si>
  <si>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</si>
  <si>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</si>
  <si>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</si>
  <si>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</si>
  <si>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</si>
  <si>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</si>
  <si>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</si>
  <si>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</si>
  <si>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</si>
  <si>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</si>
  <si>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</si>
  <si>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</si>
  <si>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</si>
  <si>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</si>
  <si>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</si>
  <si>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</si>
  <si>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</si>
  <si>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</si>
  <si>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</si>
  <si>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</si>
  <si>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</si>
  <si>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</si>
  <si>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</si>
  <si>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</si>
  <si>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</si>
  <si>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</si>
  <si>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</si>
  <si>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</si>
  <si>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</si>
  <si>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</si>
  <si>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</si>
  <si>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</si>
  <si>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</si>
  <si>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</si>
  <si>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</si>
  <si>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</si>
  <si>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</si>
  <si>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</si>
  <si>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</si>
  <si>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</si>
  <si>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</si>
  <si>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</si>
  <si>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</si>
  <si>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</si>
  <si>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</si>
  <si>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</si>
  <si>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</si>
  <si>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</si>
  <si>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</si>
  <si>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</si>
  <si>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</si>
  <si>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</si>
  <si>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</si>
  <si>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</si>
  <si>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</si>
  <si>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</si>
  <si>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</si>
  <si>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</si>
  <si>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</si>
  <si>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</si>
  <si>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</si>
  <si>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</si>
  <si>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</si>
  <si>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</si>
  <si>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</si>
  <si>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</si>
  <si>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</si>
  <si>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</si>
  <si>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</si>
  <si>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</si>
  <si>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</si>
  <si>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</si>
  <si>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</si>
  <si>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</si>
  <si>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</si>
  <si>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</si>
  <si>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</si>
  <si>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</si>
  <si>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</si>
  <si>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</si>
  <si>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</si>
  <si>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</si>
  <si>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</si>
  <si>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</si>
  <si>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</si>
  <si>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</si>
  <si>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</si>
  <si>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</si>
  <si>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</si>
  <si>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</si>
  <si>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</si>
  <si>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</si>
  <si>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</si>
  <si>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</si>
  <si>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</si>
  <si>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</si>
  <si>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</si>
  <si>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</si>
  <si>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</si>
  <si>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</si>
  <si>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</si>
  <si>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</si>
  <si>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</si>
  <si>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</si>
  <si>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</si>
  <si>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</si>
  <si>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</si>
  <si>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</si>
  <si>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</si>
  <si>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</si>
  <si>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</si>
  <si>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</si>
  <si>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</si>
  <si>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</si>
  <si>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</si>
  <si>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</si>
  <si>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</si>
  <si>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</si>
  <si>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</si>
  <si>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</si>
  <si>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</si>
  <si>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</si>
  <si>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</si>
  <si>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</si>
  <si>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</si>
  <si>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</si>
  <si>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</si>
  <si>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</si>
  <si>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</si>
  <si>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</si>
  <si>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</si>
  <si>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</si>
  <si>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</si>
  <si>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</si>
  <si>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</si>
  <si>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</si>
  <si>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</si>
  <si>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</si>
  <si>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</si>
  <si>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</si>
  <si>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</si>
  <si>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</si>
  <si>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</si>
  <si>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</si>
  <si>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</si>
  <si>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</si>
  <si>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</si>
  <si>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</si>
  <si>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</si>
  <si>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</si>
  <si>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</si>
  <si>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</si>
  <si>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</si>
  <si>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</si>
  <si>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</si>
  <si>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</si>
  <si>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</si>
  <si>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</si>
  <si>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</si>
  <si>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</si>
  <si>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</si>
  <si>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</si>
  <si>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</si>
  <si>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</si>
  <si>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</si>
  <si>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</si>
  <si>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</si>
  <si>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</si>
  <si>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</si>
  <si>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</si>
  <si>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</si>
  <si>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</si>
  <si>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</si>
  <si>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</si>
  <si>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</si>
  <si>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</si>
  <si>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</si>
  <si>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</si>
  <si>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</si>
  <si>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</si>
  <si>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</si>
  <si>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</si>
  <si>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</si>
  <si>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</si>
  <si>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</si>
  <si>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</si>
  <si>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</si>
  <si>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</si>
  <si>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</si>
  <si>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</si>
  <si>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</si>
  <si>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</si>
  <si>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</si>
  <si>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</si>
  <si>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</si>
  <si>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</si>
  <si>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</si>
  <si>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</si>
  <si>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</si>
  <si>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</si>
  <si>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</si>
  <si>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</si>
  <si>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</si>
  <si>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</si>
  <si>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</si>
  <si>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</si>
  <si>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</si>
  <si>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</si>
  <si>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</si>
  <si>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</si>
  <si>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</si>
  <si>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</si>
  <si>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</si>
  <si>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</si>
  <si>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</si>
  <si>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</si>
  <si>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</si>
  <si>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</si>
  <si>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</si>
  <si>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</si>
  <si>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</si>
  <si>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</si>
  <si>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</si>
  <si>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</si>
  <si>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</si>
  <si>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</si>
  <si>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</si>
  <si>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</si>
  <si>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</si>
  <si>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</si>
  <si>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</si>
  <si>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</si>
  <si>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</si>
  <si>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</si>
  <si>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</si>
  <si>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</si>
  <si>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</si>
  <si>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</si>
  <si>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</si>
  <si>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</si>
  <si>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</si>
  <si>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</si>
  <si>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</si>
  <si>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</si>
  <si>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</si>
  <si>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</si>
  <si>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</si>
  <si>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</si>
  <si>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</si>
  <si>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</si>
  <si>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</si>
  <si>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</si>
  <si>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</si>
  <si>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</si>
  <si>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</si>
  <si>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</si>
  <si>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</si>
  <si>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</si>
  <si>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</si>
  <si>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</si>
  <si>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</si>
  <si>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</si>
  <si>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</si>
  <si>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</si>
  <si>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</si>
  <si>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</si>
  <si>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</si>
  <si>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</si>
  <si>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</si>
  <si>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</si>
  <si>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</si>
  <si>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</si>
  <si>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</si>
  <si>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</si>
  <si>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</si>
  <si>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</si>
  <si>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</si>
  <si>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</si>
  <si>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</si>
  <si>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</si>
  <si>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</si>
  <si>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</si>
  <si>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</si>
  <si>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</si>
  <si>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</si>
  <si>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</si>
  <si>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</si>
  <si>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</si>
  <si>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</si>
  <si>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</si>
  <si>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</si>
  <si>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</si>
  <si>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</si>
  <si>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</si>
  <si>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</si>
  <si>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</si>
  <si>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</si>
  <si>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</si>
  <si>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</si>
  <si>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</si>
  <si>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</si>
  <si>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</si>
  <si>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</si>
  <si>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</si>
  <si>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</si>
  <si>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</si>
  <si>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</si>
  <si>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</si>
  <si>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</si>
  <si>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</si>
  <si>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</si>
  <si>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</si>
  <si>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</si>
  <si>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</si>
  <si>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</si>
  <si>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</si>
  <si>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</si>
  <si>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</si>
  <si>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</si>
  <si>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</si>
  <si>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</si>
  <si>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</si>
  <si>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</si>
  <si>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</si>
  <si>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</si>
  <si>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</si>
  <si>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</si>
  <si>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</si>
  <si>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</si>
  <si>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</si>
  <si>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</si>
  <si>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</si>
  <si>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</si>
  <si>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</si>
  <si>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</si>
  <si>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</si>
  <si>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</si>
  <si>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</si>
  <si>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</si>
  <si>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</si>
  <si>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</si>
  <si>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</si>
  <si>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</si>
  <si>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</si>
  <si>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</si>
  <si>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</si>
  <si>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</si>
  <si>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</si>
  <si>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</si>
  <si>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</si>
  <si>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</si>
  <si>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</si>
  <si>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</si>
  <si>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</si>
  <si>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</si>
  <si>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</si>
  <si>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</si>
  <si>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</si>
  <si>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</si>
  <si>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</si>
  <si>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</si>
  <si>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</si>
  <si>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</si>
  <si>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</si>
  <si>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</si>
  <si>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</si>
  <si>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</si>
  <si>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</si>
  <si>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</si>
  <si>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</si>
  <si>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</si>
  <si>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</si>
  <si>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</si>
  <si>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</si>
  <si>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</si>
  <si>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</si>
  <si>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</si>
  <si>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</si>
  <si>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</si>
  <si>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</si>
  <si>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</si>
  <si>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</si>
  <si>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</si>
  <si>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</si>
  <si>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</si>
  <si>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</si>
  <si>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</si>
  <si>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</si>
  <si>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</si>
  <si>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</si>
  <si>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</si>
  <si>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</si>
  <si>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</si>
  <si>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</si>
  <si>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</si>
  <si>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</si>
  <si>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</si>
  <si>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</si>
  <si>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</si>
  <si>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</si>
  <si>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</si>
  <si>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</si>
  <si>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</si>
  <si>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</si>
  <si>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</si>
  <si>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</si>
  <si>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</si>
  <si>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</si>
  <si>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</si>
  <si>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</si>
  <si>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</si>
  <si>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</si>
  <si>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</si>
  <si>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</si>
  <si>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</si>
  <si>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</si>
  <si>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</si>
  <si>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</si>
  <si>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</si>
  <si>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</si>
  <si>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</si>
  <si>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</si>
  <si>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</si>
  <si>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</si>
  <si>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</si>
  <si>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</si>
  <si>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</si>
  <si>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</si>
  <si>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</si>
  <si>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</si>
  <si>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</si>
  <si>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</si>
  <si>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</si>
  <si>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</si>
  <si>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</si>
  <si>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</si>
  <si>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</si>
  <si>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</si>
  <si>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</si>
  <si>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</si>
  <si>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</si>
  <si>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</si>
  <si>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</si>
  <si>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</si>
  <si>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</si>
  <si>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</si>
  <si>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</si>
  <si>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</si>
  <si>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</si>
  <si>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</si>
  <si>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</si>
  <si>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</si>
  <si>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</si>
  <si>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</si>
  <si>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</si>
  <si>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</si>
  <si>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</si>
  <si>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</si>
  <si>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</si>
  <si>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</si>
  <si>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</si>
  <si>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</si>
  <si>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</si>
  <si>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</si>
  <si>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</si>
  <si>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</si>
  <si>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</si>
  <si>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</si>
  <si>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</si>
  <si>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</si>
  <si>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</si>
  <si>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</si>
  <si>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</si>
  <si>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</si>
  <si>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</si>
  <si>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</si>
  <si>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</si>
  <si>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</si>
  <si>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</si>
  <si>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</si>
  <si>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</si>
  <si>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</si>
  <si>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</si>
  <si>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</si>
  <si>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</si>
  <si>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</si>
  <si>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</si>
  <si>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</si>
  <si>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</si>
  <si>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</si>
  <si>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</si>
  <si>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</si>
  <si>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</si>
  <si>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</si>
  <si>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</si>
  <si>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</si>
  <si>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</si>
  <si>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</si>
  <si>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</si>
  <si>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</si>
  <si>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</si>
  <si>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</si>
  <si>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</si>
  <si>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</si>
  <si>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</si>
  <si>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</si>
  <si>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</si>
  <si>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</si>
  <si>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</si>
  <si>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</si>
  <si>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</si>
  <si>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</si>
  <si>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</si>
  <si>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</si>
  <si>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</si>
  <si>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</si>
  <si>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</si>
  <si>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</si>
  <si>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</si>
  <si>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</si>
  <si>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</si>
  <si>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</si>
  <si>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</si>
  <si>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</si>
  <si>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</si>
  <si>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</si>
  <si>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</si>
  <si>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</si>
  <si>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</si>
  <si>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</si>
  <si>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</si>
  <si>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</si>
  <si>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</si>
  <si>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</si>
  <si>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</si>
  <si>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</si>
  <si>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</si>
  <si>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</si>
  <si>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</si>
  <si>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</si>
  <si>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</si>
  <si>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</si>
  <si>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</si>
  <si>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</si>
  <si>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</si>
  <si>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</si>
  <si>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</si>
  <si>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</si>
  <si>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</si>
  <si>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</si>
  <si>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</si>
  <si>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</si>
  <si>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</si>
  <si>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</si>
  <si>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</si>
  <si>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</si>
  <si>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</si>
  <si>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</si>
  <si>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</si>
  <si>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</si>
  <si>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</si>
  <si>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</si>
  <si>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</si>
  <si>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</si>
  <si>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</si>
  <si>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</si>
  <si>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</si>
  <si>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</si>
  <si>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</si>
  <si>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</si>
  <si>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</si>
  <si>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</si>
  <si>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</si>
  <si>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</si>
  <si>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</si>
  <si>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</si>
  <si>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</si>
  <si>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</si>
  <si>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</si>
  <si>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</si>
  <si>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</si>
  <si>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</si>
  <si>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</si>
  <si>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</si>
  <si>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</si>
  <si>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</si>
  <si>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</si>
  <si>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</si>
  <si>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</si>
  <si>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</si>
  <si>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</si>
  <si>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</si>
  <si>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</si>
  <si>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</si>
  <si>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</si>
  <si>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</si>
  <si>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</si>
  <si>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</si>
  <si>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</si>
  <si>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</si>
  <si>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</si>
  <si>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</si>
  <si>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</si>
  <si>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</si>
  <si>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</si>
  <si>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</si>
  <si>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</si>
  <si>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</si>
  <si>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</si>
  <si>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</si>
  <si>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</si>
  <si>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</si>
  <si>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</si>
  <si>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</si>
  <si>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</si>
  <si>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</si>
  <si>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</si>
  <si>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</si>
  <si>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</si>
  <si>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</si>
  <si>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</si>
  <si>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</si>
  <si>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</si>
  <si>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</si>
  <si>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</si>
  <si>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</si>
  <si>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</si>
  <si>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</si>
  <si>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</si>
  <si>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</si>
  <si>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</si>
  <si>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</si>
  <si>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</si>
  <si>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</si>
  <si>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</si>
  <si>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</si>
  <si>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</si>
  <si>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</si>
  <si>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</si>
  <si>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</si>
  <si>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</si>
  <si>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</si>
  <si>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</si>
  <si>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</si>
  <si>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</si>
  <si>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</si>
  <si>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</si>
  <si>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</si>
  <si>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</si>
  <si>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</si>
  <si>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</si>
  <si>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</si>
  <si>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</si>
  <si>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</si>
  <si>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</si>
  <si>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</si>
  <si>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</si>
  <si>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</si>
  <si>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</si>
  <si>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</si>
  <si>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</si>
  <si>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</si>
  <si>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</si>
  <si>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</si>
  <si>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</si>
  <si>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</si>
  <si>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</si>
  <si>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</si>
  <si>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</si>
  <si>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</si>
  <si>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</si>
  <si>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</si>
  <si>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</si>
  <si>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</si>
  <si>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</si>
  <si>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</si>
  <si>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</si>
  <si>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</si>
  <si>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</si>
  <si>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</si>
  <si>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</si>
  <si>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</si>
  <si>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</si>
  <si>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</si>
  <si>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</si>
  <si>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</si>
  <si>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</si>
  <si>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</si>
  <si>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</si>
  <si>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</si>
  <si>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</si>
  <si>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</si>
  <si>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</si>
  <si>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</si>
  <si>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</si>
  <si>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</si>
  <si>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</si>
  <si>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</si>
  <si>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</si>
  <si>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</si>
  <si>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</si>
  <si>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</si>
  <si>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</si>
  <si>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</si>
  <si>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</si>
  <si>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</si>
  <si>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</si>
  <si>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</si>
  <si>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</si>
  <si>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</si>
  <si>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</si>
  <si>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</si>
  <si>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</si>
  <si>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</si>
  <si>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</si>
  <si>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</si>
  <si>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</si>
  <si>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</si>
  <si>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</si>
  <si>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</si>
  <si>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</si>
  <si>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</si>
  <si>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</si>
  <si>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</si>
  <si>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</si>
  <si>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</si>
  <si>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</si>
  <si>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</si>
  <si>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</si>
  <si>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</si>
  <si>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</si>
  <si>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</si>
  <si>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</si>
  <si>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</si>
  <si>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</si>
  <si>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</si>
  <si>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</si>
  <si>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</si>
  <si>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</si>
  <si>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</si>
  <si>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</si>
  <si>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</si>
  <si>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</si>
  <si>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</si>
  <si>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</si>
  <si>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</si>
  <si>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</si>
  <si>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</si>
  <si>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</si>
  <si>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</si>
  <si>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</si>
  <si>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</si>
  <si>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</si>
  <si>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</si>
  <si>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</si>
  <si>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</si>
  <si>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</si>
  <si>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</si>
  <si>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</si>
  <si>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</si>
  <si>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</si>
  <si>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</si>
  <si>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</si>
  <si>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</si>
  <si>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</si>
  <si>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</si>
  <si>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</si>
  <si>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</si>
  <si>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</si>
  <si>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</si>
  <si>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</si>
  <si>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</si>
  <si>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</si>
  <si>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</si>
  <si>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</si>
  <si>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</si>
  <si>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</si>
  <si>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</si>
  <si>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</si>
  <si>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</si>
  <si>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</si>
  <si>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</si>
  <si>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</si>
  <si>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</si>
  <si>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</si>
  <si>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</si>
  <si>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</si>
  <si>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</si>
  <si>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</si>
  <si>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</si>
  <si>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</si>
  <si>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</si>
  <si>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</si>
  <si>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</si>
  <si>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</si>
  <si>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</si>
  <si>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</si>
  <si>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</si>
  <si>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</si>
  <si>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</si>
  <si>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</si>
  <si>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</si>
  <si>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</si>
  <si>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</si>
  <si>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</si>
  <si>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</si>
  <si>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</si>
  <si>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</si>
  <si>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</si>
  <si>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</si>
  <si>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</si>
  <si>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</si>
  <si>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</si>
  <si>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</si>
  <si>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</si>
  <si>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</si>
  <si>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</si>
  <si>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</si>
  <si>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</si>
  <si>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</si>
  <si>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</si>
  <si>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</si>
  <si>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</si>
  <si>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</si>
  <si>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</si>
  <si>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</si>
  <si>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</si>
  <si>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</si>
  <si>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</si>
  <si>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</si>
  <si>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</si>
  <si>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</si>
  <si>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</si>
  <si>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</si>
  <si>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</si>
  <si>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</si>
  <si>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</si>
  <si>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</si>
  <si>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</si>
  <si>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</si>
  <si>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</si>
  <si>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</si>
  <si>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</si>
  <si>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</si>
  <si>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</si>
  <si>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</si>
  <si>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</si>
  <si>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</si>
  <si>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</si>
  <si>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</si>
  <si>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</si>
  <si>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</si>
  <si>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</si>
  <si>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</si>
  <si>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</si>
  <si>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</si>
  <si>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</si>
  <si>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</si>
  <si>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</si>
  <si>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</si>
  <si>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</si>
  <si>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</si>
  <si>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</si>
  <si>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</si>
  <si>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</si>
  <si>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</si>
  <si>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</si>
  <si>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</si>
  <si>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</si>
  <si>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</si>
  <si>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</si>
  <si>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</si>
  <si>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</si>
  <si>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</si>
  <si>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</si>
  <si>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</si>
  <si>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</si>
  <si>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</si>
  <si>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</si>
  <si>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</si>
  <si>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</si>
  <si>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</si>
  <si>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</si>
  <si>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</si>
  <si>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</si>
  <si>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</si>
  <si>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</si>
  <si>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</si>
  <si>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</si>
  <si>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</si>
  <si>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</si>
  <si>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</si>
  <si>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</si>
  <si>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</si>
  <si>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</si>
  <si>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</si>
  <si>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</si>
  <si>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</si>
  <si>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</si>
  <si>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</si>
  <si>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</si>
  <si>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</si>
  <si>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</si>
  <si>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</si>
  <si>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</si>
  <si>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</si>
  <si>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</si>
  <si>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</si>
  <si>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</si>
  <si>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</si>
  <si>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</si>
  <si>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</si>
  <si>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</si>
  <si>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</si>
  <si>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</si>
  <si>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</si>
  <si>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</si>
  <si>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</si>
  <si>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</si>
  <si>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</si>
  <si>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</si>
  <si>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</si>
  <si>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</si>
  <si>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</si>
  <si>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</si>
  <si>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</si>
  <si>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</si>
  <si>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</si>
  <si>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</si>
  <si>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</si>
  <si>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</si>
  <si>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</si>
  <si>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</si>
  <si>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</si>
  <si>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</si>
  <si>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</si>
  <si>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</si>
  <si>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</si>
  <si>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</si>
  <si>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</si>
  <si>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</si>
  <si>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</si>
  <si>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</si>
  <si>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</si>
  <si>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</si>
  <si>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</si>
  <si>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</si>
  <si>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</si>
  <si>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</si>
  <si>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</si>
  <si>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</si>
  <si>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</si>
  <si>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</si>
  <si>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</si>
  <si>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</si>
  <si>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</si>
  <si>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</si>
  <si>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</si>
  <si>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</si>
  <si>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</si>
  <si>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</si>
  <si>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</si>
  <si>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</si>
  <si>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</si>
  <si>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</si>
  <si>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</si>
  <si>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</si>
  <si>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</si>
  <si>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</si>
  <si>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</si>
  <si>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</si>
  <si>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</si>
  <si>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</si>
  <si>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</si>
  <si>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</si>
  <si>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</si>
  <si>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</si>
  <si>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</si>
  <si>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</si>
  <si>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</si>
  <si>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</si>
  <si>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</si>
  <si>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</si>
  <si>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</si>
  <si>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</si>
  <si>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</si>
  <si>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</si>
  <si>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</si>
  <si>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</si>
  <si>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</si>
  <si>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</si>
  <si>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</si>
  <si>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</si>
  <si>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</si>
  <si>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</si>
  <si>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</si>
  <si>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</si>
  <si>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</si>
  <si>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</si>
  <si>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</si>
  <si>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</si>
  <si>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</si>
  <si>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</si>
  <si>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</si>
  <si>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</si>
  <si>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</si>
  <si>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</si>
  <si>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</si>
  <si>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</si>
  <si>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</si>
  <si>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</si>
  <si>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</si>
  <si>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</si>
  <si>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</si>
  <si>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</si>
  <si>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</si>
  <si>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</si>
  <si>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</si>
  <si>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</si>
  <si>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</si>
  <si>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</si>
  <si>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</si>
  <si>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</si>
  <si>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</si>
  <si>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</si>
  <si>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</si>
  <si>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</si>
  <si>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</si>
  <si>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</si>
  <si>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</si>
  <si>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</si>
  <si>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</si>
  <si>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</si>
  <si>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</si>
  <si>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</si>
  <si>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</si>
  <si>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</si>
  <si>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</si>
  <si>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</si>
  <si>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</si>
  <si>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</si>
  <si>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</si>
  <si>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</si>
  <si>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</si>
  <si>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</si>
  <si>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</si>
  <si>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</si>
  <si>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</si>
  <si>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</si>
  <si>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</si>
  <si>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</si>
  <si>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</si>
  <si>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</si>
  <si>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</si>
  <si>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</si>
  <si>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</si>
  <si>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</si>
  <si>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</si>
  <si>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</si>
  <si>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</si>
  <si>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</si>
  <si>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</si>
  <si>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</si>
  <si>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</si>
  <si>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</si>
  <si>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</si>
  <si>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</si>
  <si>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</si>
  <si>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</si>
  <si>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</si>
  <si>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</si>
  <si>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</si>
  <si>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</si>
  <si>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</si>
  <si>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</si>
  <si>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</si>
  <si>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</si>
  <si>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</si>
  <si>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</si>
  <si>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</si>
  <si>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</si>
  <si>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</si>
  <si>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</si>
  <si>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</si>
  <si>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</si>
  <si>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</si>
  <si>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</si>
  <si>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</si>
  <si>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</si>
  <si>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</si>
  <si>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</si>
  <si>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</si>
  <si>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</si>
  <si>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</si>
  <si>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</si>
  <si>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</si>
  <si>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</si>
  <si>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</si>
  <si>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</si>
  <si>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</si>
  <si>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</si>
  <si>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</si>
  <si>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</si>
  <si>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</si>
  <si>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</si>
  <si>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</si>
  <si>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</si>
  <si>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</si>
  <si>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</si>
  <si>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</si>
  <si>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</si>
  <si>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</si>
  <si>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</si>
  <si>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</si>
  <si>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</si>
  <si>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</si>
  <si>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</si>
  <si>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</si>
  <si>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</si>
  <si>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</si>
  <si>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</si>
  <si>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</si>
  <si>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</si>
  <si>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</si>
  <si>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</si>
  <si>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</si>
  <si>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</si>
  <si>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</si>
  <si>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</si>
  <si>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</si>
  <si>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</si>
  <si>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</si>
  <si>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</si>
  <si>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</si>
  <si>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</si>
  <si>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</si>
  <si>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</si>
  <si>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</si>
  <si>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</si>
  <si>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</si>
  <si>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</si>
  <si>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</si>
  <si>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</si>
  <si>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</si>
  <si>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</si>
  <si>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</si>
  <si>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</si>
  <si>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</si>
  <si>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</si>
  <si>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</si>
  <si>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</si>
  <si>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</si>
  <si>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</si>
  <si>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</si>
  <si>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</si>
  <si>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</si>
  <si>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</si>
  <si>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</si>
  <si>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</si>
  <si>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</si>
  <si>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</si>
  <si>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</si>
  <si>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</si>
  <si>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</si>
  <si>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</si>
  <si>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</si>
  <si>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</si>
  <si>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</si>
  <si>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</si>
  <si>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</si>
  <si>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</si>
  <si>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</si>
  <si>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</si>
  <si>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</si>
  <si>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</si>
  <si>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</si>
  <si>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</si>
  <si>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</si>
  <si>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</si>
  <si>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</si>
  <si>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</si>
  <si>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</si>
  <si>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</si>
  <si>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</si>
  <si>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</si>
  <si>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</si>
  <si>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</si>
  <si>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</si>
  <si>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</si>
  <si>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</si>
  <si>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</si>
  <si>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</si>
  <si>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</si>
  <si>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</si>
  <si>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</si>
  <si>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</si>
  <si>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</si>
  <si>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</si>
  <si>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</si>
  <si>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</si>
  <si>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</si>
  <si>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</si>
  <si>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</si>
  <si>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</si>
  <si>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</si>
  <si>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</si>
  <si>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</si>
  <si>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</si>
  <si>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</si>
  <si>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</si>
  <si>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</si>
  <si>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</si>
  <si>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</si>
  <si>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</si>
  <si>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</si>
  <si>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</si>
  <si>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</si>
  <si>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</si>
  <si>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</si>
  <si>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</si>
  <si>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</si>
  <si>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</si>
  <si>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</si>
  <si>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</si>
  <si>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</si>
  <si>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</si>
  <si>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</si>
  <si>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</si>
  <si>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</si>
  <si>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</si>
  <si>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</si>
  <si>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</si>
  <si>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</si>
  <si>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</si>
  <si>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</si>
  <si>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</si>
  <si>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</si>
  <si>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</si>
  <si>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</si>
  <si>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</si>
  <si>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</si>
  <si>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</si>
  <si>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</si>
  <si>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</si>
  <si>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</si>
  <si>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</si>
  <si>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</si>
  <si>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</si>
  <si>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</si>
  <si>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</si>
  <si>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</si>
  <si>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</si>
  <si>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</si>
  <si>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</si>
  <si>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</si>
  <si>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</si>
  <si>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</si>
  <si>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</si>
  <si>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</si>
  <si>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</si>
  <si>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</si>
  <si>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</si>
  <si>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</si>
  <si>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</si>
  <si>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</si>
  <si>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</si>
  <si>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</si>
  <si>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</si>
  <si>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</si>
  <si>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</si>
  <si>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</si>
  <si>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</si>
  <si>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</si>
  <si>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</si>
  <si>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</si>
  <si>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</si>
  <si>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</si>
  <si>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</si>
  <si>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</si>
  <si>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</si>
  <si>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</si>
  <si>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</si>
  <si>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</si>
  <si>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</si>
  <si>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</si>
  <si>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</si>
  <si>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</si>
  <si>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</si>
  <si>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</si>
  <si>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</si>
  <si>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</si>
  <si>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</si>
  <si>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</si>
  <si>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</si>
  <si>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</si>
  <si>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</si>
  <si>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</si>
  <si>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</si>
  <si>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</si>
  <si>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</si>
  <si>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</si>
  <si>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</si>
  <si>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</si>
  <si>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</si>
  <si>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</si>
  <si>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</si>
  <si>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</si>
  <si>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</si>
  <si>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</si>
  <si>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</si>
  <si>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</si>
  <si>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</si>
  <si>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</si>
  <si>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</si>
  <si>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</si>
  <si>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</si>
  <si>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</si>
  <si>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</si>
  <si>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</si>
  <si>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</si>
  <si>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</si>
  <si>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</si>
  <si>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</si>
  <si>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</si>
  <si>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</si>
  <si>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</si>
  <si>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</si>
  <si>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</si>
  <si>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</si>
  <si>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</si>
  <si>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</si>
  <si>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</si>
  <si>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</si>
  <si>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</si>
  <si>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</si>
  <si>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</si>
  <si>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</si>
  <si>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</si>
  <si>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</si>
  <si>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</si>
  <si>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</si>
  <si>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</si>
  <si>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</si>
  <si>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</si>
  <si>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</si>
  <si>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</si>
  <si>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</si>
  <si>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</si>
  <si>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</si>
  <si>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</si>
  <si>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</si>
  <si>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</si>
  <si>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</si>
  <si>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</si>
  <si>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</si>
  <si>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</si>
  <si>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</si>
  <si>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</si>
  <si>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</si>
  <si>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</si>
  <si>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</si>
  <si>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</si>
  <si>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</si>
  <si>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</si>
  <si>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</si>
  <si>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</si>
  <si>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</si>
  <si>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</si>
  <si>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</si>
  <si>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</si>
  <si>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</si>
  <si>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</si>
  <si>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</si>
  <si>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</si>
  <si>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</si>
  <si>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</si>
  <si>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</si>
  <si>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</si>
  <si>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</si>
  <si>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</si>
  <si>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</si>
  <si>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</si>
  <si>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</si>
  <si>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</si>
  <si>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</si>
  <si>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</si>
  <si>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</si>
  <si>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</si>
  <si>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</si>
  <si>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</si>
  <si>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</si>
  <si>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</si>
  <si>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</si>
  <si>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</si>
  <si>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</si>
  <si>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</si>
  <si>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</si>
  <si>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</si>
  <si>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</si>
  <si>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</si>
  <si>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</si>
  <si>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</si>
  <si>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</si>
  <si>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</si>
  <si>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</si>
  <si>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</si>
  <si>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</si>
  <si>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</si>
  <si>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</si>
  <si>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</si>
  <si>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</si>
  <si>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</si>
  <si>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</si>
  <si>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</si>
  <si>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</si>
  <si>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</si>
  <si>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</si>
  <si>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</si>
  <si>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</si>
  <si>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</si>
  <si>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</si>
  <si>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</si>
  <si>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</si>
  <si>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</si>
  <si>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</si>
  <si>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</si>
  <si>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</si>
  <si>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</si>
  <si>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</si>
  <si>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</si>
  <si>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</si>
  <si>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</si>
  <si>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</si>
  <si>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</si>
  <si>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</si>
  <si>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</si>
  <si>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</si>
  <si>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</si>
  <si>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</si>
  <si>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</si>
  <si>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</si>
  <si>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</si>
  <si>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</si>
  <si>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</si>
  <si>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</si>
  <si>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</si>
  <si>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</si>
  <si>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</si>
  <si>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</si>
  <si>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</si>
  <si>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</si>
  <si>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</si>
  <si>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</si>
  <si>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</si>
  <si>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</si>
  <si>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</si>
  <si>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</si>
  <si>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</si>
  <si>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</si>
  <si>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</si>
  <si>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</si>
  <si>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</si>
  <si>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</si>
  <si>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</si>
  <si>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</si>
  <si>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</si>
  <si>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</si>
  <si>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</si>
  <si>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</si>
  <si>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</si>
  <si>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</si>
  <si>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</si>
  <si>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</si>
  <si>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</si>
  <si>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</si>
  <si>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</si>
  <si>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</si>
  <si>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</si>
  <si>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</si>
  <si>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</si>
  <si>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</si>
  <si>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</si>
  <si>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</si>
  <si>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</si>
  <si>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</si>
  <si>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</si>
  <si>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</si>
  <si>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</si>
  <si>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</si>
  <si>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</si>
  <si>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</si>
  <si>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</si>
  <si>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</si>
  <si>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</si>
  <si>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</si>
  <si>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</si>
  <si>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</si>
  <si>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</si>
  <si>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</si>
  <si>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</si>
  <si>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</si>
  <si>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</si>
  <si>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</si>
  <si>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</si>
  <si>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</si>
  <si>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</si>
  <si>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</si>
  <si>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</si>
  <si>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</si>
  <si>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</si>
  <si>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</si>
  <si>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</si>
  <si>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</si>
  <si>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</si>
  <si>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</si>
  <si>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</si>
  <si>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</si>
  <si>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</si>
  <si>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</si>
  <si>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</si>
  <si>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</si>
  <si>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</si>
  <si>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</si>
  <si>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</si>
  <si>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</si>
  <si>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</si>
  <si>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</si>
  <si>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</si>
  <si>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</si>
  <si>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</si>
  <si>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</si>
  <si>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</si>
  <si>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</si>
  <si>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</si>
  <si>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</si>
  <si>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</si>
  <si>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</si>
  <si>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</si>
  <si>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</si>
  <si>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</si>
  <si>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</si>
  <si>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</si>
  <si>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</si>
  <si>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</si>
  <si>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</si>
  <si>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</si>
  <si>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</si>
  <si>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</si>
  <si>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</si>
  <si>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</si>
  <si>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</si>
  <si>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</si>
  <si>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</si>
  <si>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</si>
  <si>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</si>
  <si>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</si>
  <si>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</si>
  <si>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</si>
  <si>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</si>
  <si>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</si>
  <si>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</si>
  <si>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</si>
  <si>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</si>
  <si>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</si>
  <si>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</si>
  <si>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</si>
  <si>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</si>
  <si>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</si>
  <si>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</si>
  <si>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</si>
  <si>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</si>
  <si>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</si>
  <si>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</si>
  <si>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</si>
  <si>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</si>
  <si>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</si>
  <si>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</si>
  <si>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</si>
  <si>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</si>
  <si>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</si>
  <si>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</si>
  <si>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</si>
  <si>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</si>
  <si>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</si>
  <si>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</si>
  <si>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</si>
  <si>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</si>
  <si>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</si>
  <si>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</si>
  <si>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</si>
  <si>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</si>
  <si>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</si>
  <si>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</si>
  <si>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</si>
  <si>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</si>
  <si>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</si>
  <si>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</si>
  <si>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</si>
  <si>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</si>
  <si>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</si>
  <si>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</si>
  <si>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</si>
  <si>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</si>
  <si>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</si>
  <si>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</si>
  <si>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</si>
  <si>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</si>
  <si>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</si>
  <si>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</si>
  <si>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</si>
  <si>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</si>
  <si>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</si>
  <si>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</si>
  <si>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</si>
  <si>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</si>
  <si>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</si>
  <si>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</si>
  <si>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</si>
  <si>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</si>
  <si>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</si>
  <si>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</si>
  <si>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</si>
  <si>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</si>
  <si>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</si>
  <si>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</si>
  <si>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</si>
  <si>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</si>
  <si>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</si>
  <si>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</si>
  <si>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</si>
  <si>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</si>
  <si>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</si>
  <si>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</si>
  <si>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</si>
  <si>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</si>
  <si>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</si>
  <si>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</si>
  <si>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</si>
  <si>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</si>
  <si>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</si>
  <si>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</si>
  <si>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</si>
  <si>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</si>
  <si>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</si>
  <si>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</si>
  <si>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</si>
  <si>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</si>
  <si>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</si>
  <si>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</si>
  <si>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</si>
  <si>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</si>
  <si>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</si>
  <si>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</si>
  <si>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</si>
  <si>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</si>
  <si>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</si>
  <si>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</si>
  <si>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</si>
  <si>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</si>
  <si>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</si>
  <si>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</si>
  <si>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</si>
  <si>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</si>
  <si>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</si>
  <si>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</si>
  <si>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</si>
  <si>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</si>
  <si>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</si>
  <si>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</si>
  <si>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</si>
  <si>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</si>
  <si>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</si>
  <si>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</si>
  <si>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</si>
  <si>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</si>
  <si>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</si>
  <si>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</si>
  <si>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</si>
  <si>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</si>
  <si>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</si>
  <si>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</si>
  <si>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</si>
  <si>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</si>
  <si>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</si>
  <si>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</si>
  <si>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</si>
  <si>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</si>
  <si>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</si>
  <si>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</si>
  <si>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</si>
  <si>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</si>
  <si>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</si>
  <si>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</si>
  <si>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</si>
  <si>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</si>
  <si>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</si>
  <si>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</si>
  <si>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</si>
  <si>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</si>
  <si>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</si>
  <si>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</si>
  <si>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</si>
  <si>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</si>
  <si>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</si>
  <si>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</si>
  <si>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</si>
  <si>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</si>
  <si>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</si>
  <si>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</si>
  <si>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</si>
  <si>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</si>
  <si>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</si>
  <si>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</si>
  <si>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</si>
  <si>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</si>
  <si>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</si>
  <si>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</si>
  <si>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</si>
  <si>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</si>
  <si>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</si>
  <si>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</si>
  <si>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</si>
  <si>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</si>
  <si>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</si>
  <si>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</si>
  <si>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</si>
  <si>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</si>
  <si>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</si>
  <si>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</si>
  <si>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</si>
  <si>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</si>
  <si>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</si>
  <si>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</si>
  <si>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</si>
  <si>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</si>
  <si>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</si>
  <si>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</si>
  <si>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</si>
  <si>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</si>
  <si>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</si>
  <si>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</si>
  <si>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</si>
  <si>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</si>
  <si>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</si>
  <si>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</si>
  <si>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</si>
  <si>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</si>
  <si>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</si>
  <si>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</si>
  <si>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</si>
  <si>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</si>
  <si>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</si>
  <si>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</si>
  <si>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</si>
  <si>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</si>
  <si>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</si>
  <si>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</si>
  <si>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</si>
  <si>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</si>
  <si>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</si>
  <si>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</si>
  <si>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</si>
  <si>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</si>
  <si>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</si>
  <si>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</si>
  <si>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</si>
  <si>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</si>
  <si>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</si>
  <si>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</si>
  <si>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</si>
  <si>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</si>
  <si>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</si>
  <si>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</si>
  <si>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</si>
  <si>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</si>
  <si>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</si>
  <si>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</si>
  <si>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</si>
  <si>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</si>
  <si>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</si>
  <si>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</si>
  <si>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</si>
  <si>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</si>
  <si>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</si>
  <si>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</si>
  <si>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</si>
  <si>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</si>
  <si>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</si>
  <si>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</si>
  <si>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</si>
  <si>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</si>
  <si>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</si>
  <si>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</si>
  <si>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</si>
  <si>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</si>
  <si>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</si>
  <si>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</si>
  <si>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</si>
  <si>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</si>
  <si>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</si>
  <si>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</si>
  <si>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</si>
  <si>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</si>
  <si>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</si>
  <si>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</si>
  <si>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</si>
  <si>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</si>
  <si>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</si>
  <si>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</si>
  <si>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</si>
  <si>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</si>
  <si>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</si>
  <si>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</si>
  <si>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</si>
  <si>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</si>
  <si>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</si>
  <si>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</si>
  <si>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</si>
  <si>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</si>
  <si>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</si>
  <si>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</si>
  <si>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</si>
  <si>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</si>
  <si>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</si>
  <si>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</si>
  <si>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</si>
  <si>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</si>
  <si>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</si>
  <si>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</si>
  <si>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</si>
  <si>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</si>
  <si>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</si>
  <si>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</si>
  <si>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</si>
  <si>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</si>
  <si>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</si>
  <si>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</si>
  <si>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</si>
  <si>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</si>
  <si>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</si>
  <si>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</si>
  <si>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</si>
  <si>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</si>
  <si>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</si>
  <si>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</si>
  <si>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</si>
  <si>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</si>
  <si>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</si>
  <si>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</si>
  <si>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</si>
  <si>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</si>
  <si>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</si>
  <si>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</si>
  <si>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</si>
  <si>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</si>
  <si>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</si>
  <si>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</si>
  <si>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</si>
  <si>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</si>
  <si>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</si>
  <si>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</si>
  <si>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</si>
  <si>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</si>
  <si>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</si>
  <si>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</si>
  <si>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</si>
  <si>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</si>
  <si>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</si>
  <si>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</si>
  <si>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</si>
  <si>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</si>
  <si>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</si>
  <si>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</si>
  <si>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</si>
  <si>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</si>
  <si>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</si>
  <si>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</si>
  <si>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</si>
  <si>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</si>
  <si>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</si>
  <si>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</si>
  <si>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</si>
  <si>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</si>
  <si>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</si>
  <si>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</si>
  <si>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</si>
  <si>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</si>
  <si>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</si>
  <si>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</si>
  <si>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</si>
  <si>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</si>
  <si>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</si>
  <si>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</si>
  <si>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</si>
  <si>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</si>
  <si>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</si>
  <si>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</si>
  <si>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</si>
  <si>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</si>
  <si>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</si>
  <si>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</si>
  <si>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</si>
  <si>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</si>
  <si>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</si>
  <si>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</si>
  <si>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</si>
  <si>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</si>
  <si>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</si>
  <si>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</si>
  <si>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</si>
  <si>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</si>
  <si>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</si>
  <si>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</si>
  <si>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</si>
  <si>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</si>
  <si>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</si>
  <si>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</si>
  <si>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</si>
  <si>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</si>
  <si>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</si>
  <si>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</si>
  <si>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</si>
  <si>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</si>
  <si>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</si>
  <si>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</si>
  <si>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</si>
  <si>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</si>
  <si>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</si>
  <si>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</si>
  <si>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</si>
  <si>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</si>
  <si>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</si>
  <si>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</si>
  <si>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</si>
  <si>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</si>
  <si>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</si>
  <si>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</si>
  <si>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</si>
  <si>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</si>
  <si>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</si>
  <si>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</si>
  <si>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</si>
  <si>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</si>
  <si>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</si>
  <si>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</si>
  <si>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</si>
  <si>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</si>
  <si>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</si>
  <si>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</si>
  <si>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</si>
  <si>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</si>
  <si>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</si>
  <si>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</si>
  <si>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</si>
  <si>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</si>
  <si>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</si>
  <si>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</si>
  <si>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</si>
  <si>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</si>
  <si>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</si>
  <si>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</si>
  <si>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</si>
  <si>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</si>
  <si>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</si>
  <si>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</si>
  <si>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</si>
  <si>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</si>
  <si>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</si>
  <si>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</si>
  <si>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</si>
  <si>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</si>
  <si>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</si>
  <si>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</si>
  <si>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</si>
  <si>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</si>
  <si>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</si>
  <si>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</si>
  <si>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</si>
  <si>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</si>
  <si>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</si>
  <si>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</si>
  <si>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</si>
  <si>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</si>
  <si>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</si>
  <si>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</si>
  <si>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</si>
  <si>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</si>
  <si>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</si>
  <si>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</si>
  <si>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</si>
  <si>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</si>
  <si>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</si>
  <si>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</si>
  <si>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</si>
  <si>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</si>
  <si>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</si>
  <si>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</si>
  <si>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</si>
  <si>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</si>
  <si>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</si>
  <si>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</si>
  <si>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</si>
  <si>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</si>
  <si>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</si>
  <si>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</si>
  <si>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</si>
  <si>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</si>
  <si>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</si>
  <si>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</si>
  <si>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</si>
  <si>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</si>
  <si>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</si>
  <si>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</si>
  <si>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</si>
  <si>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</si>
  <si>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</si>
  <si>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</si>
  <si>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</si>
  <si>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</si>
  <si>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</si>
  <si>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</si>
  <si>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</si>
  <si>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</si>
  <si>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</si>
  <si>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</si>
  <si>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</si>
  <si>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</si>
  <si>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</si>
  <si>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</si>
  <si>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</si>
  <si>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</si>
  <si>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</si>
  <si>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</si>
  <si>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</si>
  <si>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</si>
  <si>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</si>
  <si>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</si>
  <si>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</si>
  <si>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</si>
  <si>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</si>
  <si>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</si>
  <si>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</si>
  <si>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</si>
  <si>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</si>
  <si>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</si>
  <si>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</si>
  <si>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</si>
  <si>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</si>
  <si>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</si>
  <si>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</si>
  <si>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</si>
  <si>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</si>
  <si>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</si>
  <si>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</si>
  <si>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</si>
  <si>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</si>
  <si>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</si>
  <si>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</si>
  <si>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</si>
  <si>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</si>
  <si>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</si>
  <si>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</si>
  <si>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</si>
  <si>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</si>
  <si>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</si>
  <si>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</si>
  <si>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</si>
  <si>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</si>
  <si>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</si>
  <si>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</si>
  <si>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</si>
  <si>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</si>
  <si>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</si>
  <si>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</si>
  <si>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</si>
  <si>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</si>
  <si>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</si>
  <si>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</si>
  <si>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</si>
  <si>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</si>
  <si>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</si>
  <si>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</si>
  <si>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</si>
  <si>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</si>
  <si>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</si>
  <si>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</si>
  <si>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</si>
  <si>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</si>
  <si>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</si>
  <si>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</si>
  <si>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</si>
  <si>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</si>
  <si>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</si>
  <si>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</si>
  <si>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</si>
  <si>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</si>
  <si>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</si>
  <si>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</si>
  <si>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</si>
  <si>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</si>
  <si>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</si>
  <si>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</si>
  <si>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</si>
  <si>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</si>
  <si>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</si>
  <si>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</si>
  <si>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</si>
  <si>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</si>
  <si>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</si>
  <si>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</si>
  <si>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</si>
  <si>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</si>
  <si>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</si>
  <si>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</si>
  <si>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</si>
  <si>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</si>
  <si>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</si>
  <si>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</si>
  <si>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</si>
  <si>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</si>
  <si>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</si>
  <si>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</si>
  <si>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</si>
  <si>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</si>
  <si>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</si>
  <si>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</si>
  <si>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</si>
  <si>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</si>
  <si>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</si>
  <si>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</si>
  <si>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</si>
  <si>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</si>
  <si>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</si>
  <si>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</si>
  <si>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</si>
  <si>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</si>
  <si>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</si>
  <si>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</si>
  <si>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</si>
  <si>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</si>
  <si>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</si>
  <si>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</si>
  <si>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</si>
  <si>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</si>
  <si>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</si>
  <si>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</si>
  <si>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</si>
  <si>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</si>
  <si>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</si>
  <si>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</si>
  <si>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</si>
  <si>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</si>
  <si>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</si>
  <si>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</si>
  <si>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</si>
  <si>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</si>
  <si>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</si>
  <si>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</si>
  <si>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</si>
  <si>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</si>
  <si>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</si>
  <si>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</si>
  <si>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</si>
  <si>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</si>
  <si>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</si>
  <si>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</si>
  <si>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</si>
  <si>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</si>
  <si>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</si>
  <si>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</si>
  <si>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</si>
  <si>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</si>
  <si>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</si>
  <si>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</si>
  <si>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</si>
  <si>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</si>
  <si>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</si>
  <si>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</si>
  <si>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</si>
  <si>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</si>
  <si>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</si>
  <si>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</si>
  <si>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</si>
  <si>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</si>
  <si>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</si>
  <si>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</si>
  <si>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</si>
  <si>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</si>
  <si>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</si>
  <si>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</si>
  <si>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</si>
  <si>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</si>
  <si>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</si>
  <si>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</si>
  <si>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</si>
  <si>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</si>
  <si>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</si>
  <si>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</si>
  <si>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</si>
  <si>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</si>
  <si>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</si>
  <si>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</si>
  <si>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</si>
  <si>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</si>
  <si>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</si>
  <si>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</si>
  <si>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</si>
  <si>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</si>
  <si>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</si>
  <si>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</si>
  <si>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</si>
  <si>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</si>
  <si>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</si>
  <si>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</si>
  <si>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</si>
  <si>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</si>
  <si>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</si>
  <si>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</si>
  <si>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</si>
  <si>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</si>
  <si>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</si>
  <si>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</si>
  <si>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</si>
  <si>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</si>
  <si>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</si>
  <si>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</si>
  <si>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</si>
  <si>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</si>
  <si>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</si>
  <si>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</si>
  <si>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</si>
  <si>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</si>
  <si>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</si>
  <si>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</si>
  <si>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</si>
  <si>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</si>
  <si>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</si>
  <si>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</si>
  <si>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</si>
  <si>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</si>
  <si>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</si>
  <si>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</si>
  <si>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</si>
  <si>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</si>
  <si>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</si>
  <si>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</si>
  <si>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</si>
  <si>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</si>
  <si>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</si>
  <si>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</si>
  <si>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</si>
  <si>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</si>
  <si>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</si>
  <si>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</si>
  <si>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</si>
  <si>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</si>
  <si>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</si>
  <si>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</si>
  <si>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</si>
  <si>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</si>
  <si>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</si>
  <si>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</si>
  <si>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</si>
  <si>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</si>
  <si>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</si>
  <si>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</si>
  <si>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</si>
  <si>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</si>
  <si>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</si>
  <si>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</si>
  <si>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</si>
  <si>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</si>
  <si>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</si>
  <si>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</si>
  <si>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</si>
  <si>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</si>
  <si>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</si>
  <si>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</si>
  <si>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</si>
  <si>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</si>
  <si>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</si>
  <si>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</si>
  <si>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</si>
  <si>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</si>
  <si>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</si>
  <si>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</si>
  <si>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</si>
  <si>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</si>
  <si>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</si>
  <si>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</si>
  <si>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</si>
  <si>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</si>
  <si>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</si>
  <si>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</si>
  <si>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</si>
  <si>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</si>
  <si>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</si>
  <si>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</si>
  <si>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</si>
  <si>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</si>
  <si>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</si>
  <si>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</si>
  <si>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</si>
  <si>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</si>
  <si>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</si>
  <si>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</si>
  <si>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</si>
  <si>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</si>
  <si>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</si>
  <si>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</si>
  <si>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</si>
  <si>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</si>
  <si>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</si>
  <si>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</si>
  <si>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</si>
  <si>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</si>
  <si>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</si>
  <si>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</si>
  <si>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</si>
  <si>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</si>
  <si>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</si>
  <si>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</si>
  <si>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</si>
  <si>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</si>
  <si>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</si>
  <si>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</si>
  <si>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</si>
  <si>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</si>
  <si>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</si>
  <si>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</si>
  <si>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</si>
  <si>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</si>
  <si>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</si>
  <si>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</si>
  <si>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</si>
  <si>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</si>
  <si>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</si>
  <si>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</si>
  <si>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</si>
  <si>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</si>
  <si>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</si>
  <si>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</si>
  <si>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</si>
  <si>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</si>
  <si>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</si>
  <si>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</si>
  <si>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</si>
  <si>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</si>
  <si>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</si>
  <si>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</si>
  <si>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</si>
  <si>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</si>
  <si>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</si>
  <si>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</si>
  <si>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</si>
  <si>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</si>
  <si>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</si>
  <si>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</si>
  <si>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</si>
  <si>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</si>
  <si>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</si>
  <si>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</si>
  <si>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</si>
  <si>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</si>
  <si>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</si>
  <si>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</si>
  <si>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</si>
  <si>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</si>
  <si>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</si>
  <si>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</si>
  <si>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</si>
  <si>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</si>
  <si>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</si>
  <si>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</si>
  <si>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</si>
  <si>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</si>
  <si>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</si>
  <si>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</si>
  <si>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</si>
  <si>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</si>
  <si>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</si>
  <si>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</si>
  <si>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</si>
  <si>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</si>
  <si>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</si>
  <si>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</si>
  <si>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</si>
  <si>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</si>
  <si>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</si>
  <si>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</si>
  <si>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</si>
  <si>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</si>
  <si>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</si>
  <si>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</si>
  <si>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</si>
  <si>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</si>
  <si>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</si>
  <si>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</si>
  <si>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</si>
  <si>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</si>
  <si>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</si>
  <si>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</si>
  <si>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</si>
  <si>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</si>
  <si>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</si>
  <si>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</si>
  <si>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</si>
  <si>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</si>
  <si>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</si>
  <si>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</si>
  <si>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</si>
  <si>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</si>
  <si>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</si>
  <si>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</si>
  <si>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</si>
  <si>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</si>
  <si>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</si>
  <si>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</si>
  <si>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</si>
  <si>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</si>
  <si>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</si>
  <si>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</si>
  <si>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</si>
  <si>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</si>
  <si>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</si>
  <si>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</si>
  <si>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</si>
  <si>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</si>
  <si>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</si>
  <si>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</si>
  <si>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</si>
  <si>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</si>
  <si>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</si>
  <si>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</si>
  <si>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</si>
  <si>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</si>
  <si>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</si>
  <si>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</si>
  <si>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</si>
  <si>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</si>
  <si>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</si>
  <si>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</si>
  <si>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</si>
  <si>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</si>
  <si>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</si>
  <si>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</si>
  <si>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</si>
  <si>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</si>
  <si>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</si>
  <si>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</si>
  <si>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</si>
  <si>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</si>
  <si>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</si>
  <si>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</si>
  <si>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</si>
  <si>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</si>
  <si>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</si>
  <si>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</si>
  <si>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</si>
  <si>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</si>
  <si>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</si>
  <si>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</si>
  <si>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</si>
  <si>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</si>
  <si>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</si>
  <si>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</si>
  <si>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</si>
  <si>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</si>
  <si>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</si>
  <si>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</si>
  <si>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</si>
  <si>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</si>
  <si>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</si>
  <si>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</si>
  <si>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</si>
  <si>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</si>
  <si>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</si>
  <si>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</si>
  <si>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</si>
  <si>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</si>
  <si>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</si>
  <si>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</si>
  <si>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</si>
  <si>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</si>
  <si>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</si>
  <si>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</si>
  <si>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</si>
  <si>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</si>
  <si>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</si>
  <si>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</si>
  <si>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</si>
  <si>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</si>
  <si>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</si>
  <si>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</si>
  <si>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</si>
  <si>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</si>
  <si>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</si>
  <si>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</si>
  <si>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</si>
  <si>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</si>
  <si>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</si>
  <si>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</si>
  <si>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</si>
  <si>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</si>
  <si>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</si>
  <si>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</si>
  <si>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</si>
  <si>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</si>
  <si>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</si>
  <si>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</si>
  <si>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</si>
  <si>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</si>
  <si>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</si>
  <si>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</si>
  <si>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</si>
  <si>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</si>
  <si>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</si>
  <si>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</si>
  <si>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</si>
  <si>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</si>
  <si>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</si>
  <si>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</si>
  <si>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</si>
  <si>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</si>
  <si>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</si>
  <si>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</si>
  <si>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</si>
  <si>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</si>
  <si>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</si>
  <si>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</si>
  <si>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</si>
  <si>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</si>
  <si>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</si>
  <si>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</si>
  <si>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</si>
  <si>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</si>
  <si>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</si>
  <si>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</si>
  <si>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</si>
  <si>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</si>
  <si>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</si>
  <si>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</si>
  <si>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</si>
  <si>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</si>
  <si>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</si>
  <si>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</si>
  <si>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</si>
  <si>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</si>
  <si>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</si>
  <si>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</si>
  <si>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</si>
  <si>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</si>
  <si>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</si>
  <si>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</si>
  <si>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</si>
  <si>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</si>
  <si>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</si>
  <si>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</si>
  <si>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</si>
  <si>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</si>
  <si>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</si>
  <si>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</si>
  <si>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</si>
  <si>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</si>
  <si>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</si>
  <si>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</si>
  <si>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</si>
  <si>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</si>
  <si>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</si>
  <si>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</si>
  <si>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</si>
  <si>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</si>
  <si>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</si>
  <si>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</si>
  <si>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</si>
  <si>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</si>
  <si>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</si>
  <si>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</si>
  <si>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</si>
  <si>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</si>
  <si>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</si>
  <si>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</si>
  <si>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</si>
  <si>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</si>
  <si>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</si>
  <si>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</si>
  <si>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</si>
  <si>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</si>
  <si>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</si>
  <si>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</si>
  <si>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</si>
  <si>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</si>
  <si>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</si>
  <si>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</si>
  <si>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</si>
  <si>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</si>
  <si>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</si>
  <si>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</si>
  <si>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</si>
  <si>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</si>
  <si>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</si>
  <si>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</si>
  <si>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</si>
  <si>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</si>
  <si>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</si>
  <si>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</si>
  <si>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</si>
  <si>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</si>
  <si>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</si>
  <si>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</si>
  <si>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</si>
  <si>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</si>
  <si>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</si>
  <si>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</si>
  <si>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</si>
  <si>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</si>
  <si>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</si>
  <si>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</si>
  <si>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</si>
  <si>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</si>
  <si>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</si>
  <si>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</si>
  <si>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</si>
  <si>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</si>
  <si>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</si>
  <si>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</si>
  <si>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</si>
  <si>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</si>
  <si>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</si>
  <si>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</si>
  <si>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</si>
  <si>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</si>
  <si>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</si>
  <si>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</si>
  <si>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</si>
  <si>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</si>
  <si>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</si>
  <si>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</si>
  <si>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</si>
  <si>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</si>
  <si>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</si>
  <si>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</si>
  <si>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</si>
  <si>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</si>
  <si>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</si>
  <si>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</si>
  <si>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</si>
  <si>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</si>
  <si>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</si>
  <si>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</si>
  <si>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</si>
  <si>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</si>
  <si>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</si>
  <si>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</si>
  <si>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</si>
  <si>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</si>
  <si>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</si>
  <si>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</si>
  <si>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</si>
  <si>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</si>
  <si>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</si>
  <si>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</si>
  <si>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</si>
  <si>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</si>
  <si>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</si>
  <si>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</si>
  <si>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</si>
  <si>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</si>
  <si>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</si>
  <si>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</si>
  <si>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</si>
  <si>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</si>
  <si>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</si>
  <si>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</si>
  <si>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</si>
  <si>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</si>
  <si>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</si>
  <si>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</si>
  <si>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</si>
  <si>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</si>
  <si>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</si>
  <si>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</si>
  <si>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</si>
  <si>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</si>
  <si>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</si>
  <si>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</si>
  <si>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</si>
  <si>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</si>
  <si>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</si>
  <si>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</si>
  <si>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</si>
  <si>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</si>
  <si>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</si>
  <si>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</si>
  <si>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</si>
  <si>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</si>
  <si>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</si>
  <si>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</si>
  <si>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</si>
  <si>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</si>
  <si>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</si>
  <si>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</si>
  <si>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</si>
  <si>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</si>
  <si>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</si>
  <si>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</si>
  <si>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</si>
  <si>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</si>
  <si>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</si>
  <si>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</si>
  <si>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</si>
  <si>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</si>
  <si>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</si>
  <si>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</si>
  <si>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</si>
  <si>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</si>
  <si>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</si>
  <si>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</si>
  <si>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</si>
  <si>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</si>
  <si>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</si>
  <si>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</si>
  <si>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</si>
  <si>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</si>
  <si>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</si>
  <si>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</si>
  <si>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</si>
  <si>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</si>
  <si>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</si>
  <si>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</si>
  <si>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</si>
  <si>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</si>
  <si>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</si>
  <si>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</si>
  <si>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</si>
  <si>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</si>
  <si>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</si>
  <si>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</si>
  <si>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</si>
  <si>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</si>
  <si>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</si>
  <si>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</si>
  <si>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</si>
  <si>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</si>
  <si>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</si>
  <si>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</si>
  <si>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</si>
  <si>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</si>
  <si>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</si>
  <si>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</si>
  <si>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</si>
  <si>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</si>
  <si>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</si>
  <si>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</si>
  <si>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</si>
  <si>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</si>
  <si>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</si>
  <si>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</si>
  <si>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</si>
  <si>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</si>
  <si>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</si>
  <si>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</si>
  <si>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</si>
  <si>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</si>
  <si>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</si>
  <si>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</si>
  <si>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</si>
  <si>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</si>
  <si>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</si>
  <si>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</si>
  <si>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</si>
  <si>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</si>
  <si>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</si>
  <si>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</si>
  <si>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</si>
  <si>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</si>
  <si>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</si>
  <si>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</si>
  <si>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</si>
  <si>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</si>
  <si>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</si>
  <si>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</si>
  <si>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</si>
  <si>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</si>
  <si>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</si>
  <si>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</si>
  <si>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</si>
  <si>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</si>
  <si>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</si>
  <si>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</si>
  <si>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</si>
  <si>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</si>
  <si>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</si>
  <si>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</si>
  <si>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</si>
  <si>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</si>
  <si>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</si>
  <si>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</si>
  <si>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</si>
  <si>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</si>
  <si>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</si>
  <si>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</si>
  <si>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</si>
  <si>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</si>
  <si>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</si>
  <si>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</si>
  <si>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</si>
  <si>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</si>
  <si>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</si>
  <si>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</si>
  <si>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</si>
  <si>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</si>
  <si>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</si>
  <si>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</si>
  <si>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</si>
  <si>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</si>
  <si>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</si>
  <si>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</si>
  <si>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</si>
  <si>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</si>
  <si>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</si>
  <si>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</si>
  <si>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</si>
  <si>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</si>
  <si>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</si>
  <si>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</si>
  <si>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</si>
  <si>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</si>
  <si>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</si>
  <si>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</si>
  <si>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</si>
  <si>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</si>
  <si>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</si>
  <si>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</si>
  <si>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</si>
  <si>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</si>
  <si>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</si>
  <si>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</si>
  <si>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</si>
  <si>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</si>
  <si>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</si>
  <si>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</si>
  <si>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</si>
  <si>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</si>
  <si>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</si>
  <si>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</si>
  <si>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</si>
  <si>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</si>
  <si>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</si>
  <si>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</si>
  <si>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</si>
  <si>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</si>
  <si>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</si>
  <si>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</si>
  <si>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</si>
  <si>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</si>
  <si>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</si>
  <si>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</si>
  <si>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</si>
  <si>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</si>
  <si>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</si>
  <si>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</si>
  <si>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</si>
  <si>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</si>
  <si>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</si>
  <si>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</si>
  <si>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</si>
  <si>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</si>
  <si>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</si>
  <si>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</si>
  <si>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</si>
  <si>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</si>
  <si>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</si>
  <si>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</si>
  <si>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</si>
  <si>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</si>
  <si>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</si>
  <si>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</si>
  <si>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</si>
  <si>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</si>
  <si>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</si>
  <si>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</si>
  <si>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</si>
  <si>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</si>
  <si>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</si>
  <si>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</si>
  <si>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</si>
  <si>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</si>
  <si>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</si>
  <si>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</si>
  <si>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</si>
  <si>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</si>
  <si>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</si>
  <si>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</si>
  <si>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</si>
  <si>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</si>
  <si>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</si>
  <si>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</si>
  <si>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</si>
  <si>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</si>
  <si>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</si>
  <si>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</si>
  <si>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</si>
  <si>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</si>
  <si>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</si>
  <si>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</si>
  <si>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</si>
  <si>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</si>
  <si>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</si>
  <si>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</si>
  <si>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</si>
  <si>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</si>
  <si>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</si>
  <si>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</si>
  <si>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</si>
  <si>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</si>
  <si>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</si>
  <si>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</si>
  <si>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</si>
  <si>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</si>
  <si>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</si>
  <si>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</si>
  <si>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</si>
  <si>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</si>
  <si>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</si>
  <si>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</si>
  <si>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</si>
  <si>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</si>
  <si>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</si>
  <si>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</si>
  <si>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</si>
  <si>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</si>
  <si>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</si>
  <si>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</si>
  <si>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</si>
  <si>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</si>
  <si>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</si>
  <si>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</si>
  <si>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</si>
  <si>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</si>
  <si>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</si>
  <si>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</si>
  <si>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</si>
  <si>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</si>
  <si>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</si>
  <si>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</si>
  <si>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</si>
  <si>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</si>
  <si>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</si>
  <si>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</si>
  <si>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</si>
  <si>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</si>
  <si>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</si>
  <si>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</si>
  <si>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</si>
  <si>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</si>
  <si>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</si>
  <si>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</si>
  <si>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</si>
  <si>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</si>
  <si>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</si>
  <si>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</si>
  <si>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</si>
  <si>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</si>
  <si>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</si>
  <si>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</si>
  <si>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</si>
  <si>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</si>
  <si>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</si>
  <si>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</si>
  <si>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</si>
  <si>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</si>
  <si>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</si>
  <si>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</si>
  <si>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</si>
  <si>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</si>
  <si>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</si>
  <si>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</si>
  <si>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</si>
  <si>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</si>
  <si>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</si>
  <si>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</si>
  <si>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</si>
  <si>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</si>
  <si>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</si>
  <si>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</si>
  <si>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</si>
  <si>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</si>
  <si>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</si>
  <si>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</si>
  <si>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</si>
  <si>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</si>
  <si>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</si>
  <si>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</si>
  <si>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</si>
  <si>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</si>
  <si>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</si>
  <si>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</si>
  <si>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</si>
  <si>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</si>
  <si>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</si>
  <si>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</si>
  <si>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</si>
  <si>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</si>
  <si>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</si>
  <si>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</si>
  <si>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</si>
  <si>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</si>
  <si>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</si>
  <si>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</si>
  <si>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</si>
  <si>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</si>
  <si>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</si>
  <si>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</si>
  <si>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</si>
  <si>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</si>
  <si>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</si>
  <si>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</si>
  <si>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</si>
  <si>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</si>
  <si>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</si>
  <si>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</si>
  <si>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</si>
  <si>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</si>
  <si>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</si>
  <si>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</si>
  <si>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</si>
  <si>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</si>
  <si>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</si>
  <si>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</si>
  <si>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</si>
  <si>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</si>
  <si>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</si>
  <si>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</si>
  <si>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</si>
  <si>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</si>
  <si>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</si>
  <si>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</si>
  <si>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</si>
  <si>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</si>
  <si>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</si>
  <si>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</si>
  <si>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</si>
  <si>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</si>
  <si>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</si>
  <si>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</si>
  <si>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</si>
  <si>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</si>
  <si>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</si>
  <si>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</si>
  <si>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</si>
  <si>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</si>
  <si>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</si>
  <si>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</si>
  <si>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</si>
  <si>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</si>
  <si>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</si>
  <si>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</si>
  <si>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</si>
  <si>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</si>
  <si>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</si>
  <si>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</si>
  <si>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</si>
  <si>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</si>
  <si>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</si>
  <si>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</si>
  <si>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</si>
  <si>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</si>
  <si>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</si>
  <si>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</si>
  <si>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</si>
  <si>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</si>
  <si>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</si>
  <si>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</si>
  <si>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</si>
  <si>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</si>
  <si>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</si>
  <si>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</si>
  <si>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</si>
  <si>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</si>
  <si>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</si>
  <si>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</si>
  <si>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</si>
  <si>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</si>
  <si>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</si>
  <si>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</si>
  <si>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</si>
  <si>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</si>
  <si>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</si>
  <si>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</si>
  <si>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</si>
  <si>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</si>
  <si>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</si>
  <si>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</si>
  <si>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</si>
  <si>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</si>
  <si>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</si>
  <si>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</si>
  <si>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</si>
  <si>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</si>
  <si>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</si>
  <si>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</si>
  <si>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</si>
  <si>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</si>
  <si>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</si>
  <si>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</si>
  <si>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</si>
  <si>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</si>
  <si>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</si>
  <si>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</si>
  <si>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</si>
  <si>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</si>
  <si>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</si>
  <si>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</si>
  <si>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</si>
  <si>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</si>
  <si>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</si>
  <si>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</si>
  <si>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</si>
  <si>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</si>
  <si>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</si>
  <si>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</si>
  <si>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</si>
  <si>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</si>
  <si>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</si>
  <si>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</si>
  <si>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</si>
  <si>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</si>
  <si>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</si>
  <si>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</si>
  <si>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</si>
  <si>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</si>
  <si>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</si>
  <si>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</si>
  <si>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</si>
  <si>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</si>
  <si>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</si>
  <si>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</si>
  <si>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</si>
  <si>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</si>
  <si>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</si>
  <si>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</si>
  <si>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</si>
  <si>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</si>
  <si>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</si>
  <si>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</si>
  <si>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</si>
  <si>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</si>
  <si>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</si>
  <si>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</si>
  <si>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</si>
  <si>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</si>
  <si>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</si>
  <si>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</si>
  <si>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</si>
  <si>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</si>
  <si>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</si>
  <si>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</si>
  <si>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</si>
  <si>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</si>
  <si>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</si>
  <si>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</si>
  <si>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</si>
  <si>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</si>
  <si>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</si>
  <si>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</si>
  <si>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</si>
  <si>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</si>
  <si>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</si>
  <si>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</si>
  <si>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</si>
  <si>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</si>
  <si>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</si>
  <si>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</si>
  <si>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</si>
  <si>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</si>
  <si>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</si>
  <si>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</si>
  <si>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</si>
  <si>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</si>
  <si>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</si>
  <si>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</si>
  <si>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</si>
  <si>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</si>
  <si>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</si>
  <si>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</si>
  <si>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</si>
  <si>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</si>
  <si>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</si>
  <si>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</si>
  <si>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</si>
  <si>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</si>
  <si>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</si>
  <si>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</si>
  <si>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</si>
  <si>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</si>
  <si>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</si>
  <si>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</si>
  <si>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</si>
  <si>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</si>
  <si>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</si>
  <si>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</si>
  <si>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</si>
  <si>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</si>
  <si>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</si>
  <si>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</si>
  <si>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</si>
  <si>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</si>
  <si>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</si>
  <si>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</si>
  <si>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</si>
  <si>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</si>
  <si>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</si>
  <si>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</si>
  <si>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</si>
  <si>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</si>
  <si>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</si>
  <si>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</si>
  <si>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</si>
  <si>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</si>
  <si>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</si>
  <si>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</si>
  <si>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</si>
  <si>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</si>
  <si>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</si>
  <si>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</si>
  <si>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</si>
  <si>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</si>
  <si>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</si>
  <si>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</si>
  <si>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</si>
  <si>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</si>
  <si>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</si>
  <si>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</si>
  <si>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</si>
  <si>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</si>
  <si>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</si>
  <si>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</si>
  <si>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</si>
  <si>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</si>
  <si>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</si>
  <si>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</si>
  <si>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</si>
  <si>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</si>
  <si>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</si>
  <si>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</si>
  <si>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</si>
  <si>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</si>
  <si>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</si>
  <si>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</si>
  <si>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</si>
  <si>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</si>
  <si>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</si>
  <si>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</si>
  <si>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</si>
  <si>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</si>
  <si>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</si>
  <si>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</si>
  <si>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</si>
  <si>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</si>
  <si>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</si>
  <si>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</si>
  <si>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</si>
  <si>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</si>
  <si>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</si>
  <si>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</si>
  <si>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</si>
  <si>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</si>
  <si>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</si>
  <si>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</si>
  <si>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</si>
  <si>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</si>
  <si>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</si>
  <si>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</si>
  <si>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</si>
  <si>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</si>
  <si>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</si>
  <si>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</si>
  <si>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</si>
  <si>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</si>
  <si>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</si>
  <si>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</si>
  <si>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</si>
  <si>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</si>
  <si>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</si>
  <si>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</si>
  <si>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</si>
  <si>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</si>
  <si>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</si>
  <si>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</si>
  <si>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</si>
  <si>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</si>
  <si>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</si>
  <si>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</si>
  <si>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</si>
  <si>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</si>
  <si>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</si>
  <si>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</si>
  <si>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</si>
  <si>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</si>
  <si>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</si>
  <si>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</si>
  <si>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</si>
  <si>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</si>
  <si>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</si>
  <si>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</si>
  <si>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</si>
  <si>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</si>
  <si>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</si>
  <si>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</si>
  <si>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</si>
  <si>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</si>
  <si>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</si>
  <si>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</si>
  <si>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</si>
  <si>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</si>
  <si>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</si>
  <si>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</si>
  <si>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</si>
  <si>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</si>
  <si>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</si>
  <si>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</si>
  <si>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</si>
  <si>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</si>
  <si>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</si>
  <si>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</si>
  <si>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</si>
  <si>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</si>
  <si>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</si>
  <si>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</si>
  <si>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</si>
  <si>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</si>
  <si>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</si>
  <si>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</si>
  <si>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</si>
  <si>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</si>
  <si>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</si>
  <si>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</si>
  <si>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</si>
  <si>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</si>
  <si>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</si>
  <si>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</si>
  <si>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</si>
  <si>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</si>
  <si>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</si>
  <si>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</si>
  <si>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</si>
  <si>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</si>
  <si>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</si>
  <si>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</si>
  <si>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</si>
  <si>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</si>
  <si>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</si>
  <si>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</si>
  <si>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</si>
  <si>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</si>
  <si>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</si>
  <si>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</si>
  <si>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</si>
  <si>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</si>
  <si>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</si>
  <si>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</si>
  <si>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</si>
  <si>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</si>
  <si>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</si>
  <si>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</si>
  <si>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</si>
  <si>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</si>
  <si>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</si>
  <si>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</si>
  <si>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</si>
  <si>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</si>
  <si>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</si>
  <si>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</si>
  <si>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</si>
  <si>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</si>
  <si>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</si>
  <si>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</si>
  <si>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</si>
  <si>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</si>
  <si>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</si>
  <si>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</si>
  <si>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</si>
  <si>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</si>
  <si>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</si>
  <si>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</si>
  <si>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</si>
  <si>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</si>
  <si>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</si>
  <si>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</si>
  <si>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</si>
  <si>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</si>
  <si>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</si>
  <si>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</si>
  <si>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</si>
  <si>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</si>
  <si>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</si>
  <si>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</si>
  <si>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</si>
  <si>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</si>
  <si>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</si>
  <si>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</si>
  <si>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</si>
  <si>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</si>
  <si>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</si>
  <si>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</si>
  <si>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</si>
  <si>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</si>
  <si>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</si>
  <si>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</si>
  <si>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</si>
  <si>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</si>
  <si>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</si>
  <si>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</si>
  <si>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</si>
  <si>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</si>
  <si>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</si>
  <si>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</si>
  <si>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</si>
  <si>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</si>
  <si>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</si>
  <si>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</si>
  <si>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</si>
  <si>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</si>
  <si>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</si>
  <si>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</si>
  <si>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</si>
  <si>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</si>
  <si>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</si>
  <si>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</si>
  <si>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</si>
  <si>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</si>
  <si>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</si>
  <si>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</si>
  <si>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</si>
  <si>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</si>
  <si>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</si>
  <si>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</si>
  <si>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</si>
  <si>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</si>
  <si>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</si>
  <si>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</si>
  <si>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</si>
  <si>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</si>
  <si>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</si>
  <si>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</si>
  <si>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</si>
  <si>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</si>
  <si>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</si>
  <si>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</si>
  <si>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</si>
  <si>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</si>
  <si>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</si>
  <si>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</si>
  <si>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</si>
  <si>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</si>
  <si>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</si>
  <si>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</si>
  <si>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</si>
  <si>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</si>
  <si>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</si>
  <si>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</si>
  <si>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</si>
  <si>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</si>
  <si>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</si>
  <si>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</si>
  <si>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</si>
  <si>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</si>
  <si>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</si>
  <si>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</si>
  <si>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</si>
  <si>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</si>
  <si>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</si>
  <si>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</si>
  <si>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</si>
  <si>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</si>
  <si>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</si>
  <si>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</si>
  <si>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</si>
  <si>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</si>
  <si>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</si>
  <si>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</si>
  <si>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</si>
  <si>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</si>
  <si>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</si>
  <si>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</si>
  <si>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</si>
  <si>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</si>
  <si>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</si>
  <si>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</si>
  <si>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</si>
  <si>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</si>
  <si>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</si>
  <si>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</si>
  <si>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</si>
  <si>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</si>
  <si>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</si>
  <si>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</si>
  <si>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</si>
  <si>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</si>
  <si>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</si>
  <si>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</si>
  <si>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</si>
  <si>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</si>
  <si>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</si>
  <si>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</si>
  <si>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</si>
  <si>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</si>
  <si>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</si>
  <si>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</si>
  <si>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</si>
  <si>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</si>
  <si>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</si>
  <si>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</si>
  <si>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</si>
  <si>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</si>
  <si>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</si>
  <si>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</si>
  <si>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</si>
  <si>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</si>
  <si>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</si>
  <si>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</si>
  <si>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</si>
  <si>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</si>
  <si>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</si>
  <si>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</si>
  <si>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</si>
  <si>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</si>
  <si>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</si>
  <si>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</si>
  <si>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</si>
  <si>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</si>
  <si>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</si>
  <si>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</si>
  <si>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</si>
  <si>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</si>
  <si>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</si>
  <si>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</si>
  <si>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</si>
  <si>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</si>
  <si>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</si>
  <si>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</si>
  <si>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</si>
  <si>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</si>
  <si>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</si>
  <si>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</si>
  <si>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</si>
  <si>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</si>
  <si>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</si>
  <si>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</si>
  <si>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</si>
  <si>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</si>
  <si>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</si>
  <si>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</si>
  <si>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</si>
  <si>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</si>
  <si>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</si>
  <si>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</si>
  <si>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</si>
  <si>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</si>
  <si>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</si>
  <si>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</si>
  <si>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</si>
  <si>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</si>
  <si>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</si>
  <si>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</si>
  <si>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</si>
  <si>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</si>
  <si>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</si>
  <si>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</si>
  <si>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</si>
  <si>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</si>
  <si>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</si>
  <si>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</si>
  <si>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</si>
  <si>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</si>
  <si>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</si>
  <si>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</si>
  <si>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</si>
  <si>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</si>
  <si>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</si>
  <si>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</si>
  <si>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</si>
  <si>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</si>
  <si>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</si>
  <si>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</si>
  <si>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</si>
  <si>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</si>
  <si>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</si>
  <si>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</si>
  <si>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</si>
  <si>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</si>
  <si>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</si>
  <si>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</si>
  <si>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</si>
  <si>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</si>
  <si>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</si>
  <si>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</si>
  <si>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</si>
  <si>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</si>
  <si>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</si>
  <si>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</si>
  <si>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</si>
  <si>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</si>
  <si>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</si>
  <si>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</si>
  <si>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</si>
  <si>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</si>
  <si>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</si>
  <si>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</si>
  <si>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</si>
  <si>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</si>
  <si>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</si>
  <si>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</si>
  <si>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</si>
  <si>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</si>
  <si>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</si>
  <si>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</si>
  <si>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</si>
  <si>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</si>
  <si>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</si>
  <si>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</si>
  <si>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</si>
  <si>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</si>
  <si>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</si>
  <si>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</si>
  <si>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</si>
  <si>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</si>
  <si>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</si>
  <si>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</si>
  <si>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</si>
  <si>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</si>
  <si>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</si>
  <si>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</si>
  <si>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</si>
  <si>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</si>
  <si>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</si>
  <si>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</si>
  <si>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</si>
  <si>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</si>
  <si>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</si>
  <si>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</si>
  <si>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</si>
  <si>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</si>
  <si>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</si>
  <si>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</si>
  <si>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</si>
  <si>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</si>
  <si>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</si>
  <si>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</si>
  <si>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</si>
  <si>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</si>
  <si>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</si>
  <si>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</si>
  <si>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</si>
  <si>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</si>
  <si>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</si>
  <si>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</si>
  <si>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</si>
  <si>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</si>
  <si>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</si>
  <si>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</si>
  <si>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</si>
  <si>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</si>
  <si>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</si>
  <si>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</si>
  <si>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</si>
  <si>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</si>
  <si>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</si>
  <si>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</si>
  <si>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</si>
  <si>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</si>
  <si>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</si>
  <si>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</si>
  <si>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</si>
  <si>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</si>
  <si>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</si>
  <si>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</si>
  <si>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</si>
  <si>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</si>
  <si>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</si>
  <si>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</si>
  <si>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</si>
  <si>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</si>
  <si>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</si>
  <si>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</si>
  <si>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</si>
  <si>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</si>
  <si>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</si>
  <si>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</si>
  <si>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</si>
  <si>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</si>
  <si>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</si>
  <si>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</si>
  <si>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</si>
  <si>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</si>
  <si>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</si>
  <si>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</si>
  <si>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</si>
  <si>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</si>
  <si>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</si>
  <si>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</si>
  <si>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</si>
  <si>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</si>
  <si>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</si>
  <si>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</si>
  <si>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</si>
  <si>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</si>
  <si>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</si>
  <si>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</si>
  <si>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</si>
  <si>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</si>
  <si>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</si>
  <si>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</si>
  <si>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</si>
  <si>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</si>
  <si>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</si>
  <si>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</si>
  <si>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</si>
  <si>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</si>
  <si>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</si>
  <si>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</si>
  <si>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</si>
  <si>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</si>
  <si>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</si>
  <si>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</si>
  <si>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</si>
  <si>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</si>
  <si>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</si>
  <si>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</si>
  <si>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</si>
  <si>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</si>
  <si>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</si>
  <si>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</si>
  <si>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</si>
  <si>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</si>
  <si>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</si>
  <si>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</si>
  <si>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</si>
  <si>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</si>
  <si>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</si>
  <si>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</si>
  <si>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</si>
  <si>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</si>
  <si>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</si>
  <si>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</si>
  <si>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</si>
  <si>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</si>
  <si>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</si>
  <si>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</si>
  <si>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</si>
  <si>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</si>
  <si>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</si>
  <si>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</si>
  <si>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</si>
  <si>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</si>
  <si>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</si>
  <si>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</si>
  <si>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</si>
  <si>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</si>
  <si>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</si>
  <si>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</si>
  <si>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</si>
  <si>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</si>
  <si>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</si>
  <si>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</si>
  <si>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</si>
  <si>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</si>
  <si>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</si>
  <si>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</si>
  <si>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</si>
  <si>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</si>
  <si>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</si>
  <si>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</si>
  <si>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</si>
  <si>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</si>
  <si>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</si>
  <si>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</si>
  <si>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</si>
  <si>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</si>
  <si>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</si>
  <si>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</si>
  <si>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</si>
  <si>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</si>
  <si>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</si>
  <si>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</si>
  <si>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</si>
  <si>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</si>
  <si>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</si>
  <si>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</si>
  <si>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</si>
  <si>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</si>
  <si>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</si>
  <si>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</si>
  <si>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</si>
  <si>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</si>
  <si>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</si>
  <si>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</si>
  <si>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</si>
  <si>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</si>
  <si>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</si>
  <si>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</si>
  <si>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</si>
  <si>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</si>
  <si>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</si>
  <si>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</si>
  <si>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</si>
  <si>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</si>
  <si>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</si>
  <si>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</si>
  <si>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</si>
  <si>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</si>
  <si>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</si>
  <si>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</si>
  <si>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</si>
  <si>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</si>
  <si>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</si>
  <si>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</si>
  <si>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</si>
  <si>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</si>
  <si>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</si>
  <si>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</si>
  <si>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</si>
  <si>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</si>
  <si>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</si>
  <si>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</si>
  <si>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</si>
  <si>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</si>
  <si>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</si>
  <si>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</si>
  <si>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</si>
  <si>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</si>
  <si>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</si>
  <si>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</si>
  <si>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</si>
  <si>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</si>
  <si>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</si>
  <si>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</si>
  <si>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</si>
  <si>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</si>
  <si>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</si>
  <si>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</si>
  <si>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</si>
  <si>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</si>
  <si>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</si>
  <si>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</si>
  <si>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</si>
  <si>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</si>
  <si>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</si>
  <si>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</si>
  <si>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</si>
  <si>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</si>
  <si>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</si>
  <si>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</si>
  <si>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</si>
  <si>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</si>
  <si>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</si>
  <si>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</si>
  <si>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</si>
  <si>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</si>
  <si>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</si>
  <si>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</si>
  <si>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</si>
  <si>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</si>
  <si>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</si>
  <si>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</si>
  <si>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</si>
  <si>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</si>
  <si>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</si>
  <si>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</si>
  <si>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</si>
  <si>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</si>
  <si>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</si>
  <si>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</si>
  <si>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</si>
  <si>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</si>
  <si>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</si>
  <si>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</si>
  <si>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</si>
  <si>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</si>
  <si>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</si>
  <si>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</si>
  <si>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</si>
  <si>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</si>
  <si>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</si>
  <si>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</si>
  <si>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</si>
  <si>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</si>
  <si>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</si>
  <si>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</si>
  <si>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</si>
  <si>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</si>
  <si>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</si>
  <si>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</si>
  <si>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</si>
  <si>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</si>
  <si>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</si>
  <si>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</si>
  <si>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</si>
  <si>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</si>
  <si>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</si>
  <si>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</si>
  <si>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</si>
  <si>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</si>
  <si>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</si>
  <si>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</si>
  <si>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</si>
  <si>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</si>
  <si>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</si>
  <si>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</si>
  <si>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</si>
  <si>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</si>
  <si>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</si>
  <si>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</si>
  <si>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</si>
  <si>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</si>
  <si>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</si>
  <si>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</si>
  <si>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</si>
  <si>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</si>
  <si>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</si>
  <si>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</si>
  <si>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</si>
  <si>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</si>
  <si>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</si>
  <si>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</si>
  <si>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</si>
  <si>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</si>
  <si>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</si>
  <si>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</si>
  <si>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</si>
  <si>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</si>
  <si>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</si>
  <si>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</si>
  <si>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</si>
  <si>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</si>
  <si>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</si>
  <si>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</si>
  <si>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</si>
  <si>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</si>
  <si>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</si>
  <si>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</si>
  <si>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</si>
  <si>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</si>
  <si>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</si>
  <si>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</si>
  <si>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</si>
  <si>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</si>
  <si>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</si>
  <si>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</si>
  <si>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</si>
  <si>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</si>
  <si>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</si>
  <si>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</si>
  <si>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</si>
  <si>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</si>
  <si>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</si>
  <si>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</si>
  <si>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</si>
  <si>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</si>
  <si>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</si>
  <si>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</si>
  <si>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</si>
  <si>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</si>
  <si>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</si>
  <si>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</si>
  <si>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</si>
  <si>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</si>
  <si>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</si>
  <si>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</si>
  <si>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</si>
  <si>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</si>
  <si>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</si>
  <si>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</si>
  <si>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</si>
  <si>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</si>
  <si>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</si>
  <si>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</si>
  <si>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</si>
  <si>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</si>
  <si>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</si>
  <si>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</si>
  <si>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</si>
  <si>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</si>
  <si>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</si>
  <si>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</si>
  <si>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</si>
  <si>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</si>
  <si>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</si>
  <si>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</si>
  <si>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</si>
  <si>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</si>
  <si>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</si>
  <si>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</si>
  <si>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</si>
  <si>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</si>
  <si>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</si>
  <si>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</si>
  <si>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</si>
  <si>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</si>
  <si>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</si>
  <si>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</si>
  <si>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</si>
  <si>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</si>
  <si>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</si>
  <si>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</si>
  <si>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</si>
  <si>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</si>
  <si>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</si>
  <si>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</si>
  <si>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</si>
  <si>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</si>
  <si>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</si>
  <si>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</si>
  <si>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</si>
  <si>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</si>
  <si>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</si>
  <si>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</si>
  <si>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</si>
  <si>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</si>
  <si>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</si>
  <si>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</si>
  <si>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</si>
  <si>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</si>
  <si>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</si>
  <si>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</si>
  <si>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</si>
  <si>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</si>
  <si>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</si>
  <si>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</si>
  <si>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</si>
  <si>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</si>
  <si>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</si>
  <si>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</si>
  <si>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</si>
  <si>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</si>
  <si>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</si>
  <si>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</si>
  <si>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</si>
  <si>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</si>
  <si>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</si>
  <si>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</si>
  <si>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</si>
  <si>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</si>
  <si>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</si>
  <si>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</si>
  <si>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</si>
  <si>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</si>
  <si>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</si>
  <si>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</si>
  <si>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</si>
  <si>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</si>
  <si>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</si>
  <si>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</si>
  <si>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</si>
  <si>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</si>
  <si>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</si>
  <si>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</si>
  <si>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</si>
  <si>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</si>
  <si>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</si>
  <si>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</si>
  <si>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</si>
  <si>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</si>
  <si>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</si>
  <si>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</si>
  <si>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</si>
  <si>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</si>
  <si>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</si>
  <si>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</si>
  <si>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</si>
  <si>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</si>
  <si>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</si>
  <si>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</si>
  <si>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</si>
  <si>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</si>
  <si>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</si>
  <si>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</si>
  <si>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</si>
  <si>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</si>
  <si>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</si>
  <si>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</si>
  <si>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</si>
  <si>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</si>
  <si>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</si>
  <si>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</si>
  <si>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</si>
  <si>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</si>
  <si>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</si>
  <si>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</si>
  <si>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</si>
  <si>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</si>
  <si>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</si>
  <si>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</si>
  <si>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</si>
  <si>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</si>
  <si>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</si>
  <si>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</si>
  <si>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</si>
  <si>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</si>
  <si>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</si>
  <si>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</si>
  <si>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</si>
  <si>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</si>
  <si>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</si>
  <si>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</si>
  <si>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</si>
  <si>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</si>
  <si>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</si>
  <si>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</si>
  <si>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</si>
  <si>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</si>
  <si>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</si>
  <si>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</si>
  <si>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</si>
  <si>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</si>
  <si>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</si>
  <si>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</si>
  <si>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</si>
  <si>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</si>
  <si>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</si>
  <si>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</si>
  <si>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</si>
  <si>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</si>
  <si>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</si>
  <si>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</si>
  <si>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</si>
  <si>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</si>
  <si>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</si>
  <si>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</si>
  <si>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</si>
  <si>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</si>
  <si>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</si>
  <si>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</si>
  <si>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</si>
  <si>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</si>
  <si>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</si>
  <si>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</si>
  <si>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</si>
  <si>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</si>
  <si>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</si>
  <si>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</si>
  <si>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</si>
  <si>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</si>
  <si>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</si>
  <si>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</si>
  <si>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</si>
  <si>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</si>
  <si>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</si>
  <si>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</si>
  <si>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</si>
  <si>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</si>
  <si>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</si>
  <si>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</si>
  <si>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</si>
  <si>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</si>
  <si>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</si>
  <si>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</si>
  <si>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</si>
  <si>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</si>
  <si>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</si>
  <si>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</si>
  <si>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</si>
  <si>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</si>
  <si>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</si>
  <si>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</si>
  <si>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</si>
  <si>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</si>
  <si>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</si>
  <si>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</si>
  <si>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</si>
  <si>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</si>
  <si>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</si>
  <si>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</si>
  <si>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</si>
  <si>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</si>
  <si>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</si>
  <si>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</si>
  <si>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</si>
  <si>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</si>
  <si>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</si>
  <si>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</si>
  <si>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</si>
  <si>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</si>
  <si>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</si>
  <si>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</si>
  <si>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</si>
  <si>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</si>
  <si>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</si>
  <si>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</si>
  <si>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</si>
  <si>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</si>
  <si>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</si>
  <si>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</si>
  <si>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</si>
  <si>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</si>
  <si>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</si>
  <si>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</si>
  <si>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</si>
  <si>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</si>
  <si>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</si>
  <si>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</si>
  <si>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</si>
  <si>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</si>
  <si>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</si>
  <si>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</si>
  <si>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</si>
  <si>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</si>
  <si>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</si>
  <si>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</si>
  <si>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</si>
  <si>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</si>
  <si>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</si>
  <si>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</si>
  <si>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</si>
  <si>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</si>
  <si>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</si>
  <si>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</si>
  <si>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</si>
  <si>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</si>
  <si>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</si>
  <si>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</si>
  <si>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</si>
  <si>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</si>
  <si>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</si>
  <si>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</si>
  <si>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</si>
  <si>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</si>
  <si>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</si>
  <si>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</si>
  <si>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</si>
  <si>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</si>
  <si>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</si>
  <si>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</si>
  <si>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</si>
  <si>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</si>
  <si>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</si>
  <si>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</si>
  <si>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</si>
  <si>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</si>
  <si>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</si>
  <si>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</si>
  <si>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</si>
  <si>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</si>
  <si>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</si>
  <si>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</si>
  <si>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</si>
  <si>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</si>
  <si>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</si>
  <si>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</si>
  <si>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</si>
  <si>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</si>
  <si>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</si>
  <si>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</si>
  <si>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</si>
  <si>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</si>
  <si>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</si>
  <si>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</si>
  <si>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</si>
  <si>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</si>
  <si>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</si>
  <si>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</si>
  <si>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</si>
  <si>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</si>
  <si>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</si>
  <si>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</si>
  <si>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</si>
  <si>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</si>
  <si>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</si>
  <si>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</si>
  <si>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</si>
  <si>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</si>
  <si>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</si>
  <si>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</si>
  <si>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</si>
  <si>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</si>
  <si>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</si>
  <si>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</si>
  <si>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</si>
  <si>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</si>
  <si>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</si>
  <si>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</si>
  <si>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</si>
  <si>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</si>
  <si>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</si>
  <si>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</si>
  <si>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</si>
  <si>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</si>
  <si>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</si>
  <si>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</si>
  <si>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</si>
  <si>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</si>
  <si>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</si>
  <si>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</si>
  <si>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</si>
  <si>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</si>
  <si>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</si>
  <si>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</si>
  <si>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</si>
  <si>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</si>
  <si>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</si>
  <si>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</si>
  <si>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</si>
  <si>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</si>
  <si>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</si>
  <si>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</si>
  <si>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</si>
  <si>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</si>
  <si>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</si>
  <si>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</si>
  <si>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</si>
  <si>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</si>
  <si>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</si>
  <si>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</si>
  <si>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</si>
  <si>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</si>
  <si>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</si>
  <si>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</si>
  <si>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</si>
  <si>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</si>
  <si>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</si>
  <si>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</si>
  <si>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</si>
  <si>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</si>
  <si>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</si>
  <si>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</si>
  <si>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</si>
  <si>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</si>
  <si>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</si>
  <si>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</si>
  <si>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</si>
  <si>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</si>
  <si>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</si>
  <si>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</si>
  <si>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</si>
  <si>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</si>
  <si>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</si>
  <si>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</si>
  <si>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</si>
  <si>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</si>
  <si>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</si>
  <si>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</si>
  <si>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</si>
  <si>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</si>
  <si>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</si>
  <si>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</si>
  <si>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</si>
  <si>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</si>
  <si>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</si>
  <si>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</si>
  <si>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</si>
  <si>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</si>
  <si>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</si>
  <si>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</si>
  <si>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</si>
  <si>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</si>
  <si>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</si>
  <si>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</si>
  <si>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</si>
  <si>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</si>
  <si>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</si>
  <si>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</si>
  <si>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</si>
  <si>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</si>
  <si>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</si>
  <si>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</si>
  <si>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</si>
  <si>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</si>
  <si>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</si>
  <si>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</si>
  <si>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</si>
  <si>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</si>
  <si>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</si>
  <si>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</si>
  <si>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</si>
  <si>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</si>
  <si>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</si>
  <si>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</si>
  <si>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</si>
  <si>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</si>
  <si>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</si>
  <si>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</si>
  <si>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</si>
  <si>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</si>
  <si>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</si>
  <si>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</si>
  <si>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</si>
  <si>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</si>
  <si>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</si>
  <si>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</si>
  <si>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</si>
  <si>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</si>
  <si>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</si>
  <si>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</si>
  <si>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</si>
  <si>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</si>
  <si>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</si>
  <si>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</si>
  <si>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</si>
  <si>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</si>
  <si>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</si>
  <si>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</si>
  <si>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</si>
  <si>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</si>
  <si>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</si>
  <si>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</si>
  <si>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</si>
  <si>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</si>
  <si>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</si>
  <si>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</si>
  <si>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</si>
  <si>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</si>
  <si>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</si>
  <si>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</si>
  <si>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</si>
  <si>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</si>
  <si>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</si>
  <si>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</si>
  <si>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</si>
  <si>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</si>
  <si>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</si>
  <si>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</si>
  <si>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</si>
  <si>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</si>
  <si>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</si>
  <si>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</si>
  <si>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</si>
  <si>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</si>
  <si>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</si>
  <si>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</si>
  <si>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</si>
  <si>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</si>
  <si>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</si>
  <si>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</si>
  <si>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</si>
  <si>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</si>
  <si>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</si>
  <si>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</si>
  <si>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</si>
  <si>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</si>
  <si>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</si>
  <si>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</si>
  <si>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</si>
  <si>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</si>
  <si>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</si>
  <si>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</si>
  <si>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</si>
  <si>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</si>
  <si>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</si>
  <si>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</si>
  <si>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</si>
  <si>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</si>
  <si>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</si>
  <si>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</si>
  <si>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</si>
  <si>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</si>
  <si>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</si>
  <si>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</si>
  <si>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</si>
  <si>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</si>
  <si>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</si>
  <si>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</si>
  <si>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</si>
  <si>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</si>
  <si>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</si>
  <si>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</si>
  <si>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</si>
  <si>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</si>
  <si>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</si>
  <si>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</si>
  <si>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</si>
  <si>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</si>
  <si>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</si>
  <si>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</si>
  <si>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</si>
  <si>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</si>
  <si>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</si>
  <si>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</si>
  <si>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</si>
  <si>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</si>
  <si>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</si>
  <si>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</si>
  <si>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</si>
  <si>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</si>
  <si>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</si>
  <si>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</si>
  <si>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</si>
  <si>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</si>
  <si>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</si>
  <si>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</si>
  <si>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</si>
  <si>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</si>
  <si>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</si>
  <si>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</si>
  <si>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</si>
  <si>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</si>
  <si>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</si>
  <si>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</si>
  <si>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</si>
  <si>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</si>
  <si>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</si>
  <si>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</si>
  <si>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</si>
  <si>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</si>
  <si>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</si>
  <si>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</si>
  <si>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</si>
  <si>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</si>
  <si>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</si>
  <si>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</si>
  <si>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</si>
  <si>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</si>
  <si>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</si>
  <si>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</si>
  <si>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</si>
  <si>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</si>
  <si>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</si>
  <si>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</si>
  <si>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</si>
  <si>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</si>
  <si>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</si>
  <si>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</si>
  <si>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</si>
  <si>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</si>
  <si>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</si>
  <si>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</si>
  <si>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</si>
  <si>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</si>
  <si>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</si>
  <si>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</si>
  <si>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</si>
  <si>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</si>
  <si>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</si>
  <si>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</si>
  <si>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</si>
  <si>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</si>
  <si>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</si>
  <si>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</si>
  <si>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</si>
  <si>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</si>
  <si>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</si>
  <si>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</si>
  <si>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</si>
  <si>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</si>
  <si>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</si>
  <si>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</si>
  <si>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</si>
  <si>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</si>
  <si>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</si>
  <si>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</si>
  <si>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</si>
  <si>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</si>
  <si>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</si>
  <si>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</si>
  <si>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</si>
  <si>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</si>
  <si>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</si>
  <si>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</si>
  <si>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</si>
  <si>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</si>
  <si>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</si>
  <si>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</si>
  <si>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</si>
  <si>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</si>
  <si>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</si>
  <si>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</si>
  <si>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</si>
  <si>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</si>
  <si>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</si>
  <si>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</si>
  <si>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</si>
  <si>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</si>
  <si>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</si>
  <si>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</si>
  <si>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</si>
  <si>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</si>
  <si>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</si>
  <si>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</si>
  <si>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</si>
  <si>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</si>
  <si>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</si>
  <si>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</si>
  <si>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</si>
  <si>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</si>
  <si>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</si>
  <si>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</si>
  <si>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</si>
  <si>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</si>
  <si>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</si>
  <si>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</si>
  <si>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</si>
  <si>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</si>
  <si>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</si>
  <si>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</si>
  <si>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</si>
  <si>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</si>
  <si>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</si>
  <si>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</si>
  <si>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</si>
  <si>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</si>
  <si>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</si>
  <si>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</si>
  <si>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</si>
  <si>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</si>
  <si>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</si>
  <si>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</si>
  <si>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</si>
  <si>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</si>
  <si>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</si>
  <si>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</si>
  <si>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</si>
  <si>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</si>
  <si>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</si>
  <si>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</si>
  <si>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</si>
  <si>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</si>
  <si>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</si>
  <si>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</si>
  <si>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</si>
  <si>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</si>
  <si>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</si>
  <si>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</si>
  <si>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</si>
  <si>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</si>
  <si>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</si>
  <si>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</si>
  <si>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</si>
  <si>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</si>
  <si>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</si>
  <si>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</si>
  <si>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</si>
  <si>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</si>
  <si>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</si>
  <si>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</si>
  <si>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</si>
  <si>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</si>
  <si>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</si>
  <si>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</si>
  <si>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</si>
  <si>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</si>
  <si>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</si>
  <si>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</si>
  <si>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</si>
  <si>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</si>
  <si>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</si>
  <si>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</si>
  <si>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</si>
  <si>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</si>
  <si>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</si>
  <si>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</si>
  <si>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</si>
  <si>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</si>
  <si>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</si>
  <si>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</si>
  <si>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</si>
  <si>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</si>
  <si>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</si>
  <si>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</si>
  <si>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</si>
  <si>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</si>
  <si>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</si>
  <si>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</si>
  <si>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</si>
  <si>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</si>
  <si>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</si>
  <si>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</si>
  <si>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</si>
  <si>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</si>
  <si>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</si>
  <si>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</si>
  <si>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</si>
  <si>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</si>
  <si>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</si>
  <si>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</si>
  <si>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</si>
  <si>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</si>
  <si>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</si>
  <si>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</si>
  <si>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</si>
  <si>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</si>
  <si>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</si>
  <si>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</si>
  <si>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</si>
  <si>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</si>
  <si>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</si>
  <si>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</si>
  <si>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</si>
  <si>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</si>
  <si>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</si>
  <si>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</si>
  <si>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</si>
  <si>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</si>
  <si>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</si>
  <si>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</si>
  <si>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</si>
  <si>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</si>
  <si>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</si>
  <si>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</si>
  <si>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</si>
  <si>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</si>
  <si>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</si>
  <si>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</si>
  <si>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</si>
  <si>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</si>
  <si>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</si>
  <si>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</si>
  <si>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</si>
  <si>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</si>
  <si>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</si>
  <si>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</si>
  <si>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</si>
  <si>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</si>
  <si>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</si>
  <si>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</si>
  <si>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</si>
  <si>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</si>
  <si>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</si>
  <si>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</si>
  <si>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</si>
  <si>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</si>
  <si>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</si>
  <si>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</si>
  <si>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</si>
  <si>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</si>
  <si>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</si>
  <si>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</si>
  <si>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</si>
  <si>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</si>
  <si>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</si>
  <si>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</si>
  <si>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</si>
  <si>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</si>
  <si>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</si>
  <si>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</si>
  <si>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</si>
  <si>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</si>
  <si>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</si>
  <si>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</si>
  <si>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</si>
  <si>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</si>
  <si>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</si>
  <si>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</si>
  <si>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</si>
  <si>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</si>
  <si>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</si>
  <si>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</si>
  <si>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</si>
  <si>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</si>
  <si>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</si>
  <si>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</si>
  <si>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</si>
  <si>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</si>
  <si>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</si>
  <si>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</si>
  <si>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</si>
  <si>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</si>
  <si>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</si>
  <si>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</si>
  <si>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</si>
  <si>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</si>
  <si>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</si>
  <si>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</si>
  <si>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</si>
  <si>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</si>
  <si>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</si>
  <si>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</si>
  <si>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</si>
  <si>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</si>
  <si>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</si>
  <si>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</si>
  <si>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</si>
  <si>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</si>
  <si>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</si>
  <si>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</si>
  <si>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</si>
  <si>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</si>
  <si>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</si>
  <si>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</si>
  <si>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</si>
  <si>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</si>
  <si>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</si>
  <si>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</si>
  <si>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</si>
  <si>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</si>
  <si>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</si>
  <si>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</si>
  <si>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</si>
  <si>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</si>
  <si>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</si>
  <si>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</si>
  <si>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</si>
  <si>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</si>
  <si>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</si>
  <si>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</si>
  <si>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</si>
  <si>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</si>
  <si>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</si>
  <si>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</si>
  <si>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</si>
  <si>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</si>
  <si>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</si>
  <si>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</si>
  <si>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</si>
  <si>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</si>
  <si>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</si>
  <si>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</si>
  <si>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</si>
  <si>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</si>
  <si>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</si>
  <si>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</si>
  <si>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</si>
  <si>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</si>
  <si>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</si>
  <si>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</si>
  <si>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</si>
  <si>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</si>
  <si>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</si>
  <si>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</si>
  <si>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</si>
  <si>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</si>
  <si>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</si>
  <si>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</si>
  <si>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</si>
  <si>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</si>
  <si>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</si>
  <si>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</si>
  <si>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</si>
  <si>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</si>
  <si>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</si>
  <si>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</si>
  <si>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</si>
  <si>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</si>
  <si>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</si>
  <si>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</si>
  <si>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</si>
  <si>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</si>
  <si>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</si>
  <si>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</si>
  <si>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</si>
  <si>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</si>
  <si>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</si>
  <si>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</si>
  <si>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</si>
  <si>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</si>
  <si>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</si>
  <si>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</si>
  <si>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</si>
  <si>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</si>
  <si>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</si>
  <si>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</si>
  <si>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</si>
  <si>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</si>
  <si>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</si>
  <si>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</si>
  <si>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</si>
  <si>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</si>
  <si>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</si>
  <si>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</si>
  <si>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</si>
  <si>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</si>
  <si>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</si>
  <si>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</si>
  <si>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</si>
  <si>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</si>
  <si>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</si>
  <si>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</si>
  <si>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</si>
  <si>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</si>
  <si>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</si>
  <si>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</si>
  <si>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</si>
  <si>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</si>
  <si>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</si>
  <si>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</si>
  <si>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</si>
  <si>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</si>
  <si>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</si>
  <si>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</si>
  <si>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</si>
  <si>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</si>
  <si>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</si>
  <si>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</si>
  <si>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</si>
  <si>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</si>
  <si>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</si>
  <si>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</si>
  <si>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</si>
  <si>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</si>
  <si>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</si>
  <si>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</si>
  <si>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</si>
  <si>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</si>
  <si>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</si>
  <si>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</si>
  <si>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</si>
  <si>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</si>
  <si>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</si>
  <si>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</si>
  <si>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</si>
  <si>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</si>
  <si>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</si>
  <si>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</si>
  <si>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</si>
  <si>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</si>
  <si>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</si>
  <si>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</si>
  <si>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</si>
  <si>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</si>
  <si>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</si>
  <si>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</si>
  <si>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</si>
  <si>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</si>
  <si>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</si>
  <si>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</si>
  <si>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</si>
  <si>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</si>
  <si>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</si>
  <si>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</si>
  <si>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</si>
  <si>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</si>
  <si>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</si>
  <si>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</si>
  <si>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</si>
  <si>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</si>
  <si>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</si>
  <si>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</si>
  <si>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</si>
  <si>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</si>
  <si>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</si>
  <si>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</si>
  <si>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</si>
  <si>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</si>
  <si>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</si>
  <si>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</si>
  <si>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</si>
  <si>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</si>
  <si>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</si>
  <si>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</si>
  <si>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</si>
  <si>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</si>
  <si>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</si>
  <si>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</si>
  <si>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</si>
  <si>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</si>
  <si>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</si>
  <si>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</si>
  <si>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</si>
  <si>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</si>
  <si>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</si>
  <si>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</si>
  <si>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</si>
  <si>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</si>
  <si>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</si>
  <si>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</si>
  <si>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</si>
  <si>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</si>
  <si>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</si>
  <si>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</si>
  <si>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</si>
  <si>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</si>
  <si>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</si>
  <si>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</si>
  <si>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</si>
  <si>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</si>
  <si>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</si>
  <si>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</si>
  <si>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</si>
  <si>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</si>
  <si>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</si>
  <si>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</si>
  <si>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</si>
  <si>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</si>
  <si>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</si>
  <si>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</si>
  <si>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</si>
  <si>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</si>
  <si>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</si>
  <si>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</si>
  <si>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</si>
  <si>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</si>
  <si>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</si>
  <si>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</si>
  <si>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</si>
  <si>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</si>
  <si>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</si>
  <si>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</si>
  <si>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</si>
  <si>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</si>
  <si>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</si>
  <si>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</si>
  <si>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</si>
  <si>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</si>
  <si>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</si>
  <si>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</si>
  <si>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</si>
  <si>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</si>
  <si>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</si>
  <si>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</si>
  <si>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</si>
  <si>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</si>
  <si>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</si>
  <si>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</si>
  <si>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</si>
  <si>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</si>
  <si>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</si>
  <si>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</si>
  <si>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</si>
  <si>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</si>
  <si>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</si>
  <si>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</si>
  <si>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</si>
  <si>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</si>
  <si>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</si>
  <si>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</si>
  <si>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</si>
  <si>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</si>
  <si>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</si>
  <si>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</si>
  <si>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</si>
  <si>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</si>
  <si>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</si>
  <si>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</si>
  <si>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</si>
  <si>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</si>
  <si>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</si>
  <si>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</si>
  <si>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</si>
  <si>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</si>
  <si>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</si>
  <si>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</si>
  <si>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</si>
  <si>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</si>
  <si>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</si>
  <si>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</si>
  <si>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</si>
  <si>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</si>
  <si>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</si>
  <si>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</si>
  <si>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</si>
  <si>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</si>
  <si>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</si>
  <si>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</si>
  <si>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</si>
  <si>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</si>
  <si>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</si>
  <si>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</si>
  <si>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</si>
  <si>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</si>
  <si>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</si>
  <si>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</si>
  <si>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</si>
  <si>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</si>
  <si>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</si>
  <si>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</si>
  <si>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</si>
  <si>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</si>
  <si>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</si>
  <si>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</si>
  <si>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</si>
  <si>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</si>
  <si>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</si>
  <si>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</si>
  <si>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</si>
  <si>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</si>
  <si>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</si>
  <si>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</si>
  <si>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</si>
  <si>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</si>
  <si>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</si>
  <si>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</si>
  <si>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</si>
  <si>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</si>
  <si>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</si>
  <si>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</si>
  <si>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</si>
  <si>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</si>
  <si>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</si>
  <si>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</si>
  <si>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</si>
  <si>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</si>
  <si>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</si>
  <si>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</si>
  <si>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</si>
  <si>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</si>
  <si>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</si>
  <si>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</si>
  <si>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</si>
  <si>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</si>
  <si>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</si>
  <si>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</si>
  <si>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</si>
  <si>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</si>
  <si>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</si>
  <si>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</si>
  <si>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</si>
  <si>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</si>
  <si>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</si>
  <si>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</si>
  <si>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</si>
  <si>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</si>
  <si>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</si>
  <si>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</si>
  <si>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</si>
  <si>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</si>
  <si>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</si>
  <si>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</si>
  <si>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</si>
  <si>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</si>
  <si>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</si>
  <si>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</si>
  <si>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</si>
  <si>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</si>
  <si>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</si>
  <si>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</si>
  <si>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</si>
  <si>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</si>
  <si>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</si>
  <si>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</si>
  <si>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</si>
  <si>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</si>
  <si>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</si>
  <si>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</si>
  <si>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</si>
  <si>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</si>
  <si>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</si>
  <si>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</si>
  <si>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</si>
  <si>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</si>
  <si>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</si>
  <si>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</si>
  <si>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</si>
  <si>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</si>
  <si>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</si>
  <si>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</si>
  <si>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</si>
  <si>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</si>
  <si>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</si>
  <si>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</si>
  <si>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</si>
  <si>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</si>
  <si>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</si>
  <si>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</si>
  <si>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</si>
  <si>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</si>
  <si>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</si>
  <si>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</si>
  <si>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</si>
  <si>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</si>
  <si>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</si>
  <si>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</si>
  <si>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</si>
  <si>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</si>
  <si>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</si>
  <si>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</si>
  <si>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</si>
  <si>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</si>
  <si>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</si>
  <si>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</si>
  <si>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</si>
  <si>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</si>
  <si>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</si>
  <si>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</si>
  <si>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</si>
  <si>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</si>
  <si>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</si>
  <si>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</si>
  <si>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</si>
  <si>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</si>
  <si>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</si>
  <si>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</si>
  <si>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</si>
  <si>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</si>
  <si>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</si>
  <si>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</si>
  <si>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</si>
  <si>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</si>
  <si>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</si>
  <si>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</si>
  <si>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</si>
  <si>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</si>
  <si>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</si>
  <si>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</si>
  <si>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</si>
  <si>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</si>
  <si>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</si>
  <si>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</si>
  <si>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</si>
  <si>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</si>
  <si>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</si>
  <si>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</si>
  <si>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</si>
  <si>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</si>
  <si>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</si>
  <si>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</si>
  <si>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</si>
  <si>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</si>
  <si>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</si>
  <si>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</si>
  <si>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</si>
  <si>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</si>
  <si>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</si>
  <si>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</si>
  <si>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</si>
  <si>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</si>
  <si>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</si>
  <si>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</si>
  <si>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</si>
  <si>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</si>
  <si>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</si>
  <si>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</si>
  <si>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</si>
  <si>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</si>
  <si>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</si>
  <si>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</si>
  <si>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</si>
  <si>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</si>
  <si>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</si>
  <si>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</si>
  <si>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</si>
  <si>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</si>
  <si>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</si>
  <si>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</si>
  <si>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</si>
  <si>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</si>
  <si>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</si>
  <si>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</si>
  <si>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</si>
  <si>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</si>
  <si>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</si>
  <si>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</si>
  <si>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</si>
  <si>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</si>
  <si>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</si>
  <si>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</si>
  <si>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</si>
  <si>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</si>
  <si>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</si>
  <si>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</si>
  <si>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</si>
  <si>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</si>
  <si>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</si>
  <si>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</si>
  <si>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</si>
  <si>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</si>
  <si>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</si>
  <si>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</si>
  <si>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</si>
  <si>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</si>
  <si>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</si>
  <si>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</si>
  <si>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</si>
  <si>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</si>
  <si>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</si>
  <si>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</si>
  <si>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</si>
  <si>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</si>
  <si>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</si>
  <si>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</si>
  <si>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</si>
  <si>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</si>
  <si>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</si>
  <si>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</si>
  <si>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</si>
  <si>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</si>
  <si>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</si>
  <si>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</si>
  <si>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</si>
  <si>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</si>
  <si>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</si>
  <si>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</si>
  <si>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</si>
  <si>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</si>
  <si>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</si>
  <si>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</si>
  <si>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</si>
  <si>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</si>
  <si>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</si>
  <si>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</si>
  <si>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</si>
  <si>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</si>
  <si>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</si>
  <si>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</si>
  <si>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</si>
  <si>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</si>
  <si>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</si>
  <si>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</si>
  <si>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</si>
  <si>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</si>
  <si>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</si>
  <si>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</si>
  <si>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</si>
  <si>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</si>
  <si>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</si>
  <si>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</si>
  <si>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</si>
  <si>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</si>
  <si>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</si>
  <si>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</si>
  <si>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</si>
  <si>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</si>
  <si>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</si>
  <si>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</si>
  <si>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</si>
  <si>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</si>
  <si>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</si>
  <si>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</si>
  <si>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</si>
  <si>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</si>
  <si>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</si>
  <si>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</si>
  <si>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</si>
  <si>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</si>
  <si>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</si>
  <si>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</si>
  <si>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</si>
  <si>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</si>
  <si>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</si>
  <si>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</si>
  <si>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</si>
  <si>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</si>
  <si>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</si>
  <si>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</si>
  <si>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</si>
  <si>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</si>
  <si>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</si>
  <si>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</si>
  <si>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</si>
  <si>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</si>
  <si>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</si>
  <si>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</si>
  <si>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</si>
  <si>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</si>
  <si>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</si>
  <si>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</si>
  <si>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</si>
  <si>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</si>
  <si>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</si>
  <si>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</si>
  <si>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</si>
  <si>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</si>
  <si>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</si>
  <si>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</si>
  <si>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</si>
  <si>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</si>
  <si>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</si>
  <si>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</si>
  <si>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</si>
  <si>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</si>
  <si>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</si>
  <si>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</si>
  <si>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</si>
  <si>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</si>
  <si>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</si>
  <si>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</si>
  <si>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</si>
  <si>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</si>
  <si>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</si>
  <si>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</si>
  <si>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</si>
  <si>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</si>
  <si>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</si>
  <si>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</si>
  <si>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</si>
  <si>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</si>
  <si>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</si>
  <si>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</si>
  <si>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</si>
  <si>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</si>
  <si>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</si>
  <si>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</si>
  <si>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</si>
  <si>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</si>
  <si>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</si>
  <si>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</si>
  <si>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</si>
  <si>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</si>
  <si>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</si>
  <si>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</si>
  <si>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</si>
  <si>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</si>
  <si>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</si>
  <si>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</si>
  <si>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</si>
  <si>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</si>
  <si>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</si>
  <si>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</si>
  <si>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</si>
  <si>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</si>
  <si>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</si>
  <si>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</si>
  <si>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</si>
  <si>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</si>
  <si>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</si>
  <si>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</si>
  <si>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</si>
  <si>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</si>
  <si>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</si>
  <si>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</si>
  <si>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</si>
  <si>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</si>
  <si>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</si>
  <si>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</si>
  <si>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</si>
  <si>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</si>
  <si>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</si>
  <si>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</si>
  <si>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</si>
  <si>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</si>
  <si>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</si>
  <si>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</si>
  <si>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</si>
  <si>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</si>
  <si>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</si>
  <si>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</si>
  <si>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</si>
  <si>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</si>
  <si>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</si>
  <si>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</si>
  <si>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</si>
  <si>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</si>
  <si>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</si>
  <si>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</si>
  <si>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</si>
  <si>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</si>
  <si>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</si>
  <si>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</si>
  <si>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</si>
  <si>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</si>
  <si>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</si>
  <si>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</si>
  <si>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</si>
  <si>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</si>
  <si>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</si>
  <si>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</si>
  <si>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</si>
  <si>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</si>
  <si>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</si>
  <si>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</si>
  <si>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</si>
  <si>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</si>
  <si>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</si>
  <si>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</si>
  <si>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</si>
  <si>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</si>
  <si>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</si>
  <si>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</si>
  <si>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</si>
  <si>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</si>
  <si>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</si>
  <si>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</si>
  <si>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</si>
  <si>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</si>
  <si>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</si>
  <si>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</si>
  <si>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</si>
  <si>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</si>
  <si>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</si>
  <si>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</si>
  <si>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</si>
  <si>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</si>
  <si>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</si>
  <si>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</si>
  <si>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</si>
  <si>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</si>
  <si>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</si>
  <si>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</si>
  <si>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</si>
  <si>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</si>
  <si>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</si>
  <si>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</si>
  <si>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</si>
  <si>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</si>
  <si>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</si>
  <si>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</si>
  <si>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</si>
  <si>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</si>
  <si>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</si>
  <si>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</si>
  <si>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</si>
  <si>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</si>
  <si>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</si>
  <si>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</si>
  <si>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</si>
  <si>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</si>
  <si>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</si>
  <si>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</si>
  <si>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</si>
  <si>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</si>
  <si>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</si>
  <si>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</si>
  <si>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</si>
  <si>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</si>
  <si>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</si>
  <si>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</si>
  <si>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</si>
  <si>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</si>
  <si>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</si>
  <si>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</si>
  <si>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</si>
  <si>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</si>
  <si>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</si>
  <si>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</si>
  <si>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</si>
  <si>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</si>
  <si>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</si>
  <si>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</si>
  <si>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</si>
  <si>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</si>
  <si>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</si>
  <si>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</si>
  <si>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</si>
  <si>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</si>
  <si>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</si>
  <si>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</si>
  <si>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</si>
  <si>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</si>
  <si>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</si>
  <si>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</si>
  <si>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</si>
  <si>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</si>
  <si>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</si>
  <si>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</si>
  <si>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</si>
  <si>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</si>
  <si>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</si>
  <si>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</si>
  <si>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</si>
  <si>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</si>
  <si>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</si>
  <si>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</si>
  <si>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</si>
  <si>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</si>
  <si>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</si>
  <si>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</si>
  <si>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</si>
  <si>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</si>
  <si>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</si>
  <si>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</si>
  <si>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</si>
  <si>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</si>
  <si>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</si>
  <si>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</si>
  <si>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</si>
  <si>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</si>
  <si>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</si>
  <si>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</si>
  <si>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</si>
  <si>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</si>
  <si>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</si>
  <si>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</si>
  <si>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</si>
  <si>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</si>
  <si>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</si>
  <si>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</si>
  <si>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</si>
  <si>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</si>
  <si>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</si>
  <si>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</si>
  <si>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</si>
  <si>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</si>
  <si>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</si>
  <si>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</si>
  <si>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</si>
  <si>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</si>
  <si>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</si>
  <si>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</si>
  <si>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</si>
  <si>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</si>
  <si>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</si>
  <si>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</si>
  <si>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</si>
  <si>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</si>
  <si>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</si>
  <si>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</si>
  <si>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</si>
  <si>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</si>
  <si>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</si>
  <si>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</si>
  <si>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</si>
  <si>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</si>
  <si>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</si>
  <si>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</si>
  <si>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</si>
  <si>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</si>
  <si>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</si>
  <si>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</si>
  <si>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</si>
  <si>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</si>
  <si>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</si>
  <si>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</si>
  <si>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</si>
  <si>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</si>
  <si>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</si>
  <si>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</si>
  <si>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</si>
  <si>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</si>
  <si>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</si>
  <si>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</si>
  <si>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</si>
  <si>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</si>
  <si>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</si>
  <si>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</si>
  <si>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</si>
  <si>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</si>
  <si>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</si>
  <si>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</si>
  <si>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</si>
  <si>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</si>
  <si>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</si>
  <si>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</si>
  <si>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</si>
  <si>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</si>
  <si>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</si>
  <si>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</si>
  <si>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</si>
  <si>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</si>
  <si>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</si>
  <si>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</si>
  <si>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</si>
  <si>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</si>
  <si>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</si>
  <si>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</si>
  <si>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</si>
  <si>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</si>
  <si>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</si>
  <si>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</si>
  <si>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</si>
  <si>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</si>
  <si>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</si>
  <si>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</si>
  <si>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</si>
  <si>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</si>
  <si>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</si>
  <si>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</si>
  <si>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</si>
  <si>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</si>
  <si>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</si>
  <si>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</si>
  <si>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</si>
  <si>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</si>
  <si>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</si>
  <si>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</si>
  <si>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</si>
  <si>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</si>
  <si>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</si>
  <si>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</si>
  <si>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</si>
  <si>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</si>
  <si>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</si>
  <si>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</si>
  <si>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</si>
  <si>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</si>
  <si>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</si>
  <si>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</si>
  <si>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</si>
  <si>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</si>
  <si>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</si>
  <si>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</si>
  <si>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</si>
  <si>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</si>
  <si>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</si>
  <si>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</si>
  <si>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</si>
  <si>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</si>
  <si>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</si>
  <si>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</si>
  <si>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</si>
  <si>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</si>
  <si>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</si>
  <si>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</si>
  <si>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</si>
  <si>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</si>
  <si>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</si>
  <si>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</si>
  <si>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</si>
  <si>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</si>
  <si>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</si>
  <si>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</si>
  <si>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</si>
  <si>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</si>
  <si>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</si>
  <si>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</si>
  <si>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</si>
  <si>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</si>
  <si>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</si>
  <si>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</si>
  <si>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</si>
  <si>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</si>
  <si>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</si>
  <si>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</si>
  <si>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</si>
  <si>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</si>
  <si>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</si>
  <si>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</si>
  <si>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</si>
  <si>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</si>
  <si>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</si>
  <si>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</si>
  <si>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</si>
  <si>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</si>
  <si>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</si>
  <si>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</si>
  <si>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</si>
  <si>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</si>
  <si>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</si>
  <si>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</si>
  <si>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</si>
  <si>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</si>
  <si>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</si>
  <si>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</si>
  <si>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</si>
  <si>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</si>
  <si>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</si>
  <si>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</si>
  <si>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</si>
  <si>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</si>
  <si>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</si>
  <si>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</si>
  <si>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</si>
  <si>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</si>
  <si>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</si>
  <si>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</si>
  <si>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</si>
  <si>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</si>
  <si>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</si>
  <si>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</si>
  <si>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</si>
  <si>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</si>
  <si>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</si>
  <si>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</si>
  <si>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</si>
  <si>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</si>
  <si>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</si>
  <si>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</si>
  <si>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</si>
  <si>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</si>
  <si>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</si>
  <si>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</si>
  <si>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</si>
  <si>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</si>
  <si>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</si>
  <si>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</si>
  <si>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</si>
  <si>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</si>
  <si>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</si>
  <si>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</si>
  <si>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</si>
  <si>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</si>
  <si>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</si>
  <si>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</si>
  <si>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</si>
  <si>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</si>
  <si>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</si>
  <si>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</si>
  <si>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</si>
  <si>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</si>
  <si>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</si>
  <si>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</si>
  <si>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</si>
  <si>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</si>
  <si>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</si>
  <si>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</si>
  <si>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</si>
  <si>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</si>
  <si>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</si>
  <si>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</si>
  <si>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</si>
  <si>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</si>
  <si>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</si>
  <si>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</si>
  <si>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</si>
  <si>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</si>
  <si>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</si>
  <si>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</si>
  <si>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</si>
  <si>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</si>
  <si>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</si>
  <si>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</si>
  <si>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</si>
  <si>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</si>
  <si>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</si>
  <si>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</si>
  <si>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</si>
  <si>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</si>
  <si>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</si>
  <si>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</si>
  <si>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</si>
  <si>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</si>
  <si>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</si>
  <si>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</si>
  <si>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</si>
  <si>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</si>
  <si>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</si>
  <si>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</si>
  <si>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</si>
  <si>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</si>
  <si>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</si>
  <si>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</si>
  <si>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</si>
  <si>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</si>
  <si>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</si>
  <si>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</si>
  <si>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</si>
  <si>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</si>
  <si>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</si>
  <si>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</si>
  <si>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</si>
  <si>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</si>
  <si>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</si>
  <si>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</si>
  <si>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</si>
  <si>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</si>
  <si>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</si>
  <si>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</si>
  <si>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</si>
  <si>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</si>
  <si>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</si>
  <si>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</si>
  <si>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</si>
  <si>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</si>
  <si>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</si>
  <si>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</si>
  <si>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</si>
  <si>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</si>
  <si>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</si>
  <si>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</si>
  <si>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</si>
  <si>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</si>
  <si>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</si>
  <si>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</si>
  <si>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</si>
  <si>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</si>
  <si>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</si>
  <si>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</si>
  <si>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</si>
  <si>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</si>
  <si>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</si>
  <si>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</si>
  <si>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</si>
  <si>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</si>
  <si>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</si>
  <si>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</si>
  <si>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</si>
  <si>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</si>
  <si>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</si>
  <si>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</si>
  <si>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</si>
  <si>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</si>
  <si>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</si>
  <si>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</si>
  <si>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</si>
  <si>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</si>
  <si>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</si>
  <si>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</si>
  <si>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</si>
  <si>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</si>
  <si>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</si>
  <si>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</si>
  <si>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</si>
  <si>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</si>
  <si>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</si>
  <si>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</si>
  <si>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</si>
  <si>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</si>
  <si>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</si>
  <si>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</si>
  <si>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</si>
  <si>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</si>
  <si>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</si>
  <si>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</si>
  <si>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</si>
  <si>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</si>
  <si>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</si>
  <si>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</si>
  <si>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</si>
  <si>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</si>
  <si>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</si>
  <si>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</si>
  <si>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</si>
  <si>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</si>
  <si>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</si>
  <si>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</si>
  <si>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</si>
  <si>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</si>
  <si>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</si>
  <si>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</si>
  <si>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</si>
  <si>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</si>
  <si>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</si>
  <si>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</si>
  <si>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</si>
  <si>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</si>
  <si>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</si>
  <si>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</si>
  <si>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</si>
  <si>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</si>
  <si>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</si>
  <si>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</si>
  <si>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</si>
  <si>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</si>
  <si>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</si>
  <si>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</si>
  <si>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</si>
  <si>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</si>
  <si>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</si>
  <si>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</si>
  <si>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</si>
  <si>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</si>
  <si>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</si>
  <si>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</si>
  <si>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</si>
  <si>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</si>
  <si>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</si>
  <si>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</si>
  <si>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</si>
  <si>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</si>
  <si>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</si>
  <si>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</si>
  <si>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</si>
  <si>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</si>
  <si>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</si>
  <si>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</si>
  <si>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</si>
  <si>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</si>
  <si>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</si>
  <si>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</si>
  <si>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</si>
  <si>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</si>
  <si>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</si>
  <si>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</si>
  <si>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</si>
  <si>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</si>
  <si>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</si>
  <si>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</si>
  <si>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</si>
  <si>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</si>
  <si>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</si>
  <si>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</si>
  <si>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</si>
  <si>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</si>
  <si>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</si>
  <si>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</si>
  <si>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</si>
  <si>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</si>
  <si>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</si>
  <si>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</si>
  <si>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</si>
  <si>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</si>
  <si>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</si>
  <si>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</si>
  <si>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</si>
  <si>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</si>
  <si>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</si>
  <si>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</si>
  <si>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</si>
  <si>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</si>
  <si>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</si>
  <si>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</si>
  <si>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</si>
  <si>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</si>
  <si>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</si>
  <si>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</si>
  <si>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</si>
  <si>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</si>
  <si>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</si>
  <si>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</si>
  <si>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</si>
  <si>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</si>
  <si>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</si>
  <si>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</si>
  <si>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</si>
  <si>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</si>
  <si>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</si>
  <si>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</si>
  <si>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</si>
  <si>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</si>
  <si>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</si>
  <si>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</si>
  <si>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</si>
  <si>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</si>
  <si>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</si>
  <si>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</si>
  <si>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</si>
  <si>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</si>
  <si>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</si>
  <si>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</si>
  <si>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</si>
  <si>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</si>
  <si>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</si>
  <si>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</si>
  <si>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</si>
  <si>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</si>
  <si>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</si>
  <si>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</si>
  <si>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</si>
  <si>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</si>
  <si>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</si>
  <si>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</si>
  <si>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</si>
  <si>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</si>
  <si>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</si>
  <si>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</si>
  <si>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</si>
  <si>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</si>
  <si>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</si>
  <si>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</si>
  <si>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</si>
  <si>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</si>
  <si>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</si>
  <si>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</si>
  <si>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</si>
  <si>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</si>
  <si>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</si>
  <si>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</si>
  <si>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</si>
  <si>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</si>
  <si>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</si>
  <si>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</si>
  <si>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</si>
  <si>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</si>
  <si>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</si>
  <si>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</si>
  <si>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</si>
  <si>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</si>
  <si>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</si>
  <si>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</si>
  <si>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</si>
  <si>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</si>
  <si>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</si>
  <si>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</si>
  <si>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</si>
  <si>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</si>
  <si>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</si>
  <si>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</si>
  <si>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</si>
  <si>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</si>
  <si>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</si>
  <si>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</si>
  <si>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</si>
  <si>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</si>
  <si>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</si>
  <si>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</si>
  <si>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</si>
  <si>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</si>
  <si>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</si>
  <si>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</si>
  <si>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</si>
  <si>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</si>
  <si>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</si>
  <si>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</si>
  <si>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</si>
  <si>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</si>
  <si>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</si>
  <si>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</si>
  <si>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</si>
  <si>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</si>
  <si>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</si>
  <si>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</si>
  <si>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</si>
  <si>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</si>
  <si>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</si>
  <si>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</si>
  <si>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</si>
  <si>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</si>
  <si>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</si>
  <si>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</si>
  <si>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</si>
  <si>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</si>
  <si>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</si>
  <si>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</si>
  <si>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</si>
  <si>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</si>
  <si>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</si>
  <si>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</si>
  <si>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</si>
  <si>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</si>
  <si>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</si>
  <si>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</si>
  <si>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</si>
  <si>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</si>
  <si>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</si>
  <si>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</si>
  <si>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</si>
  <si>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</si>
  <si>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</si>
  <si>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</si>
  <si>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</si>
  <si>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</si>
  <si>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</si>
  <si>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</si>
  <si>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</si>
  <si>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</si>
  <si>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</si>
  <si>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</si>
  <si>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</si>
  <si>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</si>
  <si>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</si>
  <si>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</si>
  <si>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</si>
  <si>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</si>
  <si>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</si>
  <si>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</si>
  <si>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</si>
  <si>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</si>
  <si>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</si>
  <si>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</si>
  <si>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</si>
  <si>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</si>
  <si>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</si>
  <si>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</si>
  <si>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</si>
  <si>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</si>
  <si>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</si>
  <si>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</si>
  <si>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</si>
  <si>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</si>
  <si>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</si>
  <si>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</si>
  <si>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</si>
  <si>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</si>
  <si>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</si>
  <si>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</si>
  <si>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</si>
  <si>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</si>
  <si>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</si>
  <si>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</si>
  <si>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</si>
  <si>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</si>
  <si>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</si>
  <si>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</si>
  <si>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</si>
  <si>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</si>
  <si>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</si>
  <si>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</si>
  <si>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</si>
  <si>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</si>
  <si>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</si>
  <si>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</si>
  <si>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</si>
  <si>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</si>
  <si>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</si>
  <si>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</si>
  <si>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</si>
  <si>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</si>
  <si>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</si>
  <si>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</si>
  <si>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</si>
  <si>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</si>
  <si>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</si>
  <si>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</si>
  <si>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</si>
  <si>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</si>
  <si>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</si>
  <si>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</si>
  <si>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</si>
  <si>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</si>
  <si>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</si>
  <si>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</si>
  <si>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</si>
  <si>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</si>
  <si>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</si>
  <si>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</si>
  <si>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</si>
  <si>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</si>
  <si>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</si>
  <si>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</si>
  <si>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</si>
  <si>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</si>
  <si>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</si>
  <si>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</si>
  <si>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</si>
  <si>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</si>
  <si>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</si>
  <si>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</si>
  <si>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</si>
  <si>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</si>
  <si>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</si>
  <si>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</si>
  <si>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</si>
  <si>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</si>
  <si>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</si>
  <si>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</si>
  <si>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</si>
  <si>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</si>
  <si>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</si>
  <si>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</si>
  <si>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</si>
  <si>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</si>
  <si>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</si>
  <si>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</si>
  <si>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</si>
  <si>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</si>
  <si>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</si>
  <si>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</si>
  <si>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</si>
  <si>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</si>
  <si>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</si>
  <si>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</si>
  <si>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</si>
  <si>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</si>
  <si>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</si>
  <si>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</si>
  <si>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</si>
  <si>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</si>
  <si>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</si>
  <si>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</si>
  <si>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</si>
  <si>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</si>
  <si>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</si>
  <si>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</si>
  <si>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</si>
  <si>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</si>
  <si>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</si>
  <si>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</si>
  <si>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</si>
  <si>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</si>
  <si>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</si>
  <si>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</si>
  <si>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</si>
  <si>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</si>
  <si>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</si>
  <si>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</si>
  <si>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</si>
  <si>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</si>
  <si>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</si>
  <si>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</si>
  <si>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</si>
  <si>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</si>
  <si>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</si>
  <si>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</si>
  <si>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</si>
  <si>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</si>
  <si>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</si>
  <si>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</si>
  <si>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</si>
  <si>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</si>
  <si>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</si>
  <si>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</si>
  <si>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</si>
  <si>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</si>
  <si>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</si>
  <si>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</si>
  <si>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</si>
  <si>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</si>
  <si>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</si>
  <si>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</si>
  <si>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</si>
  <si>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</si>
  <si>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</si>
  <si>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</si>
  <si>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</si>
  <si>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</si>
  <si>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</si>
  <si>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</si>
  <si>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</si>
  <si>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</si>
  <si>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</si>
  <si>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</si>
  <si>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</si>
  <si>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</si>
  <si>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</si>
  <si>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</si>
  <si>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</si>
  <si>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</si>
  <si>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</si>
  <si>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</si>
  <si>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</si>
  <si>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</si>
  <si>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</si>
  <si>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</si>
  <si>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</si>
  <si>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</si>
  <si>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</si>
  <si>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</si>
  <si>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</si>
  <si>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</si>
  <si>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</si>
  <si>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</si>
  <si>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</si>
  <si>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</si>
  <si>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</si>
  <si>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</si>
  <si>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</si>
  <si>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</si>
  <si>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</si>
  <si>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</si>
  <si>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</si>
  <si>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</si>
  <si>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</si>
  <si>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</si>
  <si>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</si>
  <si>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</si>
  <si>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</si>
  <si>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</si>
  <si>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</si>
  <si>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</si>
  <si>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</si>
  <si>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</si>
  <si>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</si>
  <si>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</si>
  <si>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</si>
  <si>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</si>
  <si>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</si>
  <si>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</si>
  <si>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</si>
  <si>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</si>
  <si>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</si>
  <si>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</si>
  <si>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</si>
  <si>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</si>
  <si>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</si>
  <si>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</si>
  <si>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</si>
  <si>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</si>
  <si>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</si>
  <si>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</si>
  <si>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</si>
  <si>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</si>
  <si>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</si>
  <si>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</si>
  <si>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</si>
  <si>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</si>
  <si>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</si>
  <si>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</si>
  <si>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</si>
  <si>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</si>
  <si>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</si>
  <si>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</si>
  <si>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</si>
  <si>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</si>
  <si>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</si>
  <si>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</si>
  <si>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</si>
  <si>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</si>
  <si>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</si>
  <si>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</si>
  <si>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</si>
  <si>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</si>
  <si>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</si>
  <si>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</si>
  <si>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</si>
  <si>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</si>
  <si>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</si>
  <si>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</si>
  <si>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</si>
  <si>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</si>
  <si>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</si>
  <si>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</si>
  <si>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</si>
  <si>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</si>
  <si>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</si>
  <si>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</si>
  <si>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</si>
  <si>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</si>
  <si>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</si>
  <si>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</si>
  <si>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</si>
  <si>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</si>
  <si>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</si>
  <si>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</si>
  <si>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</si>
  <si>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</si>
  <si>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</si>
  <si>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</si>
  <si>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</si>
  <si>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</si>
  <si>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</si>
  <si>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</si>
  <si>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</si>
  <si>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</si>
  <si>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</si>
  <si>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</si>
  <si>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</si>
  <si>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</si>
  <si>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</si>
  <si>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</si>
  <si>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</si>
  <si>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</si>
  <si>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</si>
  <si>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</si>
  <si>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</si>
  <si>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</si>
  <si>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</si>
  <si>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</si>
  <si>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</si>
  <si>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</si>
  <si>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</si>
  <si>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</si>
  <si>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</si>
  <si>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</si>
  <si>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</si>
  <si>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</si>
  <si>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</si>
  <si>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</si>
  <si>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</si>
  <si>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</si>
  <si>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</si>
  <si>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</si>
  <si>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</si>
  <si>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</si>
  <si>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</si>
  <si>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</si>
  <si>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</si>
  <si>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</si>
  <si>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</si>
  <si>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</si>
  <si>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</si>
  <si>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</si>
  <si>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</si>
  <si>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</si>
  <si>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</si>
  <si>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</si>
  <si>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</si>
  <si>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</si>
  <si>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</si>
  <si>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</si>
  <si>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</si>
  <si>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</si>
  <si>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</si>
  <si>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</si>
  <si>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</si>
  <si>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</si>
  <si>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</si>
  <si>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</si>
  <si>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</si>
  <si>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</si>
  <si>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</si>
  <si>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</si>
  <si>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</si>
  <si>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</si>
  <si>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</si>
  <si>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</si>
  <si>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</si>
  <si>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</si>
  <si>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</si>
  <si>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</si>
  <si>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</si>
  <si>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</si>
  <si>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</si>
  <si>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</si>
  <si>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</si>
  <si>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</si>
  <si>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</si>
  <si>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</si>
  <si>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</si>
  <si>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</si>
  <si>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</si>
  <si>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</si>
  <si>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</si>
  <si>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</si>
  <si>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</si>
  <si>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</si>
  <si>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</si>
  <si>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</si>
  <si>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</si>
  <si>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</si>
  <si>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</si>
  <si>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</si>
  <si>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</si>
  <si>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</si>
  <si>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</si>
  <si>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</si>
  <si>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</si>
  <si>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</si>
  <si>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</si>
  <si>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</si>
  <si>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</si>
  <si>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</si>
  <si>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</si>
  <si>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</si>
  <si>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</si>
  <si>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</si>
  <si>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</si>
  <si>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</si>
  <si>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</si>
  <si>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</si>
  <si>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</si>
  <si>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</si>
  <si>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</si>
  <si>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</si>
  <si>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</si>
  <si>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</si>
  <si>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</si>
  <si>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</si>
  <si>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</si>
  <si>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</si>
  <si>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</si>
  <si>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</si>
  <si>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</si>
  <si>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</si>
  <si>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</si>
  <si>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</si>
  <si>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</si>
  <si>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</si>
  <si>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</si>
  <si>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</si>
  <si>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</si>
  <si>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</si>
  <si>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</si>
  <si>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</si>
  <si>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</si>
  <si>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</si>
  <si>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</si>
  <si>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</si>
  <si>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</si>
  <si>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</si>
  <si>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</si>
  <si>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</si>
  <si>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</si>
  <si>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</si>
  <si>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</si>
  <si>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</si>
  <si>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</si>
  <si>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</si>
  <si>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</si>
  <si>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</si>
  <si>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</si>
  <si>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</si>
  <si>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</si>
  <si>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</si>
  <si>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</si>
  <si>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</si>
  <si>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</si>
  <si>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</si>
  <si>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</si>
  <si>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</si>
  <si>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</si>
  <si>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</si>
  <si>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</si>
  <si>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</si>
  <si>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</si>
  <si>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</si>
  <si>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</si>
  <si>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</si>
  <si>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</si>
  <si>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</si>
  <si>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</si>
  <si>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</si>
  <si>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</si>
  <si>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</si>
  <si>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</si>
  <si>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</si>
  <si>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</si>
  <si>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</si>
  <si>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</si>
  <si>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</si>
  <si>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</si>
  <si>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</si>
  <si>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</si>
  <si>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</si>
  <si>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</si>
  <si>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</si>
  <si>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</si>
  <si>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</si>
  <si>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</si>
  <si>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</si>
  <si>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</si>
  <si>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</si>
  <si>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</si>
  <si>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</si>
  <si>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</si>
  <si>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</si>
  <si>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</si>
  <si>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</si>
  <si>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</si>
  <si>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</si>
  <si>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</si>
  <si>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</si>
  <si>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</si>
  <si>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</si>
  <si>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</si>
  <si>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</si>
  <si>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</si>
  <si>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</si>
  <si>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</si>
  <si>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</si>
  <si>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</si>
  <si>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</si>
  <si>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</si>
  <si>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</si>
  <si>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</si>
  <si>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</si>
  <si>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</si>
  <si>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</si>
  <si>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</si>
  <si>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</si>
  <si>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</si>
  <si>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</si>
  <si>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</si>
  <si>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</si>
  <si>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</si>
  <si>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</si>
  <si>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</si>
  <si>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</si>
  <si>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</si>
  <si>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</si>
  <si>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</si>
  <si>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</si>
  <si>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</si>
  <si>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</si>
  <si>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</si>
  <si>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</si>
  <si>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</si>
  <si>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</si>
  <si>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</si>
  <si>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</si>
  <si>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</si>
  <si>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</si>
  <si>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</si>
  <si>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</si>
  <si>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</si>
  <si>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</si>
  <si>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</si>
  <si>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</si>
  <si>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</si>
  <si>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</si>
  <si>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</si>
  <si>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</si>
  <si>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</si>
  <si>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</si>
  <si>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</si>
  <si>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</si>
  <si>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</si>
  <si>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</si>
  <si>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</si>
  <si>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</si>
  <si>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</si>
  <si>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</si>
  <si>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</si>
  <si>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</si>
  <si>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</si>
  <si>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</si>
  <si>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</si>
  <si>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</si>
  <si>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</si>
  <si>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</si>
  <si>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</si>
  <si>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</si>
  <si>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</si>
  <si>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</si>
  <si>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</si>
  <si>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</si>
  <si>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</si>
  <si>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</si>
  <si>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</si>
  <si>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</si>
  <si>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</si>
  <si>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</si>
  <si>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</si>
  <si>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</si>
  <si>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</si>
  <si>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</si>
  <si>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</si>
  <si>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</si>
  <si>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</si>
  <si>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</si>
  <si>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</si>
  <si>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</si>
  <si>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</si>
  <si>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</si>
  <si>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</si>
  <si>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</si>
  <si>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</si>
  <si>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</si>
  <si>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</si>
  <si>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</si>
  <si>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</si>
  <si>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</si>
  <si>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</si>
  <si>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</si>
  <si>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</si>
  <si>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</si>
  <si>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</si>
  <si>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</si>
  <si>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</si>
  <si>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</si>
  <si>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</si>
  <si>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</si>
  <si>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</si>
  <si>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</si>
  <si>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</si>
  <si>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</si>
  <si>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</si>
  <si>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</si>
  <si>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</si>
  <si>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</si>
  <si>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</si>
  <si>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</si>
  <si>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</si>
  <si>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</si>
  <si>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</si>
  <si>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</si>
  <si>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</si>
  <si>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</si>
  <si>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</si>
  <si>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</si>
  <si>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</si>
  <si>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</si>
  <si>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</si>
  <si>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</si>
  <si>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</si>
  <si>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</si>
  <si>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</si>
  <si>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</si>
  <si>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</si>
  <si>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</si>
  <si>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</si>
  <si>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</si>
  <si>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</si>
  <si>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</si>
  <si>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</si>
  <si>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</si>
  <si>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</si>
  <si>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</si>
  <si>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</si>
  <si>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</si>
  <si>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</si>
  <si>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</si>
  <si>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</si>
  <si>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</si>
  <si>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</si>
  <si>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</si>
  <si>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</si>
  <si>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</si>
  <si>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</si>
  <si>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</si>
  <si>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</si>
  <si>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</si>
  <si>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</si>
  <si>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</si>
  <si>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</si>
  <si>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</si>
  <si>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</si>
  <si>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</si>
  <si>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</si>
  <si>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</si>
  <si>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</si>
  <si>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</si>
  <si>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</si>
  <si>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</si>
  <si>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</si>
  <si>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</si>
  <si>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</si>
  <si>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</si>
  <si>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</si>
  <si>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</si>
  <si>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</si>
  <si>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</si>
  <si>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</si>
  <si>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</si>
  <si>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</si>
  <si>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</si>
  <si>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</si>
  <si>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</si>
  <si>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</si>
  <si>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</si>
  <si>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</si>
  <si>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</si>
  <si>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</si>
  <si>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</si>
  <si>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</si>
  <si>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</si>
  <si>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</si>
  <si>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</si>
  <si>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</si>
  <si>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</si>
  <si>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</si>
  <si>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</si>
  <si>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</si>
  <si>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</si>
  <si>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</si>
  <si>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</si>
  <si>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</si>
  <si>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</si>
  <si>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</si>
  <si>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</si>
  <si>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</si>
  <si>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</si>
  <si>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</si>
  <si>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</si>
  <si>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</si>
  <si>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</si>
  <si>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</si>
  <si>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</si>
  <si>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</si>
  <si>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</si>
  <si>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</si>
  <si>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</si>
  <si>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</si>
  <si>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</si>
  <si>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</si>
  <si>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</si>
  <si>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</si>
  <si>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</si>
  <si>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</si>
  <si>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</si>
  <si>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</si>
  <si>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</si>
  <si>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</si>
  <si>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</si>
  <si>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</si>
  <si>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</si>
  <si>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</si>
  <si>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</si>
  <si>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</si>
  <si>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</si>
  <si>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</si>
  <si>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</si>
  <si>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</si>
  <si>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</si>
  <si>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</si>
  <si>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</si>
  <si>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</si>
  <si>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</si>
  <si>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</si>
  <si>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</si>
  <si>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</si>
  <si>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</si>
  <si>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</si>
  <si>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</si>
  <si>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</si>
  <si>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</si>
  <si>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</si>
  <si>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</si>
  <si>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</si>
  <si>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</si>
  <si>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</si>
  <si>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</si>
  <si>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</si>
  <si>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</si>
  <si>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</si>
  <si>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</si>
  <si>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</si>
  <si>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</si>
  <si>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</si>
  <si>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</si>
  <si>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</si>
  <si>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</si>
  <si>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</si>
  <si>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</si>
  <si>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</si>
  <si>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</si>
  <si>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</si>
  <si>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</si>
  <si>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</si>
  <si>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</si>
  <si>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</si>
  <si>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</si>
  <si>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</si>
  <si>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</si>
  <si>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</si>
  <si>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</si>
  <si>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</si>
  <si>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</si>
  <si>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</si>
  <si>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</si>
  <si>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</si>
  <si>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</si>
  <si>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</si>
  <si>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</si>
  <si>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</si>
  <si>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</si>
  <si>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</si>
  <si>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</si>
  <si>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</si>
  <si>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</si>
  <si>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</si>
  <si>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</si>
  <si>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</si>
  <si>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</si>
  <si>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</si>
  <si>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</si>
  <si>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</si>
  <si>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</si>
  <si>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</si>
  <si>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</si>
  <si>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</si>
  <si>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</si>
  <si>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</si>
  <si>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</si>
  <si>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</si>
  <si>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</si>
  <si>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</si>
  <si>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</si>
  <si>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</si>
  <si>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</si>
  <si>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</si>
  <si>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</si>
  <si>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</si>
  <si>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</si>
  <si>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</si>
  <si>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</si>
  <si>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</si>
  <si>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</si>
  <si>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</si>
  <si>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</si>
  <si>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</si>
  <si>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</si>
  <si>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</si>
  <si>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</si>
  <si>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</si>
  <si>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</si>
  <si>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</si>
  <si>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</si>
  <si>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</si>
  <si>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</si>
  <si>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</si>
  <si>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</si>
  <si>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</si>
  <si>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</si>
  <si>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</si>
  <si>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</si>
  <si>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</si>
  <si>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</si>
  <si>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</si>
  <si>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</si>
  <si>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</si>
  <si>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</si>
  <si>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</si>
  <si>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</si>
  <si>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</si>
  <si>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</si>
  <si>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</si>
  <si>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</si>
  <si>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</si>
  <si>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</si>
  <si>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</si>
  <si>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</si>
  <si>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</si>
  <si>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</si>
  <si>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</si>
  <si>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</si>
  <si>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</si>
  <si>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</si>
  <si>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</si>
  <si>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</si>
  <si>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</si>
  <si>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</si>
  <si>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</si>
  <si>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</si>
  <si>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</si>
  <si>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</si>
  <si>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</si>
  <si>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</si>
  <si>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</si>
  <si>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</si>
  <si>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</si>
  <si>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</si>
  <si>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</si>
  <si>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</si>
  <si>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</si>
  <si>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</si>
  <si>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</si>
  <si>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</si>
  <si>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</si>
  <si>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</si>
  <si>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</si>
  <si>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</si>
  <si>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</si>
  <si>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</si>
  <si>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</si>
  <si>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</si>
  <si>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</si>
  <si>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</si>
  <si>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</si>
  <si>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</si>
  <si>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</si>
  <si>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</si>
  <si>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</si>
  <si>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</si>
  <si>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</si>
  <si>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</si>
  <si>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</si>
  <si>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</si>
  <si>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</si>
  <si>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</si>
  <si>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</si>
  <si>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</si>
  <si>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</si>
  <si>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</si>
  <si>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</si>
  <si>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</si>
  <si>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</si>
  <si>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</si>
  <si>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</si>
  <si>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</si>
  <si>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</si>
  <si>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</si>
  <si>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</si>
  <si>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</si>
  <si>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</si>
  <si>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</si>
  <si>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</si>
  <si>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</si>
  <si>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</si>
  <si>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</si>
  <si>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</si>
  <si>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</si>
  <si>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</si>
  <si>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</si>
  <si>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</si>
  <si>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</si>
  <si>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</si>
  <si>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</si>
  <si>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</si>
  <si>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</si>
  <si>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</si>
  <si>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</si>
  <si>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</si>
  <si>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</si>
  <si>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</si>
  <si>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</si>
  <si>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</si>
  <si>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</si>
  <si>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</si>
  <si>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</si>
  <si>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</si>
  <si>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</si>
  <si>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</si>
  <si>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</si>
  <si>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</si>
  <si>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</si>
  <si>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</si>
  <si>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</si>
  <si>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</si>
  <si>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</si>
  <si>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</si>
  <si>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</si>
  <si>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</si>
  <si>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</si>
  <si>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</si>
  <si>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</si>
  <si>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</si>
  <si>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</si>
  <si>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</si>
  <si>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</si>
  <si>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</si>
  <si>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</si>
  <si>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</si>
  <si>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</si>
  <si>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</si>
  <si>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</si>
  <si>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</si>
  <si>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</si>
  <si>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</si>
  <si>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</si>
  <si>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</si>
  <si>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</si>
  <si>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</si>
  <si>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</si>
  <si>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</si>
  <si>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</si>
  <si>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</si>
  <si>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</si>
  <si>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</si>
  <si>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</si>
  <si>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</si>
  <si>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</si>
  <si>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</si>
  <si>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</si>
  <si>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</si>
  <si>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</si>
  <si>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</si>
  <si>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</si>
  <si>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</si>
  <si>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</si>
  <si>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</si>
  <si>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</si>
  <si>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</si>
  <si>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</si>
  <si>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</si>
  <si>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</si>
  <si>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</si>
  <si>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</si>
  <si>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</si>
  <si>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</si>
  <si>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</si>
  <si>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</si>
  <si>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</si>
  <si>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</si>
  <si>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</si>
  <si>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</si>
  <si>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</si>
  <si>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</si>
  <si>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</si>
  <si>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</si>
  <si>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</si>
  <si>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</si>
  <si>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</si>
  <si>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</si>
  <si>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</si>
  <si>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</si>
  <si>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</si>
  <si>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</si>
  <si>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</si>
  <si>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</si>
  <si>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</si>
  <si>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</si>
  <si>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</si>
  <si>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</si>
  <si>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</si>
  <si>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</si>
  <si>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</si>
  <si>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</si>
  <si>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</si>
  <si>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</si>
  <si>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</si>
  <si>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</si>
  <si>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</si>
  <si>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</si>
  <si>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</si>
  <si>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</si>
  <si>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</si>
  <si>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</si>
  <si>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</si>
  <si>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</si>
  <si>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</si>
  <si>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</si>
  <si>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</si>
  <si>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</si>
  <si>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</si>
  <si>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</si>
  <si>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</si>
  <si>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</si>
  <si>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</si>
  <si>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</si>
  <si>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</si>
  <si>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</si>
  <si>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</si>
  <si>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</si>
  <si>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</si>
  <si>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</si>
  <si>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</si>
  <si>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</si>
  <si>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</si>
  <si>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</si>
  <si>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</si>
  <si>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</si>
  <si>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</si>
  <si>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</si>
  <si>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</si>
  <si>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</si>
  <si>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</si>
  <si>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</si>
  <si>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</si>
  <si>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</si>
  <si>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</si>
  <si>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</si>
  <si>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</si>
  <si>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</si>
  <si>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</si>
  <si>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</si>
  <si>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</si>
  <si>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</si>
  <si>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</si>
  <si>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</si>
  <si>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</si>
  <si>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</si>
  <si>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</si>
  <si>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</si>
  <si>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</si>
  <si>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</si>
  <si>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</si>
  <si>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</si>
  <si>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</si>
  <si>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</si>
  <si>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</si>
  <si>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</si>
  <si>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</si>
  <si>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</si>
  <si>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</si>
  <si>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</si>
  <si>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</si>
  <si>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</si>
  <si>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</si>
  <si>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</si>
  <si>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</si>
  <si>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</si>
  <si>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</si>
  <si>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</si>
  <si>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</si>
  <si>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</si>
  <si>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</si>
  <si>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</si>
  <si>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</si>
  <si>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</si>
  <si>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</si>
  <si>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</si>
  <si>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</si>
  <si>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</si>
  <si>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</si>
  <si>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</si>
  <si>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</si>
  <si>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</si>
  <si>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</si>
  <si>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</si>
  <si>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</si>
  <si>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</si>
  <si>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</si>
  <si>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</si>
  <si>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</si>
  <si>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</si>
  <si>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</si>
  <si>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</si>
  <si>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</si>
  <si>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</si>
  <si>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</si>
  <si>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</si>
  <si>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</si>
  <si>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</si>
  <si>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</si>
  <si>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</si>
  <si>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</si>
  <si>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</si>
  <si>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</si>
  <si>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</si>
  <si>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</si>
  <si>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</si>
  <si>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</si>
  <si>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</si>
  <si>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</si>
  <si>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</si>
  <si>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</si>
  <si>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</si>
  <si>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</si>
  <si>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</si>
  <si>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</si>
  <si>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</si>
  <si>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</si>
  <si>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</si>
  <si>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</si>
  <si>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</si>
  <si>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</si>
  <si>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</si>
  <si>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</si>
  <si>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</si>
  <si>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</si>
  <si>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</si>
  <si>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</si>
  <si>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</si>
  <si>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</si>
  <si>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</si>
  <si>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</si>
  <si>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</si>
  <si>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</si>
  <si>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</si>
  <si>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</si>
  <si>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</si>
  <si>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</si>
  <si>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</si>
  <si>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</si>
  <si>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</si>
  <si>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</si>
  <si>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</si>
  <si>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</si>
  <si>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</si>
  <si>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</si>
  <si>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</si>
  <si>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</si>
  <si>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</si>
  <si>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</si>
  <si>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</si>
  <si>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</si>
  <si>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</si>
  <si>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</si>
  <si>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</si>
  <si>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</si>
  <si>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</si>
  <si>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</si>
  <si>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</si>
  <si>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</si>
  <si>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</si>
  <si>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</si>
  <si>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</si>
  <si>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</si>
  <si>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</si>
  <si>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</si>
  <si>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</si>
  <si>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</si>
  <si>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</si>
  <si>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</si>
  <si>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</si>
  <si>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</si>
  <si>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</si>
  <si>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</si>
  <si>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</si>
  <si>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</si>
  <si>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</si>
  <si>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</si>
  <si>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</si>
  <si>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</si>
  <si>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</si>
  <si>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</si>
  <si>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</si>
  <si>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</si>
  <si>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</si>
  <si>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</si>
  <si>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</si>
  <si>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</si>
  <si>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</si>
  <si>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</si>
  <si>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</si>
  <si>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</si>
  <si>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</si>
  <si>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</si>
  <si>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</si>
  <si>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</si>
  <si>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</si>
  <si>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</si>
  <si>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</si>
  <si>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</si>
  <si>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</si>
  <si>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</si>
  <si>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</si>
  <si>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</si>
  <si>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</si>
  <si>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</si>
  <si>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</si>
  <si>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</si>
  <si>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</si>
  <si>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</si>
  <si>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</si>
  <si>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</si>
  <si>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</si>
  <si>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</si>
  <si>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</si>
  <si>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</si>
  <si>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</si>
  <si>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</si>
  <si>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</si>
  <si>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</si>
  <si>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</si>
  <si>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</si>
  <si>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</si>
  <si>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</si>
  <si>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</si>
  <si>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</si>
  <si>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</si>
  <si>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</si>
  <si>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</si>
  <si>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</si>
  <si>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</si>
  <si>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</si>
  <si>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</si>
  <si>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</si>
  <si>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</si>
  <si>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</si>
  <si>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</si>
  <si>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</si>
  <si>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</si>
  <si>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</si>
  <si>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</si>
  <si>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</si>
  <si>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</si>
  <si>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</si>
  <si>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</si>
  <si>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</si>
  <si>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</si>
  <si>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</si>
  <si>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</si>
  <si>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</si>
  <si>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</si>
  <si>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</si>
  <si>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</si>
  <si>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</si>
  <si>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</si>
  <si>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</si>
  <si>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</si>
  <si>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</si>
  <si>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</si>
  <si>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</si>
  <si>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</si>
  <si>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</si>
  <si>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</si>
  <si>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</si>
  <si>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</si>
  <si>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</si>
  <si>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</si>
  <si>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</si>
  <si>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</si>
  <si>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</si>
  <si>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</si>
  <si>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</si>
  <si>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</si>
  <si>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</si>
  <si>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</si>
  <si>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</si>
  <si>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</si>
  <si>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</si>
  <si>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</si>
  <si>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</si>
  <si>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</si>
  <si>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</si>
  <si>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</si>
  <si>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</si>
  <si>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</si>
  <si>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</si>
  <si>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</si>
  <si>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</si>
  <si>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</si>
  <si>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</si>
  <si>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</si>
  <si>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</si>
  <si>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</si>
  <si>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</si>
  <si>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</si>
  <si>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</si>
  <si>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</si>
  <si>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</si>
  <si>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</si>
  <si>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</si>
  <si>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</si>
  <si>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</si>
  <si>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</si>
  <si>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</si>
  <si>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</si>
  <si>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</si>
  <si>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</si>
  <si>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</si>
  <si>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</si>
  <si>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</si>
  <si>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</si>
  <si>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</si>
  <si>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</si>
  <si>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</si>
  <si>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</si>
  <si>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</si>
  <si>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</si>
  <si>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</si>
  <si>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</si>
  <si>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</si>
  <si>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</si>
  <si>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</si>
  <si>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</si>
  <si>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</si>
  <si>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</si>
  <si>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</si>
  <si>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</si>
  <si>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</si>
  <si>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</si>
  <si>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</si>
  <si>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</si>
  <si>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</si>
  <si>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</si>
  <si>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</si>
  <si>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</si>
  <si>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</si>
  <si>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</si>
  <si>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</si>
  <si>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</si>
  <si>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</si>
  <si>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</si>
  <si>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</si>
  <si>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</si>
  <si>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</si>
  <si>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</si>
  <si>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</si>
  <si>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</si>
  <si>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</si>
  <si>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</si>
  <si>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</si>
  <si>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</si>
  <si>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</si>
  <si>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</si>
  <si>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</si>
  <si>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</si>
  <si>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</si>
  <si>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</si>
  <si>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</si>
  <si>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</si>
  <si>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</si>
  <si>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</si>
  <si>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</si>
  <si>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</si>
  <si>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</si>
  <si>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</si>
  <si>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</si>
  <si>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</si>
  <si>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</si>
  <si>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</si>
  <si>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</si>
  <si>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</si>
  <si>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</si>
  <si>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</si>
  <si>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</si>
  <si>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</si>
  <si>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</si>
  <si>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</si>
  <si>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</si>
  <si>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</si>
  <si>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</si>
  <si>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</si>
  <si>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</si>
  <si>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</si>
  <si>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</si>
  <si>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</si>
  <si>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</si>
  <si>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</si>
  <si>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</si>
  <si>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</si>
  <si>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</si>
  <si>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</si>
  <si>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</si>
  <si>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</si>
  <si>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</si>
  <si>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</si>
  <si>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</si>
  <si>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</si>
  <si>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</si>
  <si>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</si>
  <si>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</si>
  <si>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</si>
  <si>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</si>
  <si>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</si>
  <si>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</si>
  <si>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</si>
  <si>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</si>
  <si>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</si>
  <si>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</si>
  <si>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</si>
  <si>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</si>
  <si>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</si>
  <si>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</si>
  <si>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</si>
  <si>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</si>
  <si>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</si>
  <si>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</si>
  <si>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</si>
  <si>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</si>
  <si>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</si>
  <si>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</si>
  <si>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</si>
  <si>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</si>
  <si>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</si>
  <si>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</si>
  <si>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</si>
  <si>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</si>
  <si>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</si>
  <si>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</si>
  <si>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</si>
  <si>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</si>
  <si>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</si>
  <si>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</si>
  <si>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</si>
  <si>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</si>
  <si>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</si>
  <si>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</si>
  <si>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</si>
  <si>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</si>
  <si>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</si>
  <si>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</si>
  <si>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</si>
  <si>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</si>
  <si>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</si>
  <si>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</si>
  <si>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</si>
  <si>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</si>
  <si>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</si>
  <si>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</si>
  <si>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</si>
  <si>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</si>
  <si>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</si>
  <si>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</si>
  <si>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</si>
  <si>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</si>
  <si>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</si>
  <si>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</si>
  <si>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</si>
  <si>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</si>
  <si>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</si>
  <si>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</si>
  <si>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</si>
  <si>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</si>
  <si>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</si>
  <si>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</si>
  <si>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</si>
  <si>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</si>
  <si>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</si>
  <si>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</si>
  <si>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</si>
  <si>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</si>
  <si>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</si>
  <si>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</si>
  <si>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</si>
  <si>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</si>
  <si>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</si>
  <si>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</si>
  <si>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</si>
  <si>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</si>
  <si>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</si>
  <si>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</si>
  <si>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</si>
  <si>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</si>
  <si>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</si>
  <si>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</si>
  <si>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</si>
  <si>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</si>
  <si>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</si>
  <si>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</si>
  <si>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</si>
  <si>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</si>
  <si>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</si>
  <si>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</si>
  <si>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</si>
  <si>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</si>
  <si>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</si>
  <si>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</si>
  <si>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</si>
  <si>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</si>
  <si>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</si>
  <si>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</si>
  <si>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</si>
  <si>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</si>
  <si>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</si>
  <si>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</si>
  <si>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</si>
  <si>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</si>
  <si>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</si>
  <si>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</si>
  <si>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</si>
  <si>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</si>
  <si>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</si>
  <si>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</si>
  <si>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</si>
  <si>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</si>
  <si>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</si>
  <si>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</si>
  <si>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</si>
  <si>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</si>
  <si>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</si>
  <si>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</si>
  <si>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</si>
  <si>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</si>
  <si>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</si>
  <si>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</si>
  <si>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</si>
  <si>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</si>
  <si>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</si>
  <si>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</si>
  <si>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</si>
  <si>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</si>
  <si>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</si>
  <si>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</si>
  <si>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</si>
  <si>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</si>
  <si>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</si>
  <si>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</si>
  <si>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</si>
  <si>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</si>
  <si>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</si>
  <si>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</si>
  <si>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</si>
  <si>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</si>
  <si>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</si>
  <si>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</si>
  <si>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</si>
  <si>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</si>
  <si>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</si>
  <si>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</si>
  <si>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</si>
  <si>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</si>
  <si>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</si>
  <si>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</si>
  <si>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</si>
  <si>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</si>
  <si>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</si>
  <si>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</si>
  <si>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</si>
  <si>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</si>
  <si>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</si>
  <si>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</si>
  <si>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</si>
  <si>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</si>
  <si>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</si>
  <si>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</si>
  <si>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</si>
  <si>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</si>
  <si>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</si>
  <si>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</si>
  <si>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</si>
  <si>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</si>
  <si>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</si>
  <si>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</si>
  <si>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</si>
  <si>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</si>
  <si>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</si>
  <si>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</si>
  <si>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</si>
  <si>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</si>
  <si>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</si>
  <si>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</si>
  <si>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</si>
  <si>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</si>
  <si>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</si>
  <si>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</si>
  <si>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</si>
  <si>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</si>
  <si>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</si>
  <si>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</si>
  <si>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</si>
  <si>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</si>
  <si>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</si>
  <si>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</si>
  <si>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</si>
  <si>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</si>
  <si>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</si>
  <si>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</si>
  <si>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</si>
  <si>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</si>
  <si>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</si>
  <si>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</si>
  <si>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</si>
  <si>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</si>
  <si>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</si>
  <si>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</si>
  <si>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</si>
  <si>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</si>
  <si>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</si>
  <si>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</si>
  <si>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</si>
  <si>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</si>
  <si>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</si>
  <si>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</si>
  <si>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</si>
  <si>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</si>
  <si>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</si>
  <si>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</si>
  <si>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</si>
  <si>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</si>
  <si>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</si>
  <si>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</si>
  <si>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</si>
  <si>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</si>
  <si>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</si>
  <si>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</si>
  <si>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</si>
  <si>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</si>
  <si>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</si>
  <si>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</si>
  <si>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</si>
  <si>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</si>
  <si>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</si>
  <si>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</si>
  <si>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</si>
  <si>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</si>
  <si>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</si>
  <si>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</si>
  <si>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</si>
  <si>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</si>
  <si>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</si>
  <si>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</si>
  <si>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</si>
  <si>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</si>
  <si>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</si>
  <si>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</si>
  <si>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</si>
  <si>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</si>
  <si>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</si>
  <si>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</si>
  <si>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</si>
  <si>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</si>
  <si>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</si>
  <si>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</si>
  <si>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</si>
  <si>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</si>
  <si>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</si>
  <si>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</si>
  <si>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</si>
  <si>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</si>
  <si>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</si>
  <si>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</si>
  <si>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</si>
  <si>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</si>
  <si>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</si>
  <si>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</si>
  <si>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</si>
  <si>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</si>
  <si>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</si>
  <si>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</si>
  <si>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</si>
  <si>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</si>
  <si>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</si>
  <si>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</si>
  <si>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</si>
  <si>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</si>
  <si>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</si>
  <si>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</si>
  <si>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</si>
  <si>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</si>
  <si>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</si>
  <si>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</si>
  <si>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</si>
  <si>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</si>
  <si>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</si>
  <si>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</si>
  <si>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</si>
  <si>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</si>
  <si>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</si>
  <si>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</si>
  <si>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</si>
  <si>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</si>
  <si>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</si>
  <si>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</si>
  <si>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</si>
  <si>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</si>
  <si>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</si>
  <si>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</si>
  <si>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</si>
  <si>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</si>
  <si>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</si>
  <si>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</si>
  <si>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</si>
  <si>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</si>
  <si>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</si>
  <si>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</si>
  <si>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</si>
  <si>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</si>
  <si>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</si>
  <si>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</si>
  <si>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</si>
  <si>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</si>
  <si>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</si>
  <si>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</si>
  <si>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</si>
  <si>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</si>
  <si>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</si>
  <si>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</si>
  <si>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</si>
  <si>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</si>
  <si>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</si>
  <si>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</si>
  <si>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</si>
  <si>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</si>
  <si>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</si>
  <si>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</si>
  <si>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</si>
  <si>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</si>
  <si>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</si>
  <si>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</si>
  <si>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</si>
  <si>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</si>
  <si>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</si>
  <si>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</si>
  <si>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</si>
  <si>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</si>
  <si>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</si>
  <si>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</si>
  <si>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</si>
  <si>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</si>
  <si>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</si>
  <si>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</si>
  <si>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</si>
  <si>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</si>
  <si>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</si>
  <si>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</si>
  <si>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</si>
  <si>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</si>
  <si>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</si>
  <si>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</si>
  <si>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</si>
  <si>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</si>
  <si>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</si>
  <si>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</si>
  <si>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</si>
  <si>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</si>
  <si>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</si>
  <si>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</si>
  <si>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</si>
  <si>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</si>
  <si>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</si>
  <si>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</si>
  <si>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</si>
  <si>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</si>
  <si>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</si>
  <si>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</si>
  <si>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</si>
  <si>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</si>
  <si>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</si>
  <si>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</si>
  <si>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</si>
  <si>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</si>
  <si>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</si>
  <si>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</si>
  <si>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</si>
  <si>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</si>
  <si>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</si>
  <si>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</si>
  <si>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</si>
  <si>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</si>
  <si>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</si>
  <si>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</si>
  <si>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</si>
  <si>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</si>
  <si>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</si>
  <si>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</si>
  <si>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</si>
  <si>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</si>
  <si>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</si>
  <si>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</si>
  <si>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</si>
  <si>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</si>
  <si>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</si>
  <si>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</si>
  <si>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</si>
  <si>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</si>
  <si>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</si>
  <si>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</si>
  <si>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</si>
  <si>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</si>
  <si>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</si>
  <si>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</si>
  <si>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</si>
  <si>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</si>
  <si>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</si>
  <si>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</si>
  <si>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</si>
  <si>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</si>
  <si>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</si>
  <si>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</si>
  <si>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</si>
  <si>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</si>
  <si>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</si>
  <si>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</si>
  <si>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</si>
  <si>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</si>
  <si>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</si>
  <si>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</si>
  <si>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</si>
  <si>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</si>
  <si>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</si>
  <si>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</si>
  <si>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</si>
  <si>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</si>
  <si>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</si>
  <si>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</si>
  <si>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</si>
  <si>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</si>
  <si>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</si>
  <si>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</si>
  <si>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</si>
  <si>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</si>
  <si>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</si>
  <si>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</si>
  <si>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</si>
  <si>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</si>
  <si>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</si>
  <si>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</si>
  <si>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</si>
  <si>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</si>
  <si>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</si>
  <si>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</si>
  <si>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</si>
  <si>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</si>
  <si>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</si>
  <si>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</si>
  <si>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</si>
  <si>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</si>
  <si>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</si>
  <si>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</si>
  <si>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</si>
  <si>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</si>
  <si>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</si>
  <si>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</si>
  <si>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</si>
  <si>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</si>
  <si>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</si>
  <si>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</si>
  <si>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</si>
  <si>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</si>
  <si>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</si>
  <si>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</si>
  <si>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</si>
  <si>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</si>
  <si>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</si>
  <si>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</si>
  <si>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</si>
  <si>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</si>
  <si>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</si>
  <si>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</si>
  <si>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</si>
  <si>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</si>
  <si>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</si>
  <si>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</si>
  <si>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</si>
  <si>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</si>
  <si>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</si>
  <si>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</si>
  <si>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</si>
  <si>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</si>
  <si>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</si>
  <si>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</si>
  <si>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</si>
  <si>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</si>
  <si>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</si>
  <si>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</si>
  <si>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</si>
  <si>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</si>
  <si>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</si>
  <si>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</si>
  <si>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</si>
  <si>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</si>
  <si>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</si>
  <si>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</si>
  <si>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</si>
  <si>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</si>
  <si>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</si>
  <si>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</si>
  <si>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</si>
  <si>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</si>
  <si>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</si>
  <si>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</si>
  <si>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</si>
  <si>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</si>
  <si>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</si>
  <si>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</si>
  <si>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</si>
  <si>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</si>
  <si>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</si>
  <si>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</si>
  <si>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</si>
  <si>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</si>
  <si>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</si>
  <si>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</si>
  <si>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</si>
  <si>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</si>
  <si>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</si>
  <si>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</si>
  <si>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</si>
  <si>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</si>
  <si>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</si>
  <si>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</si>
  <si>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</si>
  <si>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</si>
  <si>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</si>
  <si>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</si>
  <si>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</si>
  <si>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</si>
  <si>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</si>
  <si>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</si>
  <si>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</si>
  <si>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</si>
  <si>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</si>
  <si>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</si>
  <si>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</si>
  <si>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</si>
  <si>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</si>
  <si>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</si>
  <si>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</si>
  <si>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</si>
  <si>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</si>
  <si>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</si>
  <si>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</si>
  <si>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</si>
  <si>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</si>
  <si>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</si>
  <si>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</si>
  <si>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</si>
  <si>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</si>
  <si>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</si>
  <si>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</si>
  <si>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</si>
  <si>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</si>
  <si>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</si>
  <si>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</si>
  <si>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</si>
  <si>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</si>
  <si>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</si>
  <si>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</si>
  <si>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</si>
  <si>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</si>
  <si>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</si>
  <si>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</si>
  <si>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</si>
  <si>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</si>
  <si>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</si>
  <si>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</si>
  <si>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</si>
  <si>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</si>
  <si>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</si>
  <si>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</si>
  <si>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</si>
  <si>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</si>
  <si>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</si>
  <si>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</si>
  <si>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</si>
  <si>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</si>
  <si>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</si>
  <si>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</si>
  <si>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</si>
  <si>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</si>
  <si>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</si>
  <si>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</si>
  <si>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</si>
  <si>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</si>
  <si>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</si>
  <si>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</si>
  <si>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</si>
  <si>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</si>
  <si>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</si>
  <si>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</si>
  <si>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</si>
  <si>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</si>
  <si>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</si>
  <si>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</si>
  <si>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</si>
  <si>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</si>
  <si>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</si>
  <si>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</si>
  <si>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</si>
  <si>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</si>
  <si>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</si>
  <si>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</si>
  <si>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</si>
  <si>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</si>
  <si>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</si>
  <si>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</si>
  <si>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</si>
  <si>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</si>
  <si>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</si>
  <si>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</si>
  <si>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</si>
  <si>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</si>
  <si>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</si>
  <si>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</si>
  <si>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</si>
  <si>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</si>
  <si>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</si>
  <si>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</si>
  <si>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</si>
  <si>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</si>
  <si>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</si>
  <si>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</si>
  <si>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</si>
  <si>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</si>
  <si>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</si>
  <si>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</si>
  <si>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</si>
  <si>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</si>
  <si>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</si>
  <si>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</si>
  <si>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</si>
  <si>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</si>
  <si>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</si>
  <si>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</si>
  <si>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</si>
  <si>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</si>
  <si>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</si>
  <si>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</si>
  <si>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</si>
  <si>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</si>
  <si>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</si>
  <si>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</si>
  <si>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</si>
  <si>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</si>
  <si>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</si>
  <si>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</si>
  <si>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</si>
  <si>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</si>
  <si>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</si>
  <si>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</si>
  <si>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</si>
  <si>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</si>
  <si>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</si>
  <si>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</si>
  <si>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</si>
  <si>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</si>
  <si>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</si>
  <si>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</si>
  <si>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</si>
  <si>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</si>
  <si>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</si>
  <si>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</si>
  <si>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</si>
  <si>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</si>
  <si>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</si>
  <si>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</si>
  <si>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</si>
  <si>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</si>
  <si>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</si>
  <si>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</si>
  <si>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</si>
  <si>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</si>
  <si>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</si>
  <si>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</si>
  <si>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</si>
  <si>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</si>
  <si>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</si>
  <si>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</si>
  <si>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</si>
  <si>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</si>
  <si>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</si>
  <si>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</si>
  <si>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</si>
  <si>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</si>
  <si>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</si>
  <si>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</si>
  <si>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</si>
  <si>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</si>
  <si>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</si>
  <si>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</si>
  <si>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</si>
  <si>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</si>
  <si>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</si>
  <si>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</si>
  <si>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</si>
  <si>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</si>
  <si>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</si>
  <si>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</si>
  <si>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</si>
  <si>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</si>
  <si>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</si>
  <si>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</si>
  <si>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</si>
  <si>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</si>
  <si>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</si>
  <si>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</si>
  <si>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</si>
  <si>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</si>
  <si>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</si>
  <si>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</si>
  <si>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</si>
  <si>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</si>
  <si>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</si>
  <si>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</si>
  <si>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</si>
  <si>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</si>
  <si>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</si>
  <si>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</si>
  <si>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</si>
  <si>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</si>
  <si>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</si>
  <si>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</si>
  <si>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</si>
  <si>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</si>
  <si>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</si>
  <si>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</si>
  <si>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</si>
  <si>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</si>
  <si>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</si>
  <si>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</si>
  <si>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</si>
  <si>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</si>
  <si>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</si>
  <si>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</si>
  <si>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</si>
  <si>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</si>
  <si>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</si>
  <si>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</si>
  <si>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</si>
  <si>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</si>
  <si>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</si>
  <si>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</si>
  <si>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</si>
  <si>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</si>
  <si>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</si>
  <si>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</si>
  <si>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</si>
  <si>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</si>
  <si>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</si>
  <si>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</si>
  <si>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</si>
  <si>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</si>
  <si>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</si>
  <si>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</si>
  <si>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</si>
  <si>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</si>
  <si>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</si>
  <si>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</si>
  <si>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</si>
  <si>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</si>
  <si>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</si>
  <si>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</si>
  <si>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</si>
  <si>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</si>
  <si>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</si>
  <si>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</si>
  <si>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</si>
  <si>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</si>
  <si>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</si>
  <si>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</si>
  <si>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</si>
  <si>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</si>
  <si>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</si>
  <si>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</si>
  <si>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</si>
  <si>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</si>
  <si>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</si>
  <si>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</si>
  <si>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</si>
  <si>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</si>
  <si>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</si>
  <si>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</si>
  <si>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</si>
  <si>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</si>
  <si>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</si>
  <si>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</si>
  <si>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</si>
  <si>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</si>
  <si>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</si>
  <si>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</si>
  <si>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</si>
  <si>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</si>
  <si>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</si>
  <si>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</si>
  <si>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</si>
  <si>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</si>
  <si>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</si>
  <si>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</si>
  <si>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</si>
  <si>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</si>
  <si>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</si>
  <si>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</si>
  <si>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</si>
  <si>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</si>
  <si>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</si>
  <si>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</si>
  <si>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</si>
  <si>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</si>
  <si>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</si>
  <si>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</si>
  <si>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</si>
  <si>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</si>
  <si>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</si>
  <si>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</si>
  <si>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</si>
  <si>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</si>
  <si>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</si>
  <si>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</si>
  <si>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</si>
  <si>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</si>
  <si>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</si>
  <si>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</si>
  <si>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</si>
  <si>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</si>
  <si>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</si>
  <si>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</si>
  <si>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</si>
  <si>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</si>
  <si>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</si>
  <si>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</si>
  <si>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</si>
  <si>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</si>
  <si>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</si>
  <si>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</si>
  <si>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</si>
  <si>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</si>
  <si>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</si>
  <si>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</si>
  <si>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</si>
  <si>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</si>
  <si>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</si>
  <si>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</si>
  <si>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</si>
  <si>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</si>
  <si>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</si>
  <si>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</si>
  <si>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</si>
  <si>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</si>
  <si>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</si>
  <si>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</si>
  <si>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</si>
  <si>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</si>
  <si>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</si>
  <si>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</si>
  <si>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</si>
  <si>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</si>
  <si>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</si>
  <si>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</si>
  <si>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</si>
  <si>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</si>
  <si>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</si>
  <si>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</si>
  <si>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</si>
  <si>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</si>
  <si>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</si>
  <si>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</si>
  <si>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</si>
  <si>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</si>
  <si>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</si>
  <si>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</si>
  <si>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</si>
  <si>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</si>
  <si>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</si>
  <si>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</si>
  <si>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</si>
  <si>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</si>
  <si>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</si>
  <si>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</si>
  <si>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</si>
  <si>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</si>
  <si>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</si>
  <si>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</si>
  <si>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</si>
  <si>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</si>
  <si>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</si>
  <si>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</si>
  <si>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</si>
  <si>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</si>
  <si>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</si>
  <si>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</si>
  <si>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</si>
  <si>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</si>
  <si>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</si>
  <si>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</si>
  <si>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</si>
  <si>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</si>
  <si>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</si>
  <si>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</si>
  <si>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</si>
  <si>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</si>
  <si>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</si>
  <si>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</si>
  <si>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</si>
  <si>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</si>
  <si>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</si>
  <si>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</si>
  <si>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</si>
  <si>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</si>
  <si>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</si>
  <si>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</si>
  <si>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</si>
  <si>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</si>
  <si>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</si>
  <si>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</si>
  <si>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</si>
  <si>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</si>
  <si>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</si>
  <si>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</si>
  <si>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</si>
  <si>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</si>
  <si>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</si>
  <si>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</si>
  <si>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</si>
  <si>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</si>
  <si>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</si>
  <si>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</si>
  <si>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</si>
  <si>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</si>
  <si>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</si>
  <si>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</si>
  <si>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</si>
  <si>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</si>
  <si>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</si>
  <si>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</si>
  <si>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</si>
  <si>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</si>
  <si>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</si>
  <si>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</si>
  <si>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</si>
  <si>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</si>
  <si>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</si>
  <si>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</si>
  <si>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</si>
  <si>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</si>
  <si>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</si>
  <si>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</si>
  <si>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</si>
  <si>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</si>
  <si>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</si>
  <si>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</si>
  <si>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</si>
  <si>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</si>
  <si>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</si>
  <si>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</si>
  <si>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</si>
  <si>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</si>
  <si>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</si>
  <si>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</si>
  <si>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</si>
  <si>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</si>
  <si>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</si>
  <si>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</si>
  <si>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</si>
  <si>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</si>
  <si>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</si>
  <si>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</si>
  <si>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</si>
  <si>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</si>
  <si>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</si>
  <si>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</si>
  <si>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</si>
  <si>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</si>
  <si>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</si>
  <si>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</si>
  <si>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</si>
  <si>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</si>
  <si>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</si>
  <si>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</si>
  <si>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</si>
  <si>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</si>
  <si>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</si>
  <si>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</si>
  <si>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</si>
  <si>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</si>
  <si>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</si>
  <si>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</si>
  <si>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</si>
  <si>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</si>
  <si>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</si>
  <si>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</si>
  <si>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</si>
  <si>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</si>
  <si>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</si>
  <si>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</si>
  <si>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</si>
  <si>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</si>
  <si>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</si>
  <si>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</si>
  <si>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</si>
  <si>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</si>
  <si>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</si>
  <si>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</si>
  <si>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</si>
  <si>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</si>
  <si>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</si>
  <si>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</si>
  <si>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</si>
  <si>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</si>
  <si>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</si>
  <si>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</si>
  <si>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</si>
  <si>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</si>
  <si>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</si>
  <si>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</si>
  <si>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</si>
  <si>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</si>
  <si>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</si>
  <si>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</si>
  <si>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</si>
  <si>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</si>
  <si>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</si>
  <si>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</si>
  <si>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</si>
  <si>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</si>
  <si>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</si>
  <si>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</si>
  <si>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</si>
  <si>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</si>
  <si>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</si>
  <si>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</si>
  <si>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</si>
  <si>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</si>
  <si>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</si>
  <si>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</si>
  <si>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</si>
  <si>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</si>
  <si>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</si>
  <si>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</si>
  <si>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</si>
  <si>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</si>
  <si>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</si>
  <si>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</si>
  <si>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</si>
  <si>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</si>
  <si>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</si>
  <si>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</si>
  <si>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</si>
  <si>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</si>
  <si>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</si>
  <si>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</si>
  <si>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</si>
  <si>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</si>
  <si>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</si>
  <si>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</si>
  <si>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</si>
  <si>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</si>
  <si>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</si>
  <si>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</si>
  <si>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</si>
  <si>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</si>
  <si>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</si>
  <si>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</si>
  <si>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</si>
  <si>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</si>
  <si>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</si>
  <si>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</si>
  <si>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</si>
  <si>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</si>
  <si>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</si>
  <si>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</si>
  <si>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</si>
  <si>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</si>
  <si>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</si>
  <si>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</si>
  <si>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</si>
  <si>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</si>
  <si>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</si>
  <si>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</si>
  <si>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</si>
  <si>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</si>
  <si>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</si>
  <si>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</si>
  <si>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</si>
  <si>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</si>
  <si>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</si>
  <si>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</si>
  <si>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</si>
  <si>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</si>
  <si>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</si>
  <si>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</si>
  <si>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</si>
  <si>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</si>
  <si>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</si>
  <si>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</si>
  <si>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</si>
  <si>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</si>
  <si>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</si>
  <si>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</si>
  <si>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</si>
  <si>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</si>
  <si>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</si>
  <si>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</si>
  <si>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</si>
  <si>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</si>
  <si>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</si>
  <si>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</si>
  <si>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</si>
  <si>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</si>
  <si>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</si>
  <si>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</si>
  <si>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</si>
  <si>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</si>
  <si>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</si>
  <si>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</si>
  <si>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</si>
  <si>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</si>
  <si>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</si>
  <si>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</si>
  <si>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</si>
  <si>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</si>
  <si>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</si>
  <si>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</si>
  <si>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</si>
  <si>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</si>
  <si>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</si>
  <si>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</si>
  <si>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</si>
  <si>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</si>
  <si>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</si>
  <si>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</si>
  <si>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</si>
  <si>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</si>
  <si>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</si>
  <si>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</si>
  <si>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</si>
  <si>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</si>
  <si>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</si>
  <si>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</si>
  <si>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</si>
  <si>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</si>
  <si>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</si>
  <si>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</si>
  <si>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</si>
  <si>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</si>
  <si>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</si>
  <si>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</si>
  <si>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</si>
  <si>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</si>
  <si>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</si>
  <si>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</si>
  <si>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</si>
  <si>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</si>
  <si>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</si>
  <si>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</si>
  <si>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</si>
  <si>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</si>
  <si>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</si>
  <si>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</si>
  <si>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</si>
  <si>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</si>
  <si>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</si>
  <si>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</si>
  <si>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</si>
  <si>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</si>
  <si>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</si>
  <si>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</si>
  <si>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</si>
  <si>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</si>
  <si>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</si>
  <si>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</si>
  <si>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</si>
  <si>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</si>
  <si>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</si>
  <si>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</si>
  <si>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</si>
  <si>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</si>
  <si>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</si>
  <si>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</si>
  <si>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</si>
  <si>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</si>
  <si>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</si>
  <si>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</si>
  <si>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</si>
  <si>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</si>
  <si>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</si>
  <si>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</si>
  <si>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</si>
  <si>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</si>
  <si>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</si>
  <si>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</si>
  <si>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</si>
  <si>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</si>
  <si>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</si>
  <si>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</si>
  <si>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</si>
  <si>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</si>
  <si>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</si>
  <si>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</si>
  <si>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</si>
  <si>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</si>
  <si>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</si>
  <si>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</si>
  <si>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</si>
  <si>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</si>
  <si>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</si>
  <si>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</si>
  <si>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</si>
  <si>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</si>
  <si>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</si>
  <si>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</si>
  <si>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</si>
  <si>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</si>
  <si>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</si>
  <si>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</si>
  <si>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</si>
  <si>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</si>
  <si>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</si>
  <si>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</si>
  <si>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</si>
  <si>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</si>
  <si>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</si>
  <si>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</si>
  <si>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</si>
  <si>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</si>
  <si>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</si>
  <si>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</si>
  <si>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</si>
  <si>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</si>
  <si>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</si>
  <si>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</si>
  <si>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</si>
  <si>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</si>
  <si>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</si>
  <si>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</si>
  <si>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</si>
  <si>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</si>
  <si>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</si>
  <si>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</si>
  <si>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</si>
  <si>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</si>
  <si>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</si>
  <si>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</si>
  <si>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</si>
  <si>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</si>
  <si>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</si>
  <si>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</si>
  <si>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</si>
  <si>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</si>
  <si>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</si>
  <si>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</si>
  <si>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</si>
  <si>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</si>
  <si>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</si>
  <si>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</si>
  <si>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</si>
  <si>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</si>
  <si>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</si>
  <si>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</si>
  <si>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</si>
  <si>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</si>
  <si>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</si>
  <si>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</si>
  <si>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</si>
  <si>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</si>
  <si>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</si>
  <si>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</si>
  <si>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</si>
  <si>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</si>
  <si>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</si>
  <si>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</si>
  <si>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</si>
  <si>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</si>
  <si>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</si>
  <si>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</si>
  <si>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</si>
  <si>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</si>
  <si>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</si>
  <si>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</si>
  <si>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</si>
  <si>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</si>
  <si>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</si>
  <si>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</si>
  <si>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</si>
  <si>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</si>
  <si>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</si>
  <si>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</si>
  <si>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</si>
  <si>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</si>
  <si>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</si>
  <si>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</si>
  <si>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</si>
  <si>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</si>
  <si>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</si>
  <si>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</si>
  <si>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</si>
  <si>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</si>
  <si>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</si>
  <si>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</si>
  <si>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</si>
  <si>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</si>
  <si>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</si>
  <si>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</si>
  <si>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</si>
  <si>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</si>
  <si>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</si>
  <si>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</si>
  <si>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</si>
  <si>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</si>
  <si>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</si>
  <si>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</si>
  <si>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</si>
  <si>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</si>
  <si>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</si>
  <si>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</si>
  <si>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</si>
  <si>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</si>
  <si>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</si>
  <si>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</si>
  <si>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</si>
  <si>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</si>
  <si>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</si>
  <si>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</si>
  <si>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</si>
  <si>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</si>
  <si>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</si>
  <si>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</si>
  <si>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</si>
  <si>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</si>
  <si>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</si>
  <si>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</si>
  <si>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</si>
  <si>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</si>
  <si>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</si>
  <si>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</si>
  <si>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</si>
  <si>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</si>
  <si>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</si>
  <si>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</si>
  <si>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</si>
  <si>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</si>
  <si>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</si>
  <si>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</si>
  <si>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</si>
  <si>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</si>
  <si>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</si>
  <si>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</si>
  <si>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</si>
  <si>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</si>
  <si>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</si>
  <si>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</si>
  <si>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</si>
  <si>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</si>
  <si>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</si>
  <si>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</si>
  <si>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</si>
  <si>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</si>
  <si>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</si>
  <si>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</si>
  <si>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</si>
  <si>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</si>
  <si>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</si>
  <si>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</si>
  <si>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</si>
  <si>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</si>
  <si>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</si>
  <si>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</si>
  <si>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</si>
  <si>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</si>
  <si>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</si>
  <si>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</si>
  <si>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</si>
  <si>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</si>
  <si>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</si>
  <si>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</si>
  <si>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</si>
  <si>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</si>
  <si>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</si>
  <si>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</si>
  <si>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</si>
  <si>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</si>
  <si>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</si>
  <si>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</si>
  <si>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</si>
  <si>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</si>
  <si>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</si>
  <si>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</si>
  <si>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</si>
  <si>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</si>
  <si>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</si>
  <si>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</si>
  <si>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</si>
  <si>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</si>
  <si>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</si>
  <si>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</si>
  <si>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</si>
  <si>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</si>
  <si>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</si>
  <si>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</si>
  <si>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</si>
  <si>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</si>
  <si>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</si>
  <si>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</si>
  <si>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</si>
  <si>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</si>
  <si>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</si>
  <si>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</si>
  <si>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</si>
  <si>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</si>
  <si>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</si>
  <si>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</si>
  <si>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</si>
  <si>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</si>
  <si>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</si>
  <si>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</si>
  <si>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</si>
  <si>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</si>
  <si>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</si>
  <si>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</si>
  <si>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</si>
  <si>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</si>
  <si>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</si>
  <si>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</si>
  <si>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</si>
  <si>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</si>
  <si>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</si>
  <si>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</si>
  <si>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</si>
  <si>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</si>
  <si>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</si>
  <si>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</si>
  <si>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</si>
  <si>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</si>
  <si>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</si>
  <si>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</si>
  <si>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</si>
  <si>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</si>
  <si>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</si>
  <si>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</si>
  <si>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</si>
  <si>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</si>
  <si>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</si>
  <si>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</si>
  <si>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</si>
  <si>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</si>
  <si>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</si>
  <si>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</si>
  <si>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</si>
  <si>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</si>
  <si>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</si>
  <si>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</si>
  <si>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</si>
  <si>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</si>
  <si>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</si>
  <si>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</si>
  <si>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</si>
  <si>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</si>
  <si>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</si>
  <si>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</si>
  <si>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</si>
  <si>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</si>
  <si>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</si>
  <si>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</si>
  <si>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</si>
  <si>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</si>
  <si>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</si>
  <si>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</si>
  <si>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</si>
  <si>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</si>
  <si>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</si>
  <si>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</si>
  <si>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</si>
  <si>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</si>
  <si>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</si>
  <si>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</si>
  <si>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</si>
  <si>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</si>
  <si>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</si>
  <si>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</si>
  <si>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</si>
  <si>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</si>
  <si>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</si>
  <si>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</si>
  <si>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</si>
  <si>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</si>
  <si>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</si>
  <si>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</si>
  <si>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</si>
  <si>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</si>
  <si>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</si>
  <si>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</si>
  <si>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</si>
  <si>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</si>
  <si>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</si>
  <si>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</si>
  <si>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</si>
  <si>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</si>
  <si>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</si>
  <si>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</si>
  <si>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</si>
  <si>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</si>
  <si>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</si>
  <si>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</si>
  <si>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</si>
  <si>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</si>
  <si>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</si>
  <si>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</si>
  <si>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</si>
  <si>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</si>
  <si>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</si>
  <si>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</si>
  <si>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</si>
  <si>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</si>
  <si>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</si>
  <si>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</si>
  <si>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</si>
  <si>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</si>
  <si>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</si>
  <si>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</si>
  <si>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</si>
  <si>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</si>
  <si>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</si>
  <si>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</si>
  <si>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</si>
  <si>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</si>
  <si>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</si>
  <si>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</si>
  <si>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</si>
  <si>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</si>
  <si>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</si>
  <si>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</si>
  <si>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</si>
  <si>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</si>
  <si>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</si>
  <si>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</si>
  <si>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</si>
  <si>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</si>
  <si>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</si>
  <si>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</si>
  <si>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</si>
  <si>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</si>
  <si>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</si>
  <si>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</si>
  <si>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</si>
  <si>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</si>
  <si>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</si>
  <si>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</si>
  <si>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</si>
  <si>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</si>
  <si>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</si>
  <si>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</si>
  <si>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</si>
  <si>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</si>
  <si>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</si>
  <si>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</si>
  <si>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</si>
  <si>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</si>
  <si>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</si>
  <si>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</si>
  <si>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</si>
  <si>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</si>
  <si>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</si>
  <si>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</si>
  <si>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</si>
  <si>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</si>
  <si>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</si>
  <si>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</si>
  <si>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</si>
  <si>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</si>
  <si>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</si>
  <si>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</si>
  <si>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</si>
  <si>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</si>
  <si>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</si>
  <si>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</si>
  <si>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</si>
  <si>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</si>
  <si>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</si>
  <si>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</si>
  <si>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</si>
  <si>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</si>
  <si>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</si>
  <si>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</si>
  <si>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</si>
  <si>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</si>
  <si>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</si>
  <si>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</si>
  <si>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</si>
  <si>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</si>
  <si>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</si>
  <si>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</si>
  <si>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</si>
  <si>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</si>
  <si>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</si>
  <si>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</si>
  <si>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</si>
  <si>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</si>
  <si>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</si>
  <si>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</si>
  <si>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</si>
  <si>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</si>
  <si>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</si>
  <si>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</si>
  <si>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</si>
  <si>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</si>
  <si>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</si>
  <si>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</si>
  <si>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</si>
  <si>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</si>
  <si>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</si>
  <si>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</si>
  <si>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</si>
  <si>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</si>
  <si>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</si>
  <si>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</si>
  <si>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</si>
  <si>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</si>
  <si>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</si>
  <si>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</si>
  <si>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</si>
  <si>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</si>
  <si>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</si>
  <si>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</si>
  <si>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</si>
  <si>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</si>
  <si>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</si>
  <si>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</si>
  <si>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</si>
  <si>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</si>
  <si>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</si>
  <si>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</si>
  <si>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</si>
  <si>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</si>
  <si>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</si>
  <si>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</si>
  <si>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</si>
  <si>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</si>
  <si>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</si>
  <si>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</si>
  <si>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</si>
  <si>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</si>
  <si>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</si>
  <si>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</si>
  <si>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</si>
  <si>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</si>
  <si>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</si>
  <si>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</si>
  <si>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</si>
  <si>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</si>
  <si>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</si>
  <si>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</si>
  <si>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</si>
  <si>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</si>
  <si>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</si>
  <si>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</si>
  <si>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</si>
  <si>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</si>
  <si>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</si>
  <si>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</si>
  <si>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</si>
  <si>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</si>
  <si>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</si>
  <si>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</si>
  <si>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</si>
  <si>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</si>
  <si>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</si>
  <si>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</si>
  <si>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</si>
  <si>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</si>
  <si>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</si>
  <si>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</si>
  <si>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</si>
  <si>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</si>
  <si>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</si>
  <si>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</si>
  <si>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</si>
  <si>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</si>
  <si>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</si>
  <si>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</si>
  <si>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</si>
  <si>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</si>
  <si>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</si>
  <si>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</si>
  <si>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</si>
  <si>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</si>
  <si>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</si>
  <si>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</si>
  <si>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</si>
  <si>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</si>
  <si>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</si>
  <si>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</si>
  <si>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</si>
  <si>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</si>
  <si>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</si>
  <si>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</si>
  <si>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</si>
  <si>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</si>
  <si>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</si>
  <si>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</si>
  <si>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</si>
  <si>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</si>
  <si>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</si>
  <si>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</si>
  <si>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</si>
  <si>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</si>
  <si>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</si>
  <si>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</si>
  <si>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</si>
  <si>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</si>
  <si>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</si>
  <si>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</si>
  <si>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</si>
  <si>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</si>
  <si>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</si>
  <si>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</si>
  <si>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</si>
  <si>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</si>
  <si>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</si>
  <si>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</si>
  <si>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</si>
  <si>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</si>
  <si>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</si>
  <si>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</si>
  <si>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</si>
  <si>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</si>
  <si>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</si>
  <si>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</si>
  <si>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</si>
  <si>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</si>
  <si>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</si>
  <si>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</si>
  <si>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</si>
  <si>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</si>
  <si>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</si>
  <si>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</si>
  <si>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</si>
  <si>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</si>
  <si>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</si>
  <si>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</si>
  <si>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</si>
  <si>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</si>
  <si>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</si>
  <si>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</si>
  <si>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</si>
  <si>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</si>
  <si>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</si>
  <si>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</si>
  <si>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</si>
  <si>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</si>
  <si>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</si>
  <si>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</si>
  <si>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</si>
  <si>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</si>
  <si>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</si>
  <si>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</si>
  <si>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</si>
  <si>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</si>
  <si>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</si>
  <si>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</si>
  <si>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</si>
  <si>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</si>
  <si>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</si>
  <si>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</si>
  <si>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</si>
  <si>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</si>
  <si>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</si>
  <si>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</si>
  <si>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</si>
  <si>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</si>
  <si>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</si>
  <si>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</si>
  <si>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</si>
  <si>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</si>
  <si>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</si>
  <si>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</si>
  <si>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</si>
  <si>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</si>
  <si>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</si>
  <si>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</si>
  <si>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</si>
  <si>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</si>
  <si>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</si>
  <si>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</si>
  <si>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</si>
  <si>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</si>
  <si>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</si>
  <si>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</si>
  <si>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</si>
  <si>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</si>
  <si>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</si>
  <si>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</si>
  <si>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</si>
  <si>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</si>
  <si>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</si>
  <si>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</si>
  <si>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</si>
  <si>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</si>
  <si>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</si>
  <si>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</si>
  <si>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</si>
  <si>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</si>
  <si>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</si>
  <si>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</si>
  <si>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</si>
  <si>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</si>
  <si>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</si>
  <si>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</si>
  <si>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</si>
  <si>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</si>
  <si>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</si>
  <si>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</si>
  <si>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</si>
  <si>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</si>
  <si>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</si>
  <si>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</si>
  <si>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</si>
  <si>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</si>
  <si>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</si>
  <si>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</si>
  <si>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</si>
  <si>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</si>
  <si>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</si>
  <si>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</si>
  <si>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</si>
  <si>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</si>
  <si>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</si>
  <si>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</si>
  <si>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</si>
  <si>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</si>
  <si>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</si>
  <si>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</si>
  <si>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</si>
  <si>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</si>
  <si>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</si>
  <si>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</si>
  <si>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</si>
  <si>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</si>
  <si>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</si>
  <si>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</si>
  <si>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</si>
  <si>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</si>
  <si>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</si>
  <si>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</si>
  <si>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</si>
  <si>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</si>
  <si>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</si>
  <si>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</si>
  <si>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</si>
  <si>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</si>
  <si>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</si>
  <si>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</si>
  <si>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</si>
  <si>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</si>
  <si>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</si>
  <si>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</si>
  <si>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</si>
  <si>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</si>
  <si>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</si>
  <si>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</si>
  <si>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</si>
  <si>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</si>
  <si>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</si>
  <si>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</si>
  <si>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</si>
  <si>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</si>
  <si>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</si>
  <si>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</si>
  <si>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</si>
  <si>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</si>
  <si>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</si>
  <si>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</si>
  <si>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</si>
  <si>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</si>
  <si>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</si>
  <si>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</si>
  <si>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</si>
  <si>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</si>
  <si>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</si>
  <si>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</si>
  <si>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</si>
  <si>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</si>
  <si>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</si>
  <si>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</si>
  <si>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</si>
  <si>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</si>
  <si>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</si>
  <si>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</si>
  <si>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</si>
  <si>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</si>
  <si>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</si>
  <si>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</si>
  <si>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</si>
  <si>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</si>
  <si>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</si>
  <si>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</si>
  <si>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</si>
  <si>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</si>
  <si>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</si>
  <si>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</si>
  <si>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</si>
  <si>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</si>
  <si>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</si>
  <si>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</si>
  <si>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</si>
  <si>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</si>
  <si>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</si>
  <si>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</si>
  <si>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</si>
  <si>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</si>
  <si>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</si>
  <si>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</si>
  <si>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</si>
  <si>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</si>
  <si>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</si>
  <si>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</si>
  <si>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</si>
  <si>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</si>
  <si>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</si>
  <si>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</si>
  <si>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</si>
  <si>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</si>
  <si>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</si>
  <si>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</si>
  <si>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</si>
  <si>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</si>
  <si>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</si>
  <si>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</si>
  <si>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</si>
  <si>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</si>
  <si>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</si>
  <si>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</si>
  <si>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</si>
  <si>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</si>
  <si>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</si>
  <si>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</si>
  <si>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</si>
  <si>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</si>
  <si>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</si>
  <si>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</si>
  <si>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</si>
  <si>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</si>
  <si>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</si>
  <si>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</si>
  <si>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</si>
  <si>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</si>
  <si>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</si>
  <si>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</si>
  <si>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</si>
  <si>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</si>
  <si>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</si>
  <si>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</si>
  <si>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</si>
  <si>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</si>
  <si>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</si>
  <si>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</si>
  <si>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</si>
  <si>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</si>
  <si>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</si>
  <si>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</si>
  <si>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</si>
  <si>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</si>
  <si>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</si>
  <si>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</si>
  <si>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</si>
  <si>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</si>
  <si>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</si>
  <si>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</si>
  <si>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</si>
  <si>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</si>
  <si>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</si>
  <si>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</si>
  <si>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</si>
  <si>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</si>
  <si>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</si>
  <si>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</si>
  <si>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</si>
  <si>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</si>
  <si>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</si>
  <si>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</si>
  <si>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</si>
  <si>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</si>
  <si>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</si>
  <si>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</si>
  <si>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</si>
  <si>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</si>
  <si>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</si>
  <si>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</si>
  <si>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</si>
  <si>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</si>
  <si>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</si>
  <si>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</si>
  <si>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</si>
  <si>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</si>
  <si>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</si>
  <si>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</si>
  <si>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</si>
  <si>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</si>
  <si>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</si>
  <si>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</si>
  <si>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</si>
  <si>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</si>
  <si>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</si>
  <si>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</si>
  <si>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</si>
  <si>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</si>
  <si>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</si>
  <si>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</si>
  <si>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</si>
  <si>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</si>
  <si>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</si>
  <si>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</si>
  <si>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</si>
  <si>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</si>
  <si>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</si>
  <si>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</si>
  <si>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</si>
  <si>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</si>
  <si>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</si>
  <si>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</si>
  <si>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</si>
  <si>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</si>
  <si>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</si>
  <si>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</si>
  <si>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</si>
  <si>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</si>
  <si>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</si>
  <si>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</si>
  <si>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</si>
  <si>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</si>
  <si>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</si>
  <si>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</si>
  <si>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</si>
  <si>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</si>
  <si>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</si>
  <si>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</si>
  <si>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</si>
  <si>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</si>
  <si>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</si>
  <si>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</si>
  <si>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</si>
  <si>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</si>
  <si>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</si>
  <si>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</si>
  <si>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</si>
  <si>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</si>
  <si>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</si>
  <si>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</si>
  <si>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</si>
  <si>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</si>
  <si>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</si>
  <si>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</si>
  <si>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</si>
  <si>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</si>
  <si>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</si>
  <si>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</si>
  <si>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</si>
  <si>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</si>
  <si>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</si>
  <si>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</si>
  <si>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</si>
  <si>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</si>
  <si>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</si>
  <si>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</si>
  <si>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</si>
  <si>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</si>
  <si>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</si>
  <si>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</si>
  <si>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</si>
  <si>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</si>
  <si>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</si>
  <si>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</si>
  <si>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</si>
  <si>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</si>
  <si>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</si>
  <si>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</si>
  <si>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</si>
  <si>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</si>
  <si>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</si>
  <si>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</si>
  <si>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</si>
  <si>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</si>
  <si>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</si>
  <si>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</si>
  <si>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</si>
  <si>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</si>
  <si>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</si>
  <si>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</si>
  <si>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</si>
  <si>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</si>
  <si>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</si>
  <si>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</si>
  <si>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</si>
  <si>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</si>
  <si>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</si>
  <si>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</si>
  <si>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</si>
  <si>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</si>
  <si>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</si>
  <si>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</si>
  <si>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</si>
  <si>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</si>
  <si>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</si>
  <si>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</si>
  <si>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</si>
  <si>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</si>
  <si>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</si>
  <si>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</si>
  <si>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</si>
  <si>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</si>
  <si>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</si>
  <si>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</si>
  <si>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</si>
  <si>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</si>
  <si>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</si>
  <si>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</si>
  <si>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</si>
  <si>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</si>
  <si>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</si>
  <si>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</si>
  <si>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</si>
  <si>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</si>
  <si>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</si>
  <si>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</si>
  <si>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</si>
  <si>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</si>
  <si>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</si>
  <si>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</si>
  <si>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</si>
  <si>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</si>
  <si>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</si>
  <si>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</si>
  <si>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</si>
  <si>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</si>
  <si>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</si>
  <si>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</si>
  <si>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</si>
  <si>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</si>
  <si>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</si>
  <si>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</si>
  <si>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</si>
  <si>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</si>
  <si>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</si>
  <si>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</si>
  <si>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</si>
  <si>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</si>
  <si>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</si>
  <si>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</si>
  <si>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</si>
  <si>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</si>
  <si>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</si>
  <si>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</si>
  <si>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</si>
  <si>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</si>
  <si>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</si>
  <si>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</si>
  <si>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</si>
  <si>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</si>
  <si>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</si>
  <si>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</si>
  <si>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</si>
  <si>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</si>
  <si>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</si>
  <si>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</si>
  <si>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</si>
  <si>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</si>
  <si>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</si>
  <si>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</si>
  <si>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</si>
  <si>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</si>
  <si>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</si>
  <si>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</si>
  <si>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</si>
  <si>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</si>
  <si>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</si>
  <si>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</si>
  <si>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</si>
  <si>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</si>
  <si>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</si>
  <si>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</si>
  <si>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</si>
  <si>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</si>
  <si>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</si>
  <si>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</si>
  <si>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</si>
  <si>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</si>
  <si>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</si>
  <si>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</si>
  <si>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</si>
  <si>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</si>
  <si>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</si>
  <si>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</si>
  <si>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</si>
  <si>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</si>
  <si>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</si>
  <si>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</si>
  <si>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</si>
  <si>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</si>
  <si>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</si>
  <si>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</si>
  <si>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</si>
  <si>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</si>
  <si>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</si>
  <si>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</si>
  <si>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</si>
  <si>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</si>
  <si>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</si>
  <si>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</si>
  <si>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</si>
  <si>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</si>
  <si>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</si>
  <si>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</si>
  <si>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</si>
  <si>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</si>
  <si>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</si>
  <si>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</si>
  <si>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</si>
  <si>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</si>
  <si>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</si>
  <si>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</si>
  <si>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</si>
  <si>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</si>
  <si>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</si>
  <si>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</si>
  <si>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</si>
  <si>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</si>
  <si>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</si>
  <si>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</si>
  <si>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</si>
  <si>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</si>
  <si>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</si>
  <si>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</si>
  <si>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</si>
  <si>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</si>
  <si>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</si>
  <si>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</si>
  <si>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</si>
  <si>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</si>
  <si>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</si>
  <si>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</si>
  <si>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</si>
  <si>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</si>
  <si>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</si>
  <si>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</si>
  <si>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</si>
  <si>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</si>
  <si>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</si>
  <si>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</si>
  <si>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</si>
  <si>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</si>
  <si>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</si>
  <si>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</si>
  <si>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</si>
  <si>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</si>
  <si>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</si>
  <si>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</si>
  <si>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</si>
  <si>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</si>
  <si>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</si>
  <si>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</si>
  <si>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</si>
  <si>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</si>
  <si>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</si>
  <si>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</si>
  <si>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</si>
  <si>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</si>
  <si>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</si>
  <si>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</si>
  <si>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</si>
  <si>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</si>
  <si>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</si>
  <si>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</si>
  <si>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</si>
  <si>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</si>
  <si>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</si>
  <si>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</si>
  <si>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</si>
  <si>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</si>
  <si>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</si>
  <si>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</si>
  <si>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</si>
  <si>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</si>
  <si>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</si>
  <si>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</si>
  <si>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</si>
  <si>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</si>
  <si>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</si>
  <si>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</si>
  <si>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</si>
  <si>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</si>
  <si>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</si>
  <si>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</si>
  <si>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</si>
  <si>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</si>
  <si>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</si>
  <si>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</si>
  <si>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</si>
  <si>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</si>
  <si>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</si>
  <si>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</si>
  <si>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</si>
  <si>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</si>
  <si>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</si>
  <si>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</si>
  <si>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</si>
  <si>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</si>
  <si>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</si>
  <si>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</si>
  <si>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</si>
  <si>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</si>
  <si>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</si>
  <si>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</si>
  <si>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</si>
  <si>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</si>
  <si>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</si>
  <si>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</si>
  <si>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</si>
  <si>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</si>
  <si>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</si>
  <si>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</si>
  <si>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</si>
  <si>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</si>
  <si>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</si>
  <si>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</si>
  <si>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</si>
  <si>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</si>
  <si>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</si>
  <si>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</si>
  <si>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</si>
  <si>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</si>
  <si>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</si>
  <si>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</si>
  <si>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</si>
  <si>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</si>
  <si>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</si>
  <si>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</si>
  <si>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</si>
  <si>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</si>
  <si>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</si>
  <si>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</si>
  <si>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</si>
  <si>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</si>
  <si>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</si>
  <si>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</si>
  <si>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</si>
  <si>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</si>
  <si>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</si>
  <si>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</si>
  <si>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</si>
  <si>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</si>
  <si>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</si>
  <si>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</si>
  <si>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</si>
  <si>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</si>
  <si>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</si>
  <si>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</si>
  <si>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</si>
  <si>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</si>
  <si>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</si>
  <si>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</si>
  <si>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</si>
  <si>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</si>
  <si>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</si>
  <si>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</si>
  <si>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</si>
  <si>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</si>
  <si>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</si>
  <si>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</si>
  <si>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</si>
  <si>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</si>
  <si>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</si>
  <si>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</si>
  <si>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</si>
  <si>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</si>
  <si>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</si>
  <si>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</si>
  <si>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</si>
  <si>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</si>
  <si>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</si>
  <si>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</si>
  <si>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</si>
  <si>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</si>
  <si>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</si>
  <si>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</si>
  <si>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</si>
  <si>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</si>
  <si>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</si>
  <si>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</si>
  <si>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</si>
  <si>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</si>
  <si>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</si>
  <si>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</si>
  <si>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</si>
  <si>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</si>
  <si>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</si>
  <si>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</si>
  <si>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</si>
  <si>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</si>
  <si>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</si>
  <si>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</si>
  <si>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</si>
  <si>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</si>
  <si>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</si>
  <si>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</si>
  <si>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</si>
  <si>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</si>
  <si>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</si>
  <si>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</si>
  <si>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</si>
  <si>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</si>
  <si>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</si>
  <si>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</si>
  <si>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</si>
  <si>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</si>
  <si>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</si>
  <si>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</si>
  <si>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</si>
  <si>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</si>
  <si>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</si>
  <si>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</si>
  <si>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</si>
  <si>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</si>
  <si>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</si>
  <si>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</si>
  <si>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</si>
  <si>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</si>
  <si>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</si>
  <si>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</si>
  <si>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</si>
  <si>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</si>
  <si>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</si>
  <si>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</si>
  <si>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</si>
  <si>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</si>
  <si>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</si>
  <si>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</si>
  <si>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</si>
  <si>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</si>
  <si>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</si>
  <si>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</si>
  <si>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</si>
  <si>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</si>
  <si>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</si>
  <si>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</si>
  <si>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</si>
  <si>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</si>
  <si>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</si>
  <si>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</si>
  <si>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</si>
  <si>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</si>
  <si>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</si>
  <si>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</si>
  <si>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</si>
  <si>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</si>
  <si>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</si>
  <si>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</si>
  <si>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</si>
  <si>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</si>
  <si>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</si>
  <si>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</si>
  <si>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</si>
  <si>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</si>
  <si>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</si>
  <si>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</si>
  <si>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</si>
  <si>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</si>
  <si>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</si>
  <si>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</si>
  <si>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</si>
  <si>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</si>
  <si>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</si>
  <si>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</si>
  <si>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</si>
  <si>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</si>
  <si>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</si>
  <si>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</si>
  <si>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</si>
  <si>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</si>
  <si>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</si>
  <si>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</si>
  <si>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</si>
  <si>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</si>
  <si>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</si>
  <si>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</si>
  <si>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</si>
  <si>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</si>
  <si>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</si>
  <si>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</si>
  <si>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</si>
  <si>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</si>
  <si>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</si>
  <si>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</si>
  <si>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</si>
  <si>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</si>
  <si>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</si>
  <si>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</si>
  <si>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</si>
  <si>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</si>
  <si>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</si>
  <si>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</si>
  <si>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</si>
  <si>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</si>
  <si>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</si>
  <si>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</si>
  <si>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</si>
  <si>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</si>
  <si>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</si>
  <si>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</si>
  <si>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</si>
  <si>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</si>
  <si>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</si>
  <si>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</si>
  <si>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</si>
  <si>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</si>
  <si>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</si>
  <si>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</si>
  <si>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</si>
  <si>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</si>
  <si>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</si>
  <si>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</si>
  <si>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</si>
  <si>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</si>
  <si>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</si>
  <si>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</si>
  <si>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</si>
  <si>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</si>
  <si>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</si>
  <si>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</si>
  <si>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</si>
  <si>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</si>
  <si>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</si>
  <si>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</si>
  <si>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</si>
  <si>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</si>
  <si>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</si>
  <si>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</si>
  <si>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</si>
  <si>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</si>
  <si>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</si>
  <si>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</si>
  <si>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</si>
  <si>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</si>
  <si>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</si>
  <si>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</si>
  <si>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</si>
  <si>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</si>
  <si>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</si>
  <si>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</si>
  <si>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</si>
  <si>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</si>
  <si>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</si>
  <si>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</si>
  <si>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</si>
  <si>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</si>
  <si>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</si>
  <si>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</si>
  <si>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</si>
  <si>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</si>
  <si>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</si>
  <si>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</si>
  <si>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</si>
  <si>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</si>
  <si>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</si>
  <si>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</si>
  <si>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</si>
  <si>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</si>
  <si>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</si>
  <si>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</si>
  <si>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</si>
  <si>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</si>
  <si>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</si>
  <si>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</si>
  <si>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</si>
  <si>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</si>
  <si>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</si>
  <si>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</si>
  <si>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</si>
  <si>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</si>
  <si>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</si>
  <si>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</si>
  <si>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</si>
  <si>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</si>
  <si>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</si>
  <si>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</si>
  <si>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</si>
  <si>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</si>
  <si>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</si>
  <si>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</si>
  <si>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</si>
  <si>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</si>
  <si>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</si>
  <si>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</si>
  <si>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</si>
  <si>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</si>
  <si>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</si>
  <si>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</si>
  <si>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</si>
  <si>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</si>
  <si>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</si>
  <si>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</si>
  <si>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</si>
  <si>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</si>
  <si>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</si>
  <si>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</si>
  <si>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</si>
  <si>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</si>
  <si>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</si>
  <si>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</si>
  <si>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</si>
  <si>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</si>
  <si>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</si>
  <si>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</si>
  <si>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</si>
  <si>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</si>
  <si>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</si>
  <si>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</si>
  <si>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</si>
  <si>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</si>
  <si>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</si>
  <si>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</si>
  <si>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</si>
  <si>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</si>
  <si>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</si>
  <si>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</si>
  <si>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</si>
  <si>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</si>
  <si>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</si>
  <si>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</si>
  <si>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</si>
  <si>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</si>
  <si>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</si>
  <si>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</si>
  <si>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</si>
  <si>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</si>
  <si>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</si>
  <si>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</si>
  <si>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</si>
  <si>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</si>
  <si>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</si>
  <si>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</si>
  <si>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</si>
  <si>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</si>
  <si>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</si>
  <si>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</si>
  <si>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</si>
  <si>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</si>
  <si>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</si>
  <si>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</si>
  <si>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</si>
  <si>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</si>
  <si>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</si>
  <si>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</si>
  <si>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</si>
  <si>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</si>
  <si>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</si>
  <si>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</si>
  <si>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</si>
  <si>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</si>
  <si>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</si>
  <si>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</si>
  <si>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</si>
  <si>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</si>
  <si>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</si>
  <si>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</si>
  <si>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</si>
  <si>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</si>
  <si>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</si>
  <si>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</si>
  <si>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</si>
  <si>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</si>
  <si>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</si>
  <si>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</si>
  <si>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</si>
  <si>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</si>
  <si>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</si>
  <si>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</si>
  <si>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</si>
  <si>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</si>
  <si>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</si>
  <si>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</si>
  <si>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</si>
  <si>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</si>
  <si>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</si>
  <si>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</si>
  <si>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</si>
  <si>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</si>
  <si>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</si>
  <si>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</si>
  <si>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</si>
  <si>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</si>
  <si>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</si>
  <si>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</si>
  <si>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</si>
  <si>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</si>
  <si>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</si>
  <si>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</si>
  <si>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</si>
  <si>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</si>
  <si>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</si>
  <si>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</si>
  <si>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</si>
  <si>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</si>
  <si>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</si>
  <si>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</si>
  <si>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</si>
  <si>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</si>
  <si>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</si>
  <si>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</si>
  <si>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</si>
  <si>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</si>
  <si>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</si>
  <si>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</si>
  <si>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</si>
  <si>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</si>
  <si>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</si>
  <si>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</si>
  <si>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</si>
  <si>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</si>
  <si>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</si>
  <si>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</si>
  <si>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</si>
  <si>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</si>
  <si>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</si>
  <si>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</si>
  <si>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</si>
  <si>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</si>
  <si>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</si>
  <si>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</si>
  <si>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</si>
  <si>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</si>
  <si>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</si>
  <si>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</si>
  <si>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</si>
  <si>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</si>
  <si>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</si>
  <si>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</si>
  <si>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</si>
  <si>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</si>
  <si>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</si>
  <si>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</si>
  <si>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</si>
  <si>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</si>
  <si>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</si>
  <si>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</si>
  <si>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</si>
  <si>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</si>
  <si>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</si>
  <si>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</si>
  <si>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</si>
  <si>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</si>
  <si>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</si>
  <si>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</si>
  <si>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</si>
  <si>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</si>
  <si>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</si>
  <si>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</si>
  <si>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</si>
  <si>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</si>
  <si>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</si>
  <si>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</si>
  <si>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</si>
  <si>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</si>
  <si>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</si>
  <si>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</si>
  <si>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</si>
  <si>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</si>
  <si>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</si>
  <si>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</si>
  <si>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</si>
  <si>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</si>
  <si>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</si>
  <si>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</si>
  <si>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</si>
  <si>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</si>
  <si>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</si>
  <si>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</si>
  <si>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</si>
  <si>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</si>
  <si>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</si>
  <si>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</si>
  <si>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</si>
  <si>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</si>
  <si>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</si>
  <si>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</si>
  <si>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</si>
  <si>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</si>
  <si>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</si>
  <si>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</si>
  <si>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</si>
  <si>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</si>
  <si>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</si>
  <si>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</si>
  <si>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</si>
  <si>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</si>
  <si>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</si>
  <si>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</si>
  <si>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</si>
  <si>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</si>
  <si>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</si>
  <si>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</si>
  <si>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</si>
  <si>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</si>
  <si>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</si>
  <si>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</si>
  <si>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</si>
  <si>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</si>
  <si>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</si>
  <si>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</si>
  <si>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</si>
  <si>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</si>
  <si>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</si>
  <si>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</si>
  <si>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</si>
  <si>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</si>
  <si>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</si>
  <si>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</si>
  <si>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</si>
  <si>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</si>
  <si>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</si>
  <si>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</si>
  <si>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</si>
  <si>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</si>
  <si>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</si>
  <si>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</si>
  <si>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</si>
  <si>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</si>
  <si>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</si>
  <si>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</si>
  <si>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</si>
  <si>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</si>
  <si>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</si>
  <si>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</si>
  <si>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</si>
  <si>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</si>
  <si>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</si>
  <si>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</si>
  <si>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</si>
  <si>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</si>
  <si>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</si>
  <si>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</si>
  <si>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</si>
  <si>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</si>
  <si>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</si>
  <si>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</si>
  <si>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</si>
  <si>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</si>
  <si>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</si>
  <si>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</si>
  <si>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</si>
  <si>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</si>
  <si>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</si>
  <si>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</si>
  <si>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</si>
  <si>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</si>
  <si>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</si>
  <si>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</si>
  <si>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</si>
  <si>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</si>
  <si>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</si>
  <si>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</si>
  <si>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</si>
  <si>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</si>
  <si>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</si>
  <si>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</si>
  <si>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</si>
  <si>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</si>
  <si>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</si>
  <si>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</si>
  <si>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</si>
  <si>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</si>
  <si>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</si>
  <si>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</si>
  <si>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</si>
  <si>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</si>
  <si>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</si>
  <si>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</si>
  <si>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</si>
  <si>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</si>
  <si>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</si>
  <si>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</si>
  <si>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</si>
  <si>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</si>
  <si>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</si>
  <si>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</si>
  <si>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</si>
  <si>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</si>
  <si>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</si>
  <si>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</si>
  <si>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</si>
  <si>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</si>
  <si>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</si>
  <si>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</si>
  <si>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</si>
  <si>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</si>
  <si>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</si>
  <si>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</si>
  <si>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</si>
  <si>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</si>
  <si>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</si>
  <si>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</si>
  <si>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</si>
  <si>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</si>
  <si>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</si>
  <si>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</si>
  <si>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</si>
  <si>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</si>
  <si>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</si>
  <si>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</si>
  <si>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</si>
  <si>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</si>
  <si>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</si>
  <si>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</si>
  <si>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</si>
  <si>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</si>
  <si>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</si>
  <si>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</si>
  <si>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</si>
  <si>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</si>
  <si>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</si>
  <si>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</si>
  <si>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</si>
  <si>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</si>
  <si>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</si>
  <si>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</si>
  <si>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</si>
  <si>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</si>
  <si>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</si>
  <si>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</si>
  <si>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</si>
  <si>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</si>
  <si>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</si>
  <si>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</si>
  <si>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</si>
  <si>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</si>
  <si>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</si>
  <si>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</si>
  <si>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</si>
  <si>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</si>
  <si>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</si>
  <si>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</si>
  <si>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</si>
  <si>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</si>
  <si>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</si>
  <si>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</si>
  <si>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</si>
  <si>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</si>
  <si>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</si>
  <si>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</si>
  <si>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</si>
  <si>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</si>
  <si>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</si>
  <si>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</si>
  <si>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</si>
  <si>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</si>
  <si>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</si>
  <si>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</si>
  <si>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</si>
  <si>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</si>
  <si>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</si>
  <si>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</si>
  <si>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</si>
  <si>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</si>
  <si>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</si>
  <si>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</si>
  <si>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</si>
  <si>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</si>
  <si>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</si>
  <si>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</si>
  <si>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</si>
  <si>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</si>
  <si>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</si>
  <si>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</si>
  <si>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</si>
  <si>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</si>
  <si>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</si>
  <si>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</si>
  <si>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</si>
  <si>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</si>
  <si>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</si>
  <si>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</si>
  <si>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</si>
  <si>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</si>
  <si>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</si>
  <si>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</si>
  <si>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</si>
  <si>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</si>
  <si>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</si>
  <si>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</si>
  <si>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</si>
  <si>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</si>
  <si>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</si>
  <si>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</si>
  <si>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</si>
  <si>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</si>
  <si>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</si>
  <si>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</si>
  <si>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</si>
  <si>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</si>
  <si>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</si>
  <si>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</si>
  <si>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</si>
  <si>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</si>
  <si>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</si>
  <si>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</si>
  <si>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</si>
  <si>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</si>
  <si>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</si>
  <si>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</si>
  <si>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</si>
  <si>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</si>
  <si>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</si>
  <si>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</si>
  <si>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</si>
  <si>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</si>
  <si>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</si>
  <si>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</si>
  <si>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</si>
  <si>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</si>
  <si>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</si>
  <si>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</si>
  <si>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</si>
  <si>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</si>
  <si>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</si>
  <si>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</si>
  <si>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</si>
  <si>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</si>
  <si>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</si>
  <si>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</si>
  <si>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</si>
  <si>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</si>
  <si>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</si>
  <si>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</si>
  <si>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</si>
  <si>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</si>
  <si>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</si>
  <si>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</si>
  <si>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</si>
  <si>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</si>
  <si>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</si>
  <si>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</si>
  <si>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</si>
  <si>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</si>
  <si>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</si>
  <si>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</si>
  <si>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</si>
  <si>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</si>
  <si>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</si>
  <si>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</si>
  <si>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</si>
  <si>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</si>
  <si>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</si>
  <si>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</si>
  <si>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</si>
  <si>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</si>
  <si>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</si>
  <si>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</si>
  <si>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</si>
  <si>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</si>
  <si>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</si>
  <si>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</si>
  <si>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</si>
  <si>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</si>
  <si>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</si>
  <si>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</si>
  <si>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</si>
  <si>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</si>
  <si>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</si>
  <si>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</si>
  <si>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</si>
  <si>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</si>
  <si>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</si>
  <si>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</si>
  <si>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</si>
  <si>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</si>
  <si>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</si>
  <si>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</si>
  <si>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</si>
  <si>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</si>
  <si>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</si>
  <si>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</si>
  <si>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</si>
  <si>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</si>
  <si>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</si>
  <si>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</si>
  <si>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</si>
  <si>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</si>
  <si>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</si>
  <si>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</si>
  <si>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</si>
  <si>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</si>
  <si>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</si>
  <si>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</si>
  <si>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</si>
  <si>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</si>
  <si>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</si>
  <si>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</si>
  <si>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</si>
  <si>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</si>
  <si>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</si>
  <si>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</si>
  <si>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</si>
  <si>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</si>
  <si>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</si>
  <si>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</si>
  <si>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</si>
  <si>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</si>
  <si>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</si>
  <si>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</si>
  <si>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</si>
  <si>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</si>
  <si>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</si>
  <si>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</si>
  <si>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</si>
  <si>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</si>
  <si>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</si>
  <si>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</si>
  <si>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</si>
  <si>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</si>
  <si>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</si>
  <si>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</si>
  <si>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</si>
  <si>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</si>
  <si>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</si>
  <si>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</si>
  <si>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</si>
  <si>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</si>
  <si>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</si>
  <si>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</si>
  <si>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</si>
  <si>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</si>
  <si>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</si>
  <si>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</si>
  <si>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</si>
  <si>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</si>
  <si>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</si>
  <si>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</si>
  <si>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</si>
  <si>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</si>
  <si>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</si>
  <si>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</si>
  <si>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</si>
  <si>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</si>
  <si>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</si>
  <si>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</si>
  <si>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</si>
  <si>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</si>
  <si>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</si>
  <si>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</si>
  <si>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</si>
  <si>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</si>
  <si>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</si>
  <si>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</si>
  <si>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</si>
  <si>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</si>
  <si>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</si>
  <si>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</si>
  <si>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</si>
  <si>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</si>
  <si>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</si>
  <si>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</si>
  <si>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</si>
  <si>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</si>
  <si>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</si>
  <si>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</si>
  <si>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</si>
  <si>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</si>
  <si>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</si>
  <si>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</si>
  <si>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</si>
  <si>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</si>
  <si>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</si>
  <si>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</si>
  <si>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</si>
  <si>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</si>
  <si>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</si>
  <si>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</si>
  <si>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</si>
  <si>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</si>
  <si>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</si>
  <si>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</si>
  <si>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</si>
  <si>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</si>
  <si>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</si>
  <si>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</si>
  <si>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</si>
  <si>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</si>
  <si>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</si>
  <si>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</si>
  <si>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</si>
  <si>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</si>
  <si>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</si>
  <si>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</si>
  <si>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</si>
  <si>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</si>
  <si>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</si>
  <si>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</si>
  <si>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</si>
  <si>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</si>
  <si>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</si>
  <si>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</si>
  <si>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</si>
  <si>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</si>
  <si>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</si>
  <si>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</si>
  <si>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</si>
  <si>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</si>
  <si>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</si>
  <si>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</si>
  <si>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</si>
  <si>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</si>
  <si>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</si>
  <si>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</si>
  <si>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</si>
  <si>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</si>
  <si>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</si>
  <si>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</si>
  <si>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</si>
  <si>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</si>
  <si>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</si>
  <si>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</si>
  <si>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</si>
  <si>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</si>
  <si>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</si>
  <si>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</si>
  <si>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</si>
  <si>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</si>
  <si>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</si>
  <si>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</si>
  <si>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</si>
  <si>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</si>
  <si>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</si>
  <si>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</si>
  <si>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</si>
  <si>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</si>
  <si>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</si>
  <si>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</si>
  <si>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</si>
  <si>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</si>
  <si>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</si>
  <si>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</si>
  <si>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</si>
  <si>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</si>
  <si>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</si>
  <si>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</si>
  <si>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</si>
  <si>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</si>
  <si>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</si>
  <si>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</si>
  <si>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</si>
  <si>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</si>
  <si>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</si>
  <si>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</si>
  <si>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</si>
  <si>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</si>
  <si>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</si>
  <si>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</si>
  <si>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</si>
  <si>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</si>
  <si>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</si>
  <si>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</si>
  <si>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</si>
  <si>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</si>
  <si>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</si>
  <si>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</si>
  <si>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</si>
  <si>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</si>
  <si>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</si>
  <si>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</si>
  <si>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</si>
  <si>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</si>
  <si>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</si>
  <si>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</si>
  <si>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</si>
  <si>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</si>
  <si>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</si>
  <si>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</si>
  <si>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</si>
  <si>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</si>
  <si>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</si>
  <si>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</si>
  <si>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</si>
  <si>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</si>
  <si>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</si>
  <si>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</si>
  <si>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</si>
  <si>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</si>
  <si>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</si>
  <si>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</si>
  <si>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</si>
  <si>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</si>
  <si>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</si>
  <si>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</si>
  <si>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</si>
  <si>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</si>
  <si>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</si>
  <si>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</si>
  <si>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</si>
  <si>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</si>
  <si>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</si>
  <si>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</si>
  <si>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</si>
  <si>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</si>
  <si>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</si>
  <si>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</si>
  <si>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</si>
  <si>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</si>
  <si>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</si>
  <si>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</si>
  <si>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</si>
  <si>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</si>
  <si>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</si>
  <si>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</si>
  <si>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</si>
  <si>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</si>
  <si>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</si>
  <si>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</si>
  <si>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</si>
  <si>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</si>
  <si>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</si>
  <si>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</si>
  <si>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</si>
  <si>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</si>
  <si>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</si>
  <si>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</si>
  <si>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</si>
  <si>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</si>
  <si>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</si>
  <si>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</si>
  <si>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</si>
  <si>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</si>
  <si>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</si>
  <si>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</si>
  <si>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</si>
  <si>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</si>
  <si>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</si>
  <si>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</si>
  <si>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</si>
  <si>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</si>
  <si>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</si>
  <si>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</si>
  <si>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</si>
  <si>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</si>
  <si>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</si>
  <si>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</si>
  <si>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</si>
  <si>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</si>
  <si>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</si>
  <si>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</si>
  <si>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</si>
  <si>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</si>
  <si>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</si>
  <si>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</si>
  <si>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</si>
  <si>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</si>
  <si>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</si>
  <si>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</si>
  <si>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</si>
  <si>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</si>
  <si>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</si>
  <si>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</si>
  <si>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</si>
  <si>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</si>
  <si>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</si>
  <si>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</si>
  <si>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</si>
  <si>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</si>
  <si>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</si>
  <si>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</si>
  <si>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</si>
  <si>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</si>
  <si>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</si>
  <si>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</si>
  <si>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</si>
  <si>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</si>
  <si>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</si>
  <si>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</si>
  <si>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</si>
  <si>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</si>
  <si>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</si>
  <si>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</si>
  <si>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</si>
  <si>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</si>
  <si>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</si>
  <si>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</si>
  <si>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</si>
  <si>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</si>
  <si>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</si>
  <si>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</si>
  <si>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</si>
  <si>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</si>
  <si>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</si>
  <si>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</si>
  <si>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</si>
  <si>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</si>
  <si>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</si>
  <si>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</si>
  <si>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</si>
  <si>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</si>
  <si>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</si>
  <si>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</si>
  <si>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</si>
  <si>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</si>
  <si>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</si>
  <si>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</si>
  <si>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</si>
  <si>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</si>
  <si>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</si>
  <si>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</si>
  <si>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</si>
  <si>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</si>
  <si>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</si>
  <si>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</si>
  <si>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</si>
  <si>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</si>
  <si>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</si>
  <si>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</si>
  <si>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</si>
  <si>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</si>
  <si>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</si>
  <si>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</si>
  <si>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</si>
  <si>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</si>
  <si>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</si>
  <si>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</si>
  <si>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</si>
  <si>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</si>
  <si>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</si>
  <si>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</si>
  <si>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</si>
  <si>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</si>
  <si>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</si>
  <si>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</si>
  <si>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</si>
  <si>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</si>
  <si>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</si>
  <si>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</si>
  <si>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</si>
  <si>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</si>
  <si>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</si>
  <si>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</si>
  <si>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</si>
  <si>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</si>
  <si>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</si>
  <si>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</si>
  <si>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</si>
  <si>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</si>
  <si>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</si>
  <si>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</si>
  <si>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</si>
  <si>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</si>
  <si>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</si>
  <si>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</si>
  <si>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</si>
  <si>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</si>
  <si>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</si>
  <si>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</si>
  <si>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</si>
  <si>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</si>
  <si>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</si>
  <si>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</si>
  <si>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</si>
  <si>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</si>
  <si>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</si>
  <si>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</si>
  <si>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</si>
  <si>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</si>
  <si>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</si>
  <si>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</si>
  <si>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</si>
  <si>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</si>
  <si>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</si>
  <si>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</si>
  <si>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</si>
  <si>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</si>
  <si>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</si>
  <si>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</si>
  <si>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</si>
  <si>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</si>
  <si>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</si>
  <si>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</si>
  <si>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</si>
  <si>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</si>
  <si>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</si>
  <si>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</si>
  <si>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</si>
  <si>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</si>
  <si>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</si>
  <si>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</si>
  <si>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</si>
  <si>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</si>
  <si>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</si>
  <si>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</si>
  <si>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</si>
  <si>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</si>
  <si>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</si>
  <si>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</si>
  <si>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</si>
  <si>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</si>
  <si>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</si>
  <si>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</si>
  <si>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</si>
  <si>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</si>
  <si>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</si>
  <si>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</si>
  <si>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</si>
  <si>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</si>
  <si>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</si>
  <si>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</si>
  <si>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</si>
  <si>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</si>
  <si>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</si>
  <si>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</si>
  <si>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</si>
  <si>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</si>
  <si>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</si>
  <si>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</si>
  <si>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</si>
  <si>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</si>
  <si>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</si>
  <si>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</si>
  <si>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</si>
  <si>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</si>
  <si>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</si>
  <si>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</si>
  <si>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</si>
  <si>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</si>
  <si>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</si>
  <si>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</si>
  <si>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</si>
  <si>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</si>
  <si>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</si>
  <si>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</si>
  <si>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</si>
  <si>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</si>
  <si>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</si>
  <si>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</si>
  <si>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</si>
  <si>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</si>
  <si>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</si>
  <si>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</si>
  <si>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</si>
  <si>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</si>
  <si>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</si>
  <si>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</si>
  <si>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</si>
  <si>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</si>
  <si>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</si>
  <si>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</si>
  <si>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</si>
  <si>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</si>
  <si>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</si>
  <si>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</si>
  <si>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</si>
  <si>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</si>
  <si>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</si>
  <si>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</si>
  <si>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</si>
  <si>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</si>
  <si>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</si>
  <si>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</si>
  <si>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</si>
  <si>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</si>
  <si>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</si>
  <si>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</si>
  <si>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</si>
  <si>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</si>
  <si>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</si>
  <si>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</si>
  <si>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</si>
  <si>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</si>
  <si>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</si>
  <si>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</si>
  <si>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</si>
  <si>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</si>
  <si>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</si>
  <si>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</si>
  <si>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</si>
  <si>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</si>
  <si>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</si>
  <si>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</si>
  <si>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</si>
  <si>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</si>
  <si>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</si>
  <si>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</si>
  <si>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</si>
  <si>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</si>
  <si>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</si>
  <si>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</si>
  <si>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</si>
  <si>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</si>
  <si>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</si>
  <si>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</si>
  <si>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</si>
  <si>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</si>
  <si>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</si>
  <si>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</si>
  <si>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</si>
  <si>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</si>
  <si>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</si>
  <si>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</si>
  <si>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</si>
  <si>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</si>
  <si>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</si>
  <si>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</si>
  <si>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</si>
  <si>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</si>
  <si>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</si>
  <si>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</si>
  <si>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</si>
  <si>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</si>
  <si>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</si>
  <si>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</si>
  <si>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</si>
  <si>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</si>
  <si>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</si>
  <si>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</si>
  <si>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</si>
  <si>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</si>
  <si>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</si>
  <si>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</si>
  <si>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</si>
  <si>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</si>
  <si>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</si>
  <si>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</si>
  <si>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</si>
  <si>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</si>
  <si>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</si>
  <si>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</si>
  <si>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</si>
  <si>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</si>
  <si>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</si>
  <si>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</si>
  <si>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</si>
  <si>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</si>
  <si>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</si>
  <si>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</si>
  <si>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</si>
  <si>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</si>
  <si>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</si>
  <si>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</si>
  <si>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</si>
  <si>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</si>
  <si>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</si>
  <si>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</si>
  <si>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</si>
  <si>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</si>
  <si>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</si>
  <si>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</si>
  <si>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</si>
  <si>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</si>
  <si>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</si>
  <si>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</si>
  <si>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</si>
  <si>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</si>
  <si>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</si>
  <si>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</si>
  <si>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</si>
  <si>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</si>
  <si>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</si>
  <si>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</si>
  <si>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</si>
  <si>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</si>
  <si>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</si>
  <si>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</si>
  <si>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</si>
  <si>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</si>
  <si>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</si>
  <si>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</si>
  <si>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</si>
  <si>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</si>
  <si>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</si>
  <si>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</si>
  <si>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</si>
  <si>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</si>
  <si>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</si>
  <si>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</si>
  <si>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</si>
  <si>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</si>
  <si>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</si>
  <si>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</si>
  <si>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</si>
  <si>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</si>
  <si>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</si>
  <si>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</si>
  <si>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</si>
  <si>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</si>
  <si>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</si>
  <si>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</si>
  <si>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</si>
  <si>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</si>
  <si>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</si>
  <si>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</si>
  <si>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</si>
  <si>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</si>
  <si>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</si>
  <si>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</si>
  <si>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</si>
  <si>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</si>
  <si>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</si>
  <si>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</si>
  <si>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</si>
  <si>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</si>
  <si>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</si>
  <si>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</si>
  <si>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</si>
  <si>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</si>
  <si>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</si>
  <si>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</si>
  <si>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</si>
  <si>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</si>
  <si>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</si>
  <si>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</si>
  <si>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</si>
  <si>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</si>
  <si>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</si>
  <si>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</si>
  <si>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</si>
  <si>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</si>
  <si>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</si>
  <si>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</si>
  <si>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</si>
  <si>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</si>
  <si>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</si>
  <si>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</si>
  <si>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</si>
  <si>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</si>
  <si>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</si>
  <si>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</si>
  <si>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</si>
  <si>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</si>
  <si>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</si>
  <si>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</si>
  <si>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</si>
  <si>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</si>
  <si>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</si>
  <si>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</si>
  <si>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</si>
  <si>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</si>
  <si>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</si>
  <si>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</si>
  <si>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</si>
  <si>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</si>
  <si>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</si>
  <si>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</si>
  <si>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</si>
  <si>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</si>
  <si>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</si>
  <si>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</si>
  <si>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</si>
  <si>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</si>
  <si>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</si>
  <si>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</si>
  <si>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</si>
  <si>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</si>
  <si>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</si>
  <si>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</si>
  <si>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</si>
  <si>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</si>
  <si>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</si>
  <si>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</si>
  <si>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</si>
  <si>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</si>
  <si>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</si>
  <si>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</si>
  <si>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</si>
  <si>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</si>
  <si>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</si>
  <si>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</si>
  <si>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</si>
  <si>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</si>
  <si>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</si>
  <si>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</si>
  <si>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</si>
  <si>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</si>
  <si>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</si>
  <si>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</si>
  <si>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</si>
  <si>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</si>
  <si>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</si>
  <si>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</si>
  <si>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</si>
  <si>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</si>
  <si>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</si>
  <si>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</si>
  <si>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</si>
  <si>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</si>
  <si>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</si>
  <si>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</si>
  <si>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</si>
  <si>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</si>
  <si>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</si>
  <si>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</si>
  <si>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</si>
  <si>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</si>
  <si>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</si>
  <si>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</si>
  <si>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</si>
  <si>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</si>
  <si>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</si>
  <si>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</si>
  <si>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</si>
  <si>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</si>
  <si>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</si>
  <si>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</si>
  <si>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</si>
  <si>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</si>
  <si>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</si>
  <si>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</si>
  <si>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</si>
  <si>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</si>
  <si>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</si>
  <si>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</si>
  <si>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</si>
  <si>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</si>
  <si>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</si>
  <si>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</si>
  <si>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</si>
  <si>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</si>
  <si>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</si>
  <si>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</si>
  <si>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</si>
  <si>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</si>
  <si>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</si>
  <si>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</si>
  <si>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</si>
  <si>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</si>
  <si>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</si>
  <si>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</si>
  <si>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</si>
  <si>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</si>
  <si>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</si>
  <si>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</si>
  <si>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</si>
  <si>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</si>
  <si>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</si>
  <si>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</si>
  <si>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</si>
  <si>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</si>
  <si>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</si>
  <si>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</si>
  <si>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</si>
  <si>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</si>
  <si>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</si>
  <si>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</si>
  <si>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</si>
  <si>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</si>
  <si>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</si>
  <si>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</si>
  <si>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</si>
  <si>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</si>
  <si>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</si>
  <si>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</si>
  <si>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</si>
  <si>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</si>
  <si>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</si>
  <si>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</si>
  <si>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</si>
  <si>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</si>
  <si>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</si>
  <si>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</si>
  <si>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</si>
  <si>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</si>
  <si>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</si>
  <si>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</si>
  <si>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</si>
  <si>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</si>
  <si>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</si>
  <si>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</si>
  <si>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</si>
  <si>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</si>
  <si>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</si>
  <si>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</si>
  <si>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</si>
  <si>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</si>
  <si>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</si>
  <si>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</si>
  <si>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</si>
  <si>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</si>
  <si>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</si>
  <si>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</si>
  <si>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</si>
  <si>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</si>
  <si>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</si>
  <si>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</si>
  <si>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</si>
  <si>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</si>
  <si>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</si>
  <si>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</si>
  <si>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</si>
  <si>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</si>
  <si>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</si>
  <si>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</si>
  <si>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</si>
  <si>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</si>
  <si>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</si>
  <si>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</si>
  <si>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</si>
  <si>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</si>
  <si>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</si>
  <si>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</si>
  <si>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</si>
  <si>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</si>
  <si>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</si>
  <si>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</si>
  <si>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</si>
  <si>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</si>
  <si>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</si>
  <si>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</si>
  <si>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</si>
  <si>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</si>
  <si>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</si>
  <si>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</si>
  <si>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</si>
  <si>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</si>
  <si>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</si>
  <si>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</si>
  <si>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</si>
  <si>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</si>
  <si>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</si>
  <si>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</si>
  <si>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</si>
  <si>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</si>
  <si>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</si>
  <si>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</si>
  <si>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</si>
  <si>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</si>
  <si>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</si>
  <si>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</si>
  <si>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</si>
  <si>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</si>
  <si>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</si>
  <si>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</si>
  <si>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</si>
  <si>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</si>
  <si>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</si>
  <si>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</si>
  <si>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</si>
  <si>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</si>
  <si>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</si>
  <si>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</si>
  <si>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</si>
  <si>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</si>
  <si>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</si>
  <si>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</si>
  <si>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</si>
  <si>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</si>
  <si>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</si>
  <si>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</si>
  <si>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</si>
  <si>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</si>
  <si>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</si>
  <si>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</si>
  <si>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</si>
  <si>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</si>
  <si>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</si>
  <si>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</si>
  <si>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</si>
  <si>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</si>
  <si>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</si>
  <si>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</si>
  <si>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</si>
  <si>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</si>
  <si>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</si>
  <si>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</si>
  <si>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</si>
  <si>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</si>
  <si>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</si>
  <si>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</si>
  <si>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</si>
  <si>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</si>
  <si>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</si>
  <si>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</si>
  <si>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</si>
  <si>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</si>
  <si>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</si>
  <si>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</si>
  <si>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</si>
  <si>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</si>
  <si>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</si>
  <si>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</si>
  <si>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</si>
  <si>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</si>
  <si>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</si>
  <si>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</si>
  <si>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</si>
  <si>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</si>
  <si>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</si>
  <si>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</si>
  <si>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</si>
  <si>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</si>
  <si>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</si>
  <si>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</si>
  <si>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</si>
  <si>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</si>
  <si>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</si>
  <si>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</si>
  <si>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</si>
  <si>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</si>
  <si>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</si>
  <si>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</si>
  <si>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</si>
  <si>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</si>
  <si>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</si>
  <si>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</si>
  <si>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</si>
  <si>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</si>
  <si>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</si>
  <si>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</si>
  <si>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</si>
  <si>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</si>
  <si>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</si>
  <si>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</si>
  <si>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</si>
  <si>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</si>
  <si>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</si>
  <si>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</si>
  <si>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</si>
  <si>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</si>
  <si>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</si>
  <si>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</si>
  <si>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</si>
  <si>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</si>
  <si>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</si>
  <si>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</si>
  <si>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</si>
  <si>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</si>
  <si>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</si>
  <si>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</si>
  <si>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</si>
  <si>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</si>
  <si>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</si>
  <si>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</si>
  <si>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</si>
  <si>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</si>
  <si>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</si>
  <si>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</si>
  <si>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</si>
  <si>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</si>
  <si>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</si>
  <si>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</si>
  <si>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</si>
  <si>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</si>
  <si>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</si>
  <si>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</si>
  <si>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</si>
  <si>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</si>
  <si>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</si>
  <si>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</si>
  <si>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</si>
  <si>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</si>
  <si>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</si>
  <si>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</si>
  <si>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</si>
  <si>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</si>
  <si>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</si>
  <si>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</si>
  <si>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</si>
  <si>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</si>
  <si>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</si>
  <si>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</si>
  <si>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</si>
  <si>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</si>
  <si>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</si>
  <si>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</si>
  <si>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</si>
  <si>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</si>
  <si>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</si>
  <si>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</si>
  <si>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</si>
  <si>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</si>
  <si>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</si>
  <si>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</si>
  <si>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</si>
  <si>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</si>
  <si>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</si>
  <si>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</si>
  <si>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</si>
  <si>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</si>
  <si>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</si>
  <si>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</si>
  <si>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</si>
  <si>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</si>
  <si>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</si>
  <si>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</si>
  <si>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</si>
  <si>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</si>
  <si>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</si>
  <si>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</si>
  <si>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</si>
  <si>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</si>
  <si>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</si>
  <si>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</si>
  <si>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</si>
  <si>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</si>
  <si>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</si>
  <si>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</si>
  <si>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</si>
  <si>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</si>
  <si>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</si>
  <si>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</si>
  <si>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</si>
  <si>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</si>
  <si>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</si>
  <si>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</si>
  <si>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</si>
  <si>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</si>
  <si>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</si>
  <si>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</si>
  <si>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</si>
  <si>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</si>
  <si>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</si>
  <si>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</si>
  <si>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</si>
  <si>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</si>
  <si>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</si>
  <si>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</si>
  <si>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</si>
  <si>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</si>
  <si>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</si>
  <si>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</si>
  <si>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</si>
  <si>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</si>
  <si>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</si>
  <si>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</si>
  <si>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</si>
  <si>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</si>
  <si>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</si>
  <si>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</si>
  <si>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</si>
  <si>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</si>
  <si>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</si>
  <si>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</si>
  <si>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</si>
  <si>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</si>
  <si>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</si>
  <si>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</si>
  <si>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</si>
  <si>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</si>
  <si>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</si>
  <si>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</si>
  <si>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</si>
  <si>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</si>
  <si>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</si>
  <si>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</si>
  <si>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</si>
  <si>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</si>
  <si>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</si>
  <si>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</si>
  <si>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</si>
  <si>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</si>
  <si>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</si>
  <si>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</si>
  <si>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</si>
  <si>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</si>
  <si>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</si>
  <si>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</si>
  <si>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</si>
  <si>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</si>
  <si>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</si>
  <si>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</si>
  <si>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</si>
  <si>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</si>
  <si>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</si>
  <si>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</si>
  <si>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</si>
  <si>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</si>
  <si>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</si>
  <si>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</si>
  <si>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</si>
  <si>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</si>
  <si>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</si>
  <si>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</si>
  <si>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</si>
  <si>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</si>
  <si>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</si>
  <si>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</si>
  <si>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</si>
  <si>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</si>
  <si>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</si>
  <si>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</si>
  <si>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</si>
  <si>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</si>
  <si>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</si>
  <si>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</si>
  <si>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</si>
  <si>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</si>
  <si>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</si>
  <si>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</si>
  <si>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</si>
  <si>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</si>
  <si>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</si>
  <si>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</si>
  <si>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</si>
  <si>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</si>
  <si>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</si>
  <si>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</si>
  <si>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</si>
  <si>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</si>
  <si>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</si>
  <si>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</si>
  <si>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</si>
  <si>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</si>
  <si>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</si>
  <si>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</si>
  <si>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</si>
  <si>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</si>
  <si>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</si>
  <si>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</si>
  <si>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</si>
  <si>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</si>
  <si>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</si>
  <si>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</si>
  <si>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</si>
  <si>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</si>
  <si>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</si>
  <si>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</si>
  <si>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</si>
  <si>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</si>
  <si>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</si>
  <si>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</si>
  <si>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</si>
  <si>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</si>
  <si>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</si>
  <si>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</si>
  <si>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</si>
  <si>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</si>
  <si>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</si>
  <si>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</si>
  <si>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</si>
  <si>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</si>
  <si>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</si>
  <si>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</si>
  <si>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</si>
  <si>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</si>
  <si>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</si>
  <si>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</si>
  <si>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</si>
  <si>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</si>
  <si>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</si>
  <si>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</si>
  <si>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</si>
  <si>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</si>
  <si>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</si>
  <si>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</si>
  <si>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</si>
  <si>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</si>
  <si>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</si>
  <si>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</si>
  <si>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</si>
  <si>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</si>
  <si>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</si>
  <si>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</si>
  <si>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</si>
  <si>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</si>
  <si>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</si>
  <si>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</si>
  <si>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</si>
  <si>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</si>
  <si>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</si>
  <si>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</si>
  <si>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</si>
  <si>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</si>
  <si>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</si>
  <si>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</si>
  <si>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</si>
  <si>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</si>
  <si>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</si>
  <si>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</si>
  <si>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</si>
  <si>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</si>
  <si>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</si>
  <si>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</si>
  <si>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</si>
  <si>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</si>
  <si>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</si>
  <si>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</si>
  <si>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</si>
  <si>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</si>
  <si>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</si>
  <si>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</si>
  <si>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</si>
  <si>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</si>
  <si>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</si>
  <si>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</si>
  <si>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</si>
  <si>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</si>
  <si>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</si>
  <si>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</si>
  <si>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</si>
  <si>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</si>
  <si>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</si>
  <si>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</si>
  <si>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</si>
  <si>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</si>
  <si>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</si>
  <si>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</si>
  <si>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</si>
  <si>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</si>
  <si>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</si>
  <si>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</si>
  <si>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</si>
  <si>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</si>
  <si>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</si>
  <si>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</si>
  <si>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</si>
  <si>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</si>
  <si>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</si>
  <si>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</si>
  <si>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</si>
  <si>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</si>
  <si>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</si>
  <si>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</si>
  <si>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</si>
  <si>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</si>
  <si>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</si>
  <si>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</si>
  <si>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</si>
  <si>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</si>
  <si>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</si>
  <si>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</si>
  <si>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</si>
  <si>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</si>
  <si>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</si>
  <si>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</si>
  <si>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</si>
  <si>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</si>
  <si>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</si>
  <si>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</si>
  <si>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</si>
  <si>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</si>
  <si>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</si>
  <si>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</si>
  <si>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</si>
  <si>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</si>
  <si>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</si>
  <si>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</si>
  <si>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</si>
  <si>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</si>
  <si>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</si>
  <si>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</si>
  <si>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</si>
  <si>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</si>
  <si>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</si>
  <si>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</si>
  <si>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</si>
  <si>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</si>
  <si>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</si>
  <si>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</si>
  <si>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</si>
  <si>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</si>
  <si>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</si>
  <si>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</si>
  <si>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</si>
  <si>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</si>
  <si>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</si>
  <si>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</si>
  <si>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</si>
  <si>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</si>
  <si>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</si>
  <si>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</si>
  <si>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</si>
  <si>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</si>
  <si>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</si>
  <si>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</si>
  <si>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</si>
  <si>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</si>
  <si>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</si>
  <si>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</si>
  <si>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</si>
  <si>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</si>
  <si>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</si>
  <si>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</si>
  <si>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</si>
  <si>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</si>
  <si>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</si>
  <si>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</si>
  <si>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</si>
  <si>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</si>
  <si>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</si>
  <si>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</si>
  <si>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</si>
  <si>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</si>
  <si>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</si>
  <si>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</si>
  <si>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</si>
  <si>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</si>
  <si>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</si>
  <si>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</si>
  <si>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</si>
  <si>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</si>
  <si>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</si>
  <si>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</si>
  <si>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</si>
  <si>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</si>
  <si>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</si>
  <si>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</si>
  <si>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</si>
  <si>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</si>
  <si>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</si>
  <si>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</si>
  <si>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</si>
  <si>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</si>
  <si>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</si>
  <si>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</si>
  <si>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</si>
  <si>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</si>
  <si>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</si>
  <si>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</si>
  <si>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</si>
  <si>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</si>
  <si>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</si>
  <si>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</si>
  <si>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</si>
  <si>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</si>
  <si>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</si>
  <si>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</si>
  <si>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</si>
  <si>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</si>
  <si>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</si>
  <si>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</si>
  <si>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</si>
  <si>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</si>
  <si>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</si>
  <si>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</si>
  <si>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</si>
  <si>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</si>
  <si>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</si>
  <si>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</si>
  <si>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</si>
  <si>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</si>
  <si>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</si>
  <si>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</si>
  <si>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</si>
  <si>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</si>
  <si>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</si>
  <si>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</si>
  <si>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</si>
  <si>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</si>
  <si>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</si>
  <si>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</si>
  <si>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</si>
  <si>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</si>
  <si>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</si>
  <si>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</si>
  <si>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</si>
  <si>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</si>
  <si>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</si>
  <si>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</si>
  <si>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</si>
  <si>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</si>
  <si>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</si>
  <si>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</si>
  <si>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</si>
  <si>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</si>
  <si>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</si>
  <si>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</si>
  <si>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</si>
  <si>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</si>
  <si>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</si>
  <si>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</si>
  <si>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</si>
  <si>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</si>
  <si>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</si>
  <si>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</si>
  <si>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</si>
  <si>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</si>
  <si>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</si>
  <si>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</si>
  <si>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</si>
  <si>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</si>
  <si>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</si>
  <si>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</si>
  <si>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</si>
  <si>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</si>
  <si>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</si>
  <si>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</si>
  <si>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</si>
  <si>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</si>
  <si>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</si>
  <si>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</si>
  <si>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</si>
  <si>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</si>
  <si>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</si>
  <si>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</si>
  <si>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</si>
  <si>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</si>
  <si>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</si>
  <si>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</si>
  <si>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</si>
  <si>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</si>
  <si>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</si>
  <si>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</si>
  <si>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</si>
  <si>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</si>
  <si>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</si>
  <si>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</si>
  <si>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</si>
  <si>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</si>
  <si>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</si>
  <si>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</si>
  <si>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</si>
  <si>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</si>
  <si>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</si>
  <si>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</si>
  <si>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</si>
  <si>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</si>
  <si>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</si>
  <si>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</si>
  <si>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</si>
  <si>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</si>
  <si>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</si>
  <si>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</si>
  <si>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</si>
  <si>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</si>
  <si>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</si>
  <si>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</si>
  <si>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</si>
  <si>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</si>
  <si>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</si>
  <si>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</si>
  <si>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</si>
  <si>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</si>
  <si>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</si>
  <si>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</si>
  <si>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</si>
  <si>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</si>
  <si>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</si>
  <si>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</si>
  <si>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</si>
  <si>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</si>
  <si>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</si>
  <si>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</si>
  <si>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</si>
  <si>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</si>
  <si>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</si>
  <si>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</si>
  <si>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</si>
  <si>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</si>
  <si>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</si>
  <si>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</si>
  <si>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</si>
  <si>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</si>
  <si>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</si>
  <si>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</si>
  <si>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</si>
  <si>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</si>
  <si>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</si>
  <si>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</si>
  <si>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</si>
  <si>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</si>
  <si>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</si>
  <si>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</si>
  <si>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</si>
  <si>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</si>
  <si>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</si>
  <si>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</si>
  <si>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</si>
  <si>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</si>
  <si>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</si>
  <si>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</si>
  <si>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</si>
  <si>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</si>
  <si>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</si>
  <si>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</si>
  <si>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</si>
  <si>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</si>
  <si>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</si>
  <si>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</si>
  <si>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</si>
  <si>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</si>
  <si>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</si>
  <si>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</si>
  <si>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</si>
  <si>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</si>
  <si>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</si>
  <si>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</si>
  <si>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</si>
  <si>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</si>
  <si>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</si>
  <si>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</si>
  <si>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</si>
  <si>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</si>
  <si>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</si>
  <si>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</si>
  <si>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</si>
  <si>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</si>
  <si>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</si>
  <si>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</si>
  <si>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</si>
  <si>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</si>
  <si>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</si>
  <si>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</si>
  <si>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</si>
  <si>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</si>
  <si>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</si>
  <si>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</si>
  <si>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</si>
  <si>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</si>
  <si>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</si>
  <si>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</si>
  <si>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</si>
  <si>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</si>
  <si>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</si>
  <si>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</si>
  <si>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</si>
  <si>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</si>
  <si>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</si>
  <si>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</si>
  <si>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</si>
  <si>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</si>
  <si>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</si>
  <si>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</si>
  <si>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</si>
  <si>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</si>
  <si>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</si>
  <si>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</si>
  <si>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</si>
  <si>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</si>
  <si>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</si>
  <si>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</si>
  <si>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</si>
  <si>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</si>
  <si>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</si>
  <si>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</si>
  <si>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</si>
  <si>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</si>
  <si>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</si>
  <si>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</si>
  <si>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</si>
  <si>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</si>
  <si>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</si>
  <si>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</si>
  <si>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</si>
  <si>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</si>
  <si>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</si>
  <si>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</si>
  <si>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</si>
  <si>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</si>
  <si>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</si>
  <si>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</si>
  <si>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</si>
  <si>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</si>
  <si>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</si>
  <si>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</si>
  <si>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</si>
  <si>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</si>
  <si>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</si>
  <si>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</si>
  <si>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</si>
  <si>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</si>
  <si>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</si>
  <si>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</si>
  <si>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</si>
  <si>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</si>
  <si>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</si>
  <si>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</si>
  <si>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</si>
  <si>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</si>
  <si>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</si>
  <si>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</si>
  <si>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</si>
  <si>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</si>
  <si>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</si>
  <si>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</si>
  <si>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</si>
  <si>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</si>
  <si>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</si>
  <si>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</si>
  <si>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</si>
  <si>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</si>
  <si>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</si>
  <si>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</si>
  <si>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</si>
  <si>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</si>
  <si>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</si>
  <si>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</si>
  <si>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</si>
  <si>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</si>
  <si>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</si>
  <si>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</si>
  <si>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</si>
  <si>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</si>
  <si>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</si>
  <si>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</si>
  <si>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</si>
  <si>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</si>
  <si>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</si>
  <si>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</si>
  <si>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</si>
  <si>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</si>
  <si>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</si>
  <si>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</si>
  <si>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</si>
  <si>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</si>
  <si>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</si>
  <si>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</si>
  <si>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</si>
  <si>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</si>
  <si>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</si>
  <si>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</si>
  <si>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</si>
  <si>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</si>
  <si>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</si>
  <si>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</si>
  <si>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</si>
  <si>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</si>
  <si>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</si>
  <si>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</si>
  <si>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</si>
  <si>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</si>
  <si>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</si>
  <si>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</si>
  <si>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</si>
  <si>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</si>
  <si>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</si>
  <si>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</si>
  <si>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</si>
  <si>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</si>
  <si>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</si>
  <si>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</si>
  <si>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</si>
  <si>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</si>
  <si>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</si>
  <si>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</si>
  <si>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</si>
  <si>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</si>
  <si>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</si>
  <si>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</si>
  <si>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</si>
  <si>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</si>
  <si>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</si>
  <si>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</si>
  <si>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</si>
  <si>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</si>
  <si>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</si>
  <si>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</si>
  <si>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</si>
  <si>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</si>
  <si>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</si>
  <si>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</si>
  <si>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</si>
  <si>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</si>
  <si>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</si>
  <si>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</si>
  <si>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</si>
  <si>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</si>
  <si>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</si>
  <si>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</si>
  <si>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</si>
  <si>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</si>
  <si>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</si>
  <si>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</si>
  <si>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</si>
  <si>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</si>
  <si>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</si>
  <si>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</si>
  <si>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</si>
  <si>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</si>
  <si>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</si>
  <si>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</si>
  <si>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</si>
  <si>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</si>
  <si>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</si>
  <si>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</si>
  <si>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</si>
  <si>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</si>
  <si>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</si>
  <si>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</si>
  <si>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</si>
  <si>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</si>
  <si>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</si>
  <si>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</si>
  <si>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</si>
  <si>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</si>
  <si>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</si>
  <si>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</si>
  <si>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</si>
  <si>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</si>
  <si>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</si>
  <si>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</si>
  <si>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</si>
  <si>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</si>
  <si>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</si>
  <si>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</si>
  <si>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</si>
  <si>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</si>
  <si>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</si>
  <si>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</si>
  <si>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</si>
  <si>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</si>
  <si>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</si>
  <si>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</si>
  <si>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</si>
  <si>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</si>
  <si>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</si>
  <si>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</si>
  <si>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</si>
  <si>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</si>
  <si>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</si>
  <si>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</si>
  <si>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</si>
  <si>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</si>
  <si>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</si>
  <si>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</si>
  <si>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</si>
  <si>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</si>
  <si>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</si>
  <si>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</si>
  <si>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</si>
  <si>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</si>
  <si>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</si>
  <si>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</si>
  <si>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</si>
  <si>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</si>
  <si>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</si>
  <si>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</si>
  <si>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</si>
  <si>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</si>
  <si>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</si>
  <si>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</si>
  <si>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</si>
  <si>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</si>
  <si>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</si>
  <si>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</si>
  <si>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</si>
  <si>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</si>
  <si>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</si>
  <si>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</si>
  <si>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</si>
  <si>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</si>
  <si>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</si>
  <si>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</si>
  <si>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</si>
  <si>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</si>
  <si>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</si>
  <si>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</si>
  <si>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</si>
  <si>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</si>
  <si>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</si>
  <si>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</si>
  <si>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</si>
  <si>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</si>
  <si>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</si>
  <si>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</si>
  <si>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</si>
  <si>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</si>
  <si>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</si>
  <si>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</si>
  <si>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</si>
  <si>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</si>
  <si>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</si>
  <si>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</si>
  <si>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</si>
  <si>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</si>
  <si>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</si>
  <si>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</si>
  <si>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</si>
  <si>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</si>
  <si>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</si>
  <si>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</si>
  <si>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</si>
  <si>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</si>
  <si>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</si>
  <si>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</si>
  <si>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</si>
  <si>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</si>
  <si>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</si>
  <si>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</si>
  <si>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</si>
  <si>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</si>
  <si>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</si>
  <si>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</si>
  <si>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</si>
  <si>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</si>
  <si>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</si>
  <si>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</si>
  <si>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</si>
  <si>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</si>
  <si>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</si>
  <si>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</si>
  <si>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</si>
  <si>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</si>
  <si>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</si>
  <si>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</si>
  <si>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</si>
  <si>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</si>
  <si>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</si>
  <si>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</si>
  <si>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</si>
  <si>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</si>
  <si>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</si>
  <si>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</si>
  <si>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</si>
  <si>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</si>
  <si>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</si>
  <si>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</si>
  <si>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</si>
  <si>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</si>
  <si>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</si>
  <si>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</si>
  <si>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</si>
  <si>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</si>
  <si>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</si>
  <si>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</si>
  <si>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</si>
  <si>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</si>
  <si>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</si>
  <si>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</si>
  <si>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</si>
  <si>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</si>
  <si>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</si>
  <si>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</si>
  <si>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</si>
  <si>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</si>
  <si>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</si>
  <si>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</si>
  <si>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</si>
  <si>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</si>
  <si>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</si>
  <si>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</si>
  <si>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</si>
  <si>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</si>
  <si>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</si>
  <si>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</si>
  <si>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</si>
  <si>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</si>
  <si>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</si>
  <si>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</si>
  <si>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</si>
  <si>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</si>
  <si>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</si>
  <si>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</si>
  <si>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</si>
  <si>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</si>
  <si>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</si>
  <si>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</si>
  <si>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</si>
  <si>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</si>
  <si>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</si>
  <si>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</si>
  <si>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</si>
  <si>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</si>
  <si>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</si>
  <si>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</si>
  <si>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</si>
  <si>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</si>
  <si>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</si>
  <si>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</si>
  <si>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</si>
  <si>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</si>
  <si>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</si>
  <si>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</si>
  <si>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</si>
  <si>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</si>
  <si>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</si>
  <si>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</si>
  <si>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</si>
  <si>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</si>
  <si>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</si>
  <si>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</si>
  <si>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</si>
  <si>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</si>
  <si>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</si>
  <si>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</si>
  <si>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</si>
  <si>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</si>
  <si>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</si>
  <si>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</si>
  <si>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</si>
  <si>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</si>
  <si>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</si>
  <si>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</si>
  <si>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</si>
  <si>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</si>
  <si>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</si>
  <si>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</si>
  <si>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</si>
  <si>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</si>
  <si>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</si>
  <si>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</si>
  <si>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</si>
  <si>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</si>
  <si>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</si>
  <si>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</si>
  <si>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</si>
  <si>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</si>
  <si>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</si>
  <si>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</si>
  <si>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</si>
  <si>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</si>
  <si>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</si>
  <si>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</si>
  <si>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</si>
  <si>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</si>
  <si>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</si>
  <si>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</si>
  <si>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</si>
  <si>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</si>
  <si>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</si>
  <si>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</si>
  <si>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</si>
  <si>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</si>
  <si>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</si>
  <si>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</si>
  <si>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</si>
  <si>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</si>
  <si>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</si>
  <si>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</si>
  <si>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</si>
  <si>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</si>
  <si>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</si>
  <si>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</si>
  <si>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</si>
  <si>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</si>
  <si>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</si>
  <si>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</si>
  <si>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</si>
  <si>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</si>
  <si>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</si>
  <si>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</si>
  <si>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</si>
  <si>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</si>
  <si>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</si>
  <si>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</si>
  <si>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</si>
  <si>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</si>
  <si>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</si>
  <si>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</si>
  <si>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</si>
  <si>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</si>
  <si>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</si>
  <si>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</si>
  <si>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</si>
  <si>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</si>
  <si>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</si>
  <si>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</si>
  <si>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</si>
  <si>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</si>
  <si>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</si>
  <si>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</si>
  <si>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</si>
  <si>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</si>
  <si>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</si>
  <si>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</si>
  <si>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</si>
  <si>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</si>
  <si>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</si>
  <si>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</si>
  <si>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</si>
  <si>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</si>
  <si>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</si>
  <si>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</si>
  <si>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</si>
  <si>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</si>
  <si>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</si>
  <si>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</si>
  <si>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</si>
  <si>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</si>
  <si>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</si>
  <si>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</si>
  <si>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</si>
  <si>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</si>
  <si>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</si>
  <si>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</si>
  <si>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</si>
  <si>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</si>
  <si>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</si>
  <si>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</si>
  <si>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</si>
  <si>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</si>
  <si>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</si>
  <si>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</si>
  <si>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</si>
  <si>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</si>
  <si>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</si>
  <si>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</si>
  <si>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</si>
  <si>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</si>
  <si>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</si>
  <si>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</si>
  <si>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</si>
  <si>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</si>
  <si>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</si>
  <si>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</si>
  <si>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</si>
  <si>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</si>
  <si>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</si>
  <si>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</si>
  <si>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</si>
  <si>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</si>
  <si>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</si>
  <si>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</si>
  <si>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</si>
  <si>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</si>
  <si>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</si>
  <si>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</si>
  <si>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</si>
  <si>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</si>
  <si>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</si>
  <si>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</si>
  <si>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</si>
  <si>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</si>
  <si>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</si>
  <si>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</si>
  <si>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</si>
  <si>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</si>
  <si>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</si>
  <si>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</si>
  <si>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</si>
  <si>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</si>
  <si>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</si>
  <si>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</si>
  <si>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</si>
  <si>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</si>
  <si>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</si>
  <si>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</si>
  <si>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</si>
  <si>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</si>
  <si>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</si>
  <si>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</si>
  <si>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</si>
  <si>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</si>
  <si>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</si>
  <si>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</si>
  <si>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</si>
  <si>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</si>
  <si>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</si>
  <si>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</si>
  <si>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</si>
  <si>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</si>
  <si>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</si>
  <si>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</si>
  <si>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</si>
  <si>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</si>
  <si>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</si>
  <si>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</si>
  <si>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</si>
  <si>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</si>
  <si>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</si>
  <si>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</si>
  <si>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</si>
  <si>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</si>
  <si>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</si>
  <si>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</si>
  <si>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</si>
  <si>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</si>
  <si>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</si>
  <si>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</si>
  <si>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</si>
  <si>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</si>
  <si>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</si>
  <si>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</si>
  <si>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</si>
  <si>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</si>
  <si>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</si>
  <si>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</si>
  <si>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</si>
  <si>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</si>
  <si>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</si>
  <si>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</si>
  <si>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</si>
  <si>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</si>
  <si>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</si>
  <si>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</si>
  <si>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</si>
  <si>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</si>
  <si>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</si>
  <si>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</si>
  <si>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</si>
  <si>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</si>
  <si>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</si>
  <si>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</si>
  <si>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</si>
  <si>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</si>
  <si>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</si>
  <si>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</si>
  <si>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</si>
  <si>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</si>
  <si>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</si>
  <si>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</si>
  <si>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</si>
  <si>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</si>
  <si>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</si>
  <si>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</si>
  <si>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</si>
  <si>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</si>
  <si>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</si>
  <si>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</si>
  <si>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</si>
  <si>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</si>
  <si>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</si>
  <si>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</si>
  <si>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</si>
  <si>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</si>
  <si>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</si>
  <si>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</si>
  <si>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</si>
  <si>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</si>
  <si>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</si>
  <si>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</si>
  <si>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</si>
  <si>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</si>
  <si>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</si>
  <si>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</si>
  <si>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</si>
  <si>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</si>
  <si>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</si>
  <si>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</si>
  <si>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</si>
  <si>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</si>
  <si>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</si>
  <si>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</si>
  <si>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</si>
  <si>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</si>
  <si>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</si>
  <si>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</si>
  <si>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</si>
  <si>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</si>
  <si>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</si>
  <si>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</si>
  <si>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</si>
  <si>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</si>
  <si>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</si>
  <si>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</si>
  <si>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</si>
  <si>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</si>
  <si>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</si>
  <si>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</si>
  <si>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</si>
  <si>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</si>
  <si>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</si>
  <si>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</si>
  <si>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</si>
  <si>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</si>
  <si>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</si>
  <si>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</si>
  <si>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</si>
  <si>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</si>
  <si>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</si>
  <si>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</si>
  <si>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</si>
  <si>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</si>
  <si>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</si>
  <si>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</si>
  <si>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</si>
  <si>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</si>
  <si>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</si>
  <si>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</si>
  <si>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</si>
  <si>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</si>
  <si>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</si>
  <si>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</si>
  <si>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</si>
  <si>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</si>
  <si>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</si>
  <si>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</si>
  <si>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</si>
  <si>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</si>
  <si>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</si>
  <si>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</si>
  <si>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</si>
  <si>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</si>
  <si>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</si>
  <si>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</si>
  <si>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</si>
  <si>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</si>
  <si>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</si>
  <si>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</si>
  <si>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</si>
  <si>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</si>
  <si>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</si>
  <si>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</si>
  <si>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</si>
  <si>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</si>
  <si>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</si>
  <si>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</si>
  <si>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</si>
  <si>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</si>
  <si>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</si>
  <si>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</si>
  <si>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</si>
  <si>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</si>
  <si>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</si>
  <si>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</si>
  <si>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</si>
  <si>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</si>
  <si>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</si>
  <si>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</si>
  <si>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</si>
  <si>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</si>
  <si>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</si>
  <si>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</si>
  <si>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</si>
  <si>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</si>
  <si>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</si>
  <si>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</si>
  <si>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</si>
  <si>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</si>
  <si>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</si>
  <si>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</si>
  <si>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</si>
  <si>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</si>
  <si>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</si>
  <si>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</si>
  <si>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</si>
  <si>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</si>
  <si>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</si>
  <si>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</si>
  <si>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</si>
  <si>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</si>
  <si>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</si>
  <si>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</si>
  <si>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</si>
  <si>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</si>
  <si>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</si>
  <si>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</si>
  <si>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</si>
  <si>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</si>
  <si>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</si>
  <si>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</si>
  <si>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</si>
  <si>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</si>
  <si>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</si>
  <si>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</si>
  <si>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</si>
  <si>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</si>
  <si>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</si>
  <si>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</si>
  <si>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</si>
  <si>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</si>
  <si>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</si>
  <si>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</si>
  <si>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</si>
  <si>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</si>
  <si>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</si>
  <si>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</si>
  <si>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</si>
  <si>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</si>
  <si>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</si>
  <si>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</si>
  <si>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</si>
  <si>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</si>
  <si>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</si>
  <si>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</si>
  <si>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</si>
  <si>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</si>
  <si>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</si>
  <si>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</si>
  <si>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</si>
  <si>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</si>
  <si>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</si>
  <si>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</si>
  <si>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</si>
  <si>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</si>
  <si>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</si>
  <si>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</si>
  <si>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</si>
  <si>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</si>
  <si>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</si>
  <si>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</si>
  <si>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</si>
  <si>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</si>
  <si>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</si>
  <si>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</si>
  <si>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</si>
  <si>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</si>
  <si>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</si>
  <si>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</si>
  <si>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</si>
  <si>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</si>
  <si>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</si>
  <si>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</si>
  <si>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</si>
  <si>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</si>
  <si>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</si>
  <si>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</si>
  <si>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</si>
  <si>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</si>
  <si>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</si>
  <si>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</si>
  <si>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</si>
  <si>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</si>
  <si>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</si>
  <si>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</si>
  <si>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</si>
  <si>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</si>
  <si>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</si>
  <si>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</si>
  <si>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</si>
  <si>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</si>
  <si>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</si>
  <si>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</si>
  <si>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</si>
  <si>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</si>
  <si>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</si>
  <si>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</si>
  <si>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</si>
  <si>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</si>
  <si>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</si>
  <si>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</si>
  <si>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</si>
  <si>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</si>
  <si>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</si>
  <si>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</si>
  <si>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</si>
  <si>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</si>
  <si>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</si>
  <si>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</si>
  <si>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</si>
  <si>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</si>
  <si>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</si>
  <si>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</si>
  <si>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</si>
  <si>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</si>
  <si>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</si>
  <si>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</si>
  <si>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</si>
  <si>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</si>
  <si>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</si>
  <si>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</si>
  <si>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</si>
  <si>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</si>
  <si>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</si>
  <si>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</si>
  <si>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</si>
  <si>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</si>
  <si>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</si>
  <si>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</si>
  <si>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</si>
  <si>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</si>
  <si>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</si>
  <si>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</si>
  <si>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</si>
  <si>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</si>
  <si>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</si>
  <si>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</si>
  <si>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</si>
  <si>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</si>
  <si>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</si>
  <si>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</si>
  <si>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</si>
  <si>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</si>
  <si>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</si>
  <si>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</si>
  <si>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</si>
  <si>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</si>
  <si>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</si>
  <si>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</si>
  <si>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</si>
  <si>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</si>
  <si>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</si>
  <si>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</si>
  <si>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</si>
  <si>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</si>
  <si>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</si>
  <si>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</si>
  <si>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</si>
  <si>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</si>
  <si>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</si>
  <si>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</si>
  <si>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</si>
  <si>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</si>
  <si>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</si>
  <si>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</si>
  <si>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</si>
  <si>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</si>
  <si>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</si>
  <si>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</si>
  <si>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</si>
  <si>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</si>
  <si>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</si>
  <si>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</si>
  <si>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</si>
  <si>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</si>
  <si>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</si>
  <si>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</si>
  <si>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</si>
  <si>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</si>
  <si>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</si>
  <si>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</si>
  <si>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</si>
  <si>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</si>
  <si>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</si>
  <si>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</si>
  <si>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</si>
  <si>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</si>
  <si>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</si>
  <si>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</si>
  <si>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</si>
  <si>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</si>
  <si>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</si>
  <si>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</si>
  <si>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</si>
  <si>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</si>
  <si>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</si>
  <si>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</si>
  <si>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</si>
  <si>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</si>
  <si>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</si>
  <si>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</si>
  <si>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</si>
  <si>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</si>
  <si>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</si>
  <si>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</si>
  <si>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</si>
  <si>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</si>
  <si>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</si>
  <si>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</si>
  <si>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</si>
  <si>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</si>
  <si>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</si>
  <si>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</si>
  <si>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</si>
  <si>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</si>
  <si>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</si>
  <si>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</si>
  <si>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</si>
  <si>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</si>
  <si>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</si>
  <si>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</si>
  <si>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</si>
  <si>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</si>
  <si>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</si>
  <si>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</si>
  <si>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</si>
  <si>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</si>
  <si>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</si>
  <si>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</si>
  <si>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</si>
  <si>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</si>
  <si>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</si>
  <si>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</si>
  <si>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</si>
  <si>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</si>
  <si>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</si>
  <si>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</si>
  <si>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</si>
  <si>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</si>
  <si>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</si>
  <si>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</si>
  <si>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</si>
  <si>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</si>
  <si>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</si>
  <si>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</si>
  <si>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</si>
  <si>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</si>
  <si>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</si>
  <si>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</si>
  <si>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</si>
  <si>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</si>
  <si>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</si>
  <si>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</si>
  <si>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</si>
  <si>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</si>
  <si>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</si>
  <si>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</si>
  <si>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</si>
  <si>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</si>
  <si>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</si>
  <si>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</si>
  <si>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</si>
  <si>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</si>
  <si>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</si>
  <si>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</si>
  <si>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</si>
  <si>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</si>
  <si>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</si>
  <si>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</si>
  <si>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</si>
  <si>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</si>
  <si>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</si>
  <si>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</si>
  <si>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</si>
  <si>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</si>
  <si>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</si>
  <si>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</si>
  <si>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</si>
  <si>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</si>
  <si>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</si>
  <si>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</si>
  <si>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</si>
  <si>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</si>
  <si>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</si>
  <si>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</si>
  <si>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</si>
  <si>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</si>
  <si>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</si>
  <si>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</si>
  <si>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</si>
  <si>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</si>
  <si>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</si>
  <si>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</si>
  <si>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</si>
  <si>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</si>
  <si>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</si>
  <si>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</si>
  <si>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</si>
  <si>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</si>
  <si>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</si>
  <si>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</si>
  <si>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</si>
  <si>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</si>
  <si>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</si>
  <si>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</si>
  <si>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</si>
  <si>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</si>
  <si>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</si>
  <si>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</si>
  <si>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</si>
  <si>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</si>
  <si>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</si>
  <si>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</si>
  <si>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</si>
  <si>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</si>
  <si>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</si>
  <si>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</si>
  <si>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</si>
  <si>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</si>
  <si>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</si>
  <si>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</si>
  <si>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</si>
  <si>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</si>
  <si>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</si>
  <si>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</si>
  <si>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</si>
  <si>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</si>
  <si>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</si>
  <si>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</si>
  <si>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</si>
  <si>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</si>
  <si>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</si>
  <si>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</si>
  <si>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</si>
  <si>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</si>
  <si>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</si>
  <si>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</si>
  <si>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</si>
  <si>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</si>
  <si>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</si>
  <si>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</si>
  <si>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</si>
  <si>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</si>
  <si>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</si>
  <si>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</si>
  <si>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</si>
  <si>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</si>
  <si>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</si>
  <si>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</si>
  <si>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</si>
  <si>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</si>
  <si>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</si>
  <si>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</si>
  <si>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</si>
  <si>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</si>
  <si>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</si>
  <si>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</si>
  <si>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</si>
  <si>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</si>
  <si>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</si>
  <si>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</si>
  <si>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</si>
  <si>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</si>
  <si>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</si>
  <si>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</si>
  <si>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</si>
  <si>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</si>
  <si>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</si>
  <si>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</si>
  <si>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</si>
  <si>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</si>
  <si>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</si>
  <si>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</si>
  <si>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</si>
  <si>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</si>
  <si>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</si>
  <si>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</si>
  <si>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</si>
  <si>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</si>
  <si>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</si>
  <si>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</si>
  <si>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</si>
  <si>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</si>
  <si>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</si>
  <si>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</si>
  <si>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</si>
  <si>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</si>
  <si>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</si>
  <si>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</si>
  <si>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</si>
  <si>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</si>
  <si>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</si>
  <si>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</si>
  <si>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</si>
  <si>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</si>
  <si>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</si>
  <si>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</si>
  <si>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</si>
  <si>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</si>
  <si>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</si>
  <si>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</si>
  <si>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</si>
  <si>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</si>
  <si>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</si>
  <si>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</si>
  <si>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</si>
  <si>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</si>
  <si>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</si>
  <si>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</si>
  <si>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</si>
  <si>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</si>
  <si>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</si>
  <si>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</si>
  <si>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</si>
  <si>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</si>
  <si>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</si>
  <si>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</si>
  <si>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</si>
  <si>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</si>
  <si>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</si>
  <si>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</si>
  <si>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</si>
  <si>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</si>
  <si>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</si>
  <si>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</si>
  <si>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</si>
  <si>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</si>
  <si>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</si>
  <si>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</si>
  <si>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</si>
  <si>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</si>
  <si>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</si>
  <si>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</si>
  <si>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</si>
  <si>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</si>
  <si>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</si>
  <si>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</si>
  <si>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</si>
  <si>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</si>
  <si>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</si>
  <si>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</si>
  <si>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</si>
  <si>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</si>
  <si>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</si>
  <si>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</si>
  <si>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</si>
  <si>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</si>
  <si>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</si>
  <si>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</si>
  <si>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</si>
  <si>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</si>
  <si>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</si>
  <si>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</si>
  <si>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</si>
  <si>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</si>
  <si>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</si>
  <si>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</si>
  <si>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</si>
  <si>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</si>
  <si>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</si>
  <si>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</si>
  <si>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</si>
  <si>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</si>
  <si>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</si>
  <si>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</si>
  <si>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</si>
  <si>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</si>
  <si>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</si>
  <si>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</si>
  <si>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</si>
  <si>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</si>
  <si>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</si>
  <si>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</si>
  <si>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</si>
  <si>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</si>
  <si>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</si>
  <si>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</si>
  <si>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</si>
  <si>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</si>
  <si>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</si>
  <si>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</si>
  <si>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</si>
  <si>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</si>
  <si>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</si>
  <si>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</si>
  <si>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</si>
  <si>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</si>
  <si>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</si>
  <si>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</si>
  <si>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</si>
  <si>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</si>
  <si>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</si>
  <si>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</si>
  <si>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</si>
  <si>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</si>
  <si>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</si>
  <si>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</si>
  <si>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</si>
  <si>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</si>
  <si>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</si>
  <si>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</si>
  <si>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</si>
  <si>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</si>
  <si>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</si>
  <si>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</si>
  <si>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</si>
  <si>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</si>
  <si>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</si>
  <si>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</si>
  <si>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</si>
  <si>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</si>
  <si>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</si>
  <si>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</si>
  <si>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</si>
  <si>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</si>
  <si>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</si>
  <si>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</si>
  <si>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</si>
  <si>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</si>
  <si>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</si>
  <si>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</si>
  <si>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</si>
  <si>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</si>
  <si>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</si>
  <si>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</si>
  <si>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</si>
  <si>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</si>
  <si>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</si>
  <si>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</si>
  <si>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</si>
  <si>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</si>
  <si>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</si>
  <si>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</si>
  <si>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</si>
  <si>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</si>
  <si>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</si>
  <si>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</si>
  <si>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</si>
  <si>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</si>
  <si>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</si>
  <si>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</si>
  <si>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</si>
  <si>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</si>
  <si>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</si>
  <si>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</si>
  <si>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</si>
  <si>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</si>
  <si>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</si>
  <si>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</si>
  <si>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</si>
  <si>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</si>
  <si>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</si>
  <si>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</si>
  <si>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</si>
  <si>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</si>
  <si>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</si>
  <si>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</si>
  <si>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</si>
  <si>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</si>
  <si>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</si>
  <si>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</si>
  <si>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</si>
  <si>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</si>
  <si>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</si>
  <si>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</si>
  <si>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</si>
  <si>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</si>
  <si>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</si>
  <si>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</si>
  <si>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</si>
  <si>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</si>
  <si>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</si>
  <si>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</si>
  <si>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</si>
  <si>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</si>
  <si>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</si>
  <si>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</si>
  <si>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</si>
  <si>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</si>
  <si>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</si>
  <si>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</si>
  <si>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</si>
  <si>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</si>
  <si>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</si>
  <si>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</si>
  <si>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</si>
  <si>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</si>
  <si>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</si>
  <si>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</si>
  <si>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</si>
  <si>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</si>
  <si>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</si>
  <si>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</si>
  <si>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</si>
  <si>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</si>
  <si>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</si>
  <si>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</si>
  <si>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</si>
  <si>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</si>
  <si>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</si>
  <si>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</si>
  <si>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</si>
  <si>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</si>
  <si>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</si>
  <si>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</si>
  <si>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</si>
  <si>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</si>
  <si>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</si>
  <si>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</si>
  <si>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</si>
  <si>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</si>
  <si>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</si>
  <si>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</si>
  <si>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</si>
  <si>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</si>
  <si>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</si>
  <si>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</si>
  <si>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</si>
  <si>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</si>
  <si>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</si>
  <si>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</si>
  <si>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</si>
  <si>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</si>
  <si>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</si>
  <si>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</si>
  <si>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</si>
  <si>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</si>
  <si>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</si>
  <si>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</si>
  <si>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</si>
  <si>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</si>
  <si>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</si>
  <si>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</si>
  <si>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</si>
  <si>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</si>
  <si>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</si>
  <si>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</si>
  <si>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</si>
  <si>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</si>
  <si>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</si>
  <si>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</si>
  <si>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</si>
  <si>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</si>
  <si>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</si>
  <si>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</si>
  <si>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</si>
  <si>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</si>
  <si>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</si>
  <si>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</si>
  <si>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</si>
  <si>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</si>
  <si>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</si>
  <si>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</si>
  <si>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</si>
  <si>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</si>
  <si>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</si>
  <si>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</si>
  <si>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</si>
  <si>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</si>
  <si>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</si>
  <si>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</si>
  <si>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</si>
  <si>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</si>
  <si>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</si>
  <si>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</si>
  <si>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</si>
  <si>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</si>
  <si>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</si>
  <si>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</si>
  <si>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</si>
  <si>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</si>
  <si>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</si>
  <si>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</si>
  <si>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</si>
  <si>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</si>
  <si>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</si>
  <si>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</si>
  <si>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</si>
  <si>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</si>
  <si>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</si>
  <si>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</si>
  <si>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</si>
  <si>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</si>
  <si>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</si>
  <si>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</si>
  <si>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</si>
  <si>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</si>
  <si>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</si>
  <si>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</si>
  <si>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</si>
  <si>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</si>
  <si>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</si>
  <si>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</si>
  <si>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</si>
  <si>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</si>
  <si>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</si>
  <si>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</si>
  <si>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</si>
  <si>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</si>
  <si>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</si>
  <si>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</si>
  <si>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</si>
  <si>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</si>
  <si>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</si>
  <si>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</si>
  <si>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</si>
  <si>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</si>
  <si>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</si>
  <si>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</si>
  <si>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</si>
  <si>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</si>
  <si>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</si>
  <si>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</si>
  <si>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</si>
  <si>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</si>
  <si>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</si>
  <si>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</si>
  <si>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</si>
  <si>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</si>
  <si>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</si>
  <si>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</si>
  <si>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</si>
  <si>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</si>
  <si>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</si>
  <si>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</si>
  <si>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</si>
  <si>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</si>
  <si>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</si>
  <si>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</si>
  <si>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</si>
  <si>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</si>
  <si>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</si>
  <si>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</si>
  <si>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</si>
  <si>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</si>
  <si>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</si>
  <si>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</si>
  <si>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</si>
  <si>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</si>
  <si>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</si>
  <si>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</si>
  <si>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</si>
  <si>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</si>
  <si>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</si>
  <si>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</si>
  <si>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</si>
  <si>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</si>
  <si>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</si>
  <si>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</si>
  <si>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</si>
  <si>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</si>
  <si>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</si>
  <si>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</si>
  <si>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</si>
  <si>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</si>
  <si>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</si>
  <si>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</si>
  <si>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</si>
  <si>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</si>
  <si>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</si>
  <si>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</si>
  <si>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</si>
  <si>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</si>
  <si>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</si>
  <si>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</si>
  <si>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</si>
  <si>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</si>
  <si>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</si>
  <si>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</si>
  <si>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</si>
  <si>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</si>
  <si>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</si>
  <si>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</si>
  <si>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</si>
  <si>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</si>
  <si>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</si>
  <si>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</si>
  <si>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</si>
  <si>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</si>
  <si>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</si>
  <si>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</si>
  <si>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</si>
  <si>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</si>
  <si>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</si>
  <si>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</si>
  <si>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</si>
  <si>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</si>
  <si>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</si>
  <si>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</si>
  <si>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</si>
  <si>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</si>
  <si>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</si>
  <si>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</si>
  <si>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</si>
  <si>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</si>
  <si>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</si>
  <si>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</si>
  <si>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</si>
  <si>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</si>
  <si>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</si>
  <si>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</si>
  <si>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</si>
  <si>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</si>
  <si>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</si>
  <si>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</si>
  <si>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</si>
  <si>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</si>
  <si>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</si>
  <si>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</si>
  <si>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</si>
  <si>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</si>
  <si>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</si>
  <si>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</si>
  <si>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</si>
  <si>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</si>
  <si>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</si>
  <si>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</si>
  <si>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</si>
  <si>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</si>
  <si>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</si>
  <si>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</si>
  <si>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</si>
  <si>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</si>
  <si>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</si>
  <si>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</si>
  <si>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</si>
  <si>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</si>
  <si>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</si>
  <si>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</si>
  <si>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</si>
  <si>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</si>
  <si>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</si>
  <si>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</si>
  <si>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</si>
  <si>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</si>
  <si>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</si>
  <si>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</si>
  <si>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</si>
  <si>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</si>
  <si>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</si>
  <si>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</si>
  <si>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</si>
  <si>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</si>
  <si>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</si>
  <si>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</si>
  <si>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</si>
  <si>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</si>
  <si>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</si>
  <si>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</si>
  <si>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</si>
  <si>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</si>
  <si>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</si>
  <si>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</si>
  <si>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</si>
  <si>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</si>
  <si>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</si>
  <si>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</si>
  <si>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</si>
  <si>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</si>
  <si>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</si>
  <si>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</si>
  <si>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</si>
  <si>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</si>
  <si>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</si>
  <si>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</si>
  <si>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</si>
  <si>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</si>
  <si>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</si>
  <si>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</si>
  <si>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</si>
  <si>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</si>
  <si>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</si>
  <si>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</si>
  <si>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</si>
  <si>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</si>
  <si>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</si>
  <si>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</si>
  <si>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</si>
  <si>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</si>
  <si>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</si>
  <si>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</si>
  <si>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</si>
  <si>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</si>
  <si>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</si>
  <si>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</si>
  <si>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</si>
  <si>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</si>
  <si>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</si>
  <si>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</si>
  <si>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</si>
  <si>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</si>
  <si>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</si>
  <si>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</si>
  <si>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</si>
  <si>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</si>
  <si>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</si>
  <si>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</si>
  <si>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</si>
  <si>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</si>
  <si>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</si>
  <si>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</si>
  <si>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</si>
  <si>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</si>
  <si>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</si>
  <si>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</si>
  <si>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</si>
  <si>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</si>
  <si>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</si>
  <si>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</si>
  <si>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</si>
  <si>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</si>
  <si>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</si>
  <si>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</si>
  <si>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</si>
  <si>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</si>
  <si>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</si>
  <si>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</si>
  <si>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</si>
  <si>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</si>
  <si>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</si>
  <si>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</si>
  <si>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</si>
  <si>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</si>
  <si>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</si>
  <si>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</si>
  <si>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</si>
  <si>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</si>
  <si>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</si>
  <si>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</si>
  <si>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</si>
  <si>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</si>
  <si>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</si>
  <si>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</si>
  <si>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</si>
  <si>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</si>
  <si>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</si>
  <si>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</si>
  <si>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</si>
  <si>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</si>
  <si>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</si>
  <si>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</si>
  <si>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</si>
  <si>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</si>
  <si>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</si>
  <si>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</si>
  <si>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</si>
  <si>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</si>
  <si>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</si>
  <si>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</si>
  <si>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</si>
  <si>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</si>
  <si>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</si>
  <si>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</si>
  <si>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</si>
  <si>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</si>
  <si>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</si>
  <si>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</si>
  <si>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</si>
  <si>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</si>
  <si>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</si>
  <si>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</si>
  <si>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</si>
  <si>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</si>
  <si>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</si>
  <si>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</si>
  <si>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</si>
  <si>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</si>
  <si>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</si>
  <si>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</si>
  <si>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</si>
  <si>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</si>
  <si>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</si>
  <si>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</si>
  <si>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</si>
  <si>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</si>
  <si>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</si>
  <si>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</si>
  <si>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</si>
  <si>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</si>
  <si>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</si>
  <si>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</si>
  <si>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</si>
  <si>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</si>
  <si>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</si>
  <si>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</si>
  <si>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</si>
  <si>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</si>
  <si>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</si>
  <si>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</si>
  <si>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</si>
  <si>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</si>
  <si>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</si>
  <si>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</si>
  <si>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</si>
  <si>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</si>
  <si>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</si>
  <si>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</si>
  <si>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</si>
  <si>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</si>
  <si>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</si>
  <si>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</si>
  <si>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</si>
  <si>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</si>
  <si>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</si>
  <si>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</si>
  <si>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</si>
  <si>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</si>
  <si>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</si>
  <si>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</si>
  <si>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</si>
  <si>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</si>
  <si>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</si>
  <si>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</si>
  <si>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</si>
  <si>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</si>
  <si>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</si>
  <si>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</si>
  <si>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</si>
  <si>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</si>
  <si>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</si>
  <si>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</si>
  <si>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</si>
  <si>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</si>
  <si>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</si>
  <si>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</si>
  <si>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</si>
  <si>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</si>
  <si>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</si>
  <si>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</si>
  <si>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</si>
  <si>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</si>
  <si>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</si>
  <si>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</si>
  <si>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</si>
  <si>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</si>
  <si>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</si>
  <si>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</si>
  <si>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</si>
  <si>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</si>
  <si>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</si>
  <si>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</si>
  <si>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</si>
  <si>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</si>
  <si>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</si>
  <si>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</si>
  <si>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</si>
  <si>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</si>
  <si>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</si>
  <si>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</si>
  <si>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</si>
  <si>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</si>
  <si>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</si>
  <si>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</si>
  <si>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</si>
  <si>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</si>
  <si>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</si>
  <si>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</si>
  <si>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</si>
  <si>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</si>
  <si>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</si>
  <si>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</si>
  <si>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</si>
  <si>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</si>
  <si>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</si>
  <si>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</si>
  <si>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</si>
  <si>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</si>
  <si>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</si>
  <si>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</si>
  <si>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</si>
  <si>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</si>
  <si>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</si>
  <si>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</si>
  <si>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</si>
  <si>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</si>
  <si>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</si>
  <si>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</si>
  <si>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</si>
  <si>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</si>
  <si>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</si>
  <si>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</si>
  <si>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</si>
  <si>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</si>
  <si>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</si>
  <si>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</si>
  <si>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</si>
  <si>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</si>
  <si>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</si>
  <si>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</si>
  <si>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</si>
  <si>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</si>
  <si>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</si>
  <si>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</si>
  <si>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</si>
  <si>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</si>
  <si>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</si>
  <si>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</si>
  <si>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</si>
  <si>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</si>
  <si>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</si>
  <si>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</si>
  <si>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</si>
  <si>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</si>
  <si>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</si>
  <si>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</si>
  <si>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</si>
  <si>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</si>
  <si>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</si>
  <si>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</si>
  <si>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</si>
  <si>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</si>
  <si>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</si>
  <si>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</si>
  <si>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</si>
  <si>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</si>
  <si>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</si>
  <si>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</si>
  <si>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</si>
  <si>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</si>
  <si>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</si>
  <si>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</si>
  <si>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</si>
  <si>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</si>
  <si>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</si>
  <si>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</si>
  <si>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</si>
  <si>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</si>
  <si>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</si>
  <si>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</si>
  <si>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</si>
  <si>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</si>
  <si>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</si>
  <si>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</si>
  <si>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</si>
  <si>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</si>
  <si>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</si>
  <si>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</si>
  <si>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</si>
  <si>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</si>
  <si>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</si>
  <si>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</si>
  <si>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</si>
  <si>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</si>
  <si>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</si>
  <si>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</si>
  <si>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</si>
  <si>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</si>
  <si>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</si>
  <si>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</si>
  <si>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</si>
  <si>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</si>
  <si>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</si>
  <si>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</si>
  <si>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</si>
  <si>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</si>
  <si>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</si>
  <si>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</si>
  <si>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</si>
  <si>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</si>
  <si>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</si>
  <si>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</si>
  <si>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</si>
  <si>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</si>
  <si>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</si>
  <si>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</si>
  <si>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</si>
  <si>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</si>
  <si>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</si>
  <si>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</si>
  <si>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</si>
  <si>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</si>
  <si>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</si>
  <si>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</si>
  <si>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</si>
  <si>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</si>
  <si>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</si>
  <si>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</si>
  <si>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</si>
  <si>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</si>
  <si>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</si>
  <si>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</si>
  <si>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</si>
  <si>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</si>
  <si>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</si>
  <si>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</si>
  <si>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</si>
  <si>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</si>
  <si>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</si>
  <si>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</si>
  <si>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</si>
  <si>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</si>
  <si>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</si>
  <si>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</si>
  <si>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</si>
  <si>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</si>
  <si>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</si>
  <si>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</si>
  <si>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</si>
  <si>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</si>
  <si>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</si>
  <si>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</si>
  <si>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</si>
  <si>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</si>
  <si>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</si>
  <si>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</si>
  <si>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</si>
  <si>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</si>
  <si>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</si>
  <si>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</si>
  <si>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</si>
  <si>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</si>
  <si>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</si>
  <si>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</si>
  <si>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</si>
  <si>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</si>
  <si>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</si>
  <si>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</si>
  <si>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</si>
  <si>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</si>
  <si>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</si>
  <si>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</si>
  <si>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</si>
  <si>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</si>
  <si>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</si>
  <si>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</si>
  <si>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</si>
  <si>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</si>
  <si>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</si>
  <si>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</si>
  <si>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</si>
  <si>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</si>
  <si>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</si>
  <si>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</si>
  <si>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</si>
  <si>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</si>
  <si>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</si>
  <si>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</si>
  <si>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</si>
  <si>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</si>
  <si>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</si>
  <si>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</si>
  <si>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</si>
  <si>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</si>
  <si>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</si>
  <si>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</si>
  <si>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</si>
  <si>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</si>
  <si>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</si>
  <si>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</si>
  <si>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</si>
  <si>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</si>
  <si>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</si>
  <si>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</si>
  <si>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</si>
  <si>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</si>
  <si>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</si>
  <si>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</si>
  <si>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</si>
  <si>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</si>
  <si>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</si>
  <si>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</si>
  <si>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</si>
  <si>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</si>
  <si>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</si>
  <si>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</si>
  <si>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</si>
  <si>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</si>
  <si>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</si>
  <si>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</si>
  <si>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</si>
  <si>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</si>
  <si>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</si>
  <si>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</si>
  <si>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</si>
  <si>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</si>
  <si>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</si>
  <si>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</si>
  <si>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</si>
  <si>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</si>
  <si>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</si>
  <si>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</si>
  <si>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</si>
  <si>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</si>
  <si>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</si>
  <si>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</si>
  <si>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</si>
  <si>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</si>
  <si>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</si>
  <si>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</si>
  <si>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</si>
  <si>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</si>
  <si>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</si>
  <si>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</si>
  <si>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</si>
  <si>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</si>
  <si>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</si>
  <si>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</si>
  <si>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</si>
  <si>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</si>
  <si>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</si>
  <si>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</si>
  <si>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</si>
  <si>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</si>
  <si>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</si>
  <si>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</si>
  <si>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</si>
  <si>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</si>
  <si>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</si>
  <si>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</si>
  <si>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</si>
  <si>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</si>
  <si>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</si>
  <si>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</si>
  <si>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</si>
  <si>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</si>
  <si>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</si>
  <si>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</si>
  <si>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</si>
  <si>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</si>
  <si>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</si>
  <si>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</si>
  <si>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</si>
  <si>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</si>
  <si>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</si>
  <si>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</si>
  <si>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</si>
  <si>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</si>
  <si>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</si>
  <si>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</si>
  <si>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</si>
  <si>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</si>
  <si>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</si>
  <si>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</si>
  <si>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</si>
  <si>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</si>
  <si>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</si>
  <si>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</si>
  <si>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</si>
  <si>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</si>
  <si>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</si>
  <si>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</si>
  <si>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</si>
  <si>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</si>
  <si>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</si>
  <si>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</si>
  <si>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</si>
  <si>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</si>
  <si>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</si>
  <si>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</si>
  <si>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</si>
  <si>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</si>
  <si>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</si>
  <si>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</si>
  <si>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</si>
  <si>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</si>
  <si>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</si>
  <si>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</si>
  <si>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</si>
  <si>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</si>
  <si>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</si>
  <si>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</si>
  <si>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</si>
  <si>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</si>
  <si>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</si>
  <si>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</si>
  <si>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</si>
  <si>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</si>
  <si>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</si>
  <si>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</si>
  <si>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</si>
  <si>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</si>
  <si>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</si>
  <si>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</si>
  <si>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</si>
  <si>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</si>
  <si>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</si>
  <si>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</si>
  <si>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</si>
  <si>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</si>
  <si>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</si>
  <si>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</si>
  <si>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</si>
  <si>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</si>
  <si>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</si>
  <si>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</si>
  <si>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</si>
  <si>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</si>
  <si>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</si>
  <si>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</si>
  <si>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</si>
  <si>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</si>
  <si>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</si>
  <si>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</si>
  <si>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</si>
  <si>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</si>
  <si>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</si>
  <si>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</si>
  <si>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</si>
  <si>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</si>
  <si>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</si>
  <si>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</si>
  <si>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</si>
  <si>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</si>
  <si>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</si>
  <si>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</si>
  <si>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</si>
  <si>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</si>
  <si>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</si>
  <si>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</si>
  <si>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</si>
  <si>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</si>
  <si>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</si>
  <si>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</si>
  <si>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</si>
  <si>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</si>
  <si>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</si>
  <si>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</si>
  <si>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</si>
  <si>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</si>
  <si>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</si>
  <si>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</si>
  <si>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</si>
  <si>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</si>
  <si>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</si>
  <si>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</si>
  <si>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</si>
  <si>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</si>
  <si>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</si>
  <si>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</si>
  <si>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</si>
  <si>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</si>
  <si>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</si>
  <si>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</si>
  <si>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</si>
  <si>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</si>
  <si>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</si>
  <si>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</si>
  <si>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</si>
  <si>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</si>
  <si>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</si>
  <si>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</si>
  <si>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</si>
  <si>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</si>
  <si>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</si>
  <si>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</si>
  <si>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</si>
  <si>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</si>
  <si>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</si>
  <si>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</si>
  <si>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</si>
  <si>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</si>
  <si>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</si>
  <si>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</si>
  <si>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</si>
  <si>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</si>
  <si>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</si>
  <si>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</si>
  <si>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</si>
  <si>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</si>
  <si>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</si>
  <si>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</si>
  <si>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</si>
  <si>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</si>
  <si>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</si>
  <si>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</si>
  <si>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</si>
  <si>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</si>
  <si>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</si>
  <si>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</si>
  <si>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</si>
  <si>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</si>
  <si>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</si>
  <si>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</si>
  <si>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</si>
  <si>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</si>
  <si>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</si>
  <si>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</si>
  <si>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</si>
  <si>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</si>
  <si>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</si>
  <si>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</si>
  <si>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</si>
  <si>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</si>
  <si>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</si>
  <si>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</si>
  <si>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</si>
  <si>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</si>
  <si>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</si>
  <si>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</si>
  <si>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</si>
  <si>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</si>
  <si>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</si>
  <si>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</si>
  <si>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</si>
  <si>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</si>
  <si>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</si>
  <si>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</si>
  <si>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</si>
  <si>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</si>
  <si>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</si>
  <si>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</si>
  <si>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</si>
  <si>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</si>
  <si>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</si>
  <si>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</si>
  <si>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</si>
  <si>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</si>
  <si>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</si>
  <si>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</si>
  <si>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</si>
  <si>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</si>
  <si>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</si>
  <si>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</si>
  <si>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</si>
  <si>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</si>
  <si>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</si>
  <si>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</si>
  <si>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</si>
  <si>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</si>
  <si>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</si>
  <si>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</si>
  <si>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</si>
  <si>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</si>
  <si>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</si>
  <si>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</si>
  <si>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</si>
  <si>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</si>
  <si>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</si>
  <si>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</si>
  <si>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</si>
  <si>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</si>
  <si>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</si>
  <si>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</si>
  <si>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</si>
  <si>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</si>
  <si>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</si>
  <si>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</si>
  <si>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</si>
  <si>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</si>
  <si>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</si>
  <si>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</si>
  <si>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</si>
  <si>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</si>
  <si>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</si>
  <si>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</si>
  <si>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</si>
  <si>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</si>
  <si>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</si>
  <si>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</si>
  <si>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</si>
  <si>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</si>
  <si>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</si>
  <si>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</si>
  <si>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</si>
  <si>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</si>
  <si>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</si>
  <si>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</si>
  <si>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</si>
  <si>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</si>
  <si>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</si>
  <si>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</si>
  <si>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</si>
  <si>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</si>
  <si>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</si>
  <si>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</si>
  <si>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</si>
  <si>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</si>
  <si>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</si>
  <si>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</si>
  <si>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</si>
  <si>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</si>
  <si>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</si>
  <si>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</si>
  <si>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</si>
  <si>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</si>
  <si>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</si>
  <si>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</si>
  <si>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</si>
  <si>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</si>
  <si>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</si>
  <si>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</si>
  <si>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</si>
  <si>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</si>
  <si>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</si>
  <si>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</si>
  <si>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</si>
  <si>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</si>
  <si>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</si>
  <si>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</si>
  <si>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</si>
  <si>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</si>
  <si>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</si>
  <si>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</si>
  <si>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</si>
  <si>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</si>
  <si>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</si>
  <si>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</si>
  <si>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</si>
  <si>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</si>
  <si>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</si>
  <si>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</si>
  <si>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</si>
  <si>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</si>
  <si>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</si>
  <si>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</si>
  <si>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</si>
  <si>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</si>
  <si>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</si>
  <si>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</si>
  <si>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</si>
  <si>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</si>
  <si>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</si>
  <si>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</si>
  <si>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</si>
  <si>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</si>
  <si>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</si>
  <si>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</si>
  <si>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</si>
  <si>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</si>
  <si>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</si>
  <si>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</si>
  <si>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</si>
  <si>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</si>
  <si>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</si>
  <si>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</si>
  <si>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</si>
  <si>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</si>
  <si>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</si>
  <si>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</si>
  <si>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</si>
  <si>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</si>
  <si>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</si>
  <si>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</si>
  <si>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</si>
  <si>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</si>
  <si>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</si>
  <si>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</si>
  <si>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</si>
  <si>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</si>
  <si>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</si>
  <si>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</si>
  <si>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</si>
  <si>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</si>
  <si>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</si>
  <si>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</si>
  <si>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</si>
  <si>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</si>
  <si>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</si>
  <si>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</si>
  <si>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</si>
  <si>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</si>
  <si>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</si>
  <si>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</si>
  <si>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</si>
  <si>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</si>
  <si>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</si>
  <si>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</si>
  <si>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</si>
  <si>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</si>
  <si>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</si>
  <si>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</si>
  <si>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</si>
  <si>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</si>
  <si>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</si>
  <si>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</si>
  <si>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</si>
  <si>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</si>
  <si>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</si>
  <si>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</si>
  <si>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</si>
  <si>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</si>
  <si>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</si>
  <si>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</si>
  <si>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</si>
  <si>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</si>
  <si>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</si>
  <si>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</si>
  <si>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</si>
  <si>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</si>
  <si>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</si>
  <si>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</si>
  <si>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</si>
  <si>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</si>
  <si>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</si>
  <si>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</si>
  <si>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</si>
  <si>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</si>
  <si>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</si>
  <si>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</si>
  <si>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</si>
  <si>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</si>
  <si>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</si>
  <si>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</si>
  <si>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</si>
  <si>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</si>
  <si>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</si>
  <si>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</si>
  <si>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</si>
  <si>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</si>
  <si>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</si>
  <si>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</si>
  <si>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</si>
  <si>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</si>
  <si>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</si>
  <si>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</si>
  <si>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</si>
  <si>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</si>
  <si>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</si>
  <si>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</si>
  <si>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</si>
  <si>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</si>
  <si>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</si>
  <si>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</si>
  <si>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</si>
  <si>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</si>
  <si>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</si>
  <si>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</si>
  <si>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</si>
  <si>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</si>
  <si>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</si>
  <si>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</si>
  <si>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</si>
  <si>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</si>
  <si>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</si>
  <si>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</si>
  <si>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</si>
  <si>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</si>
  <si>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</si>
  <si>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</si>
  <si>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</si>
  <si>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</si>
  <si>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</si>
  <si>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</si>
  <si>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</si>
  <si>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</si>
  <si>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</si>
  <si>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</si>
  <si>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</si>
  <si>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</si>
  <si>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</si>
  <si>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</si>
  <si>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</si>
  <si>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</si>
  <si>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</si>
  <si>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</si>
  <si>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</si>
  <si>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</si>
  <si>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</si>
  <si>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</si>
  <si>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</si>
  <si>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</si>
  <si>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</si>
  <si>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</si>
  <si>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</si>
  <si>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</si>
  <si>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</si>
  <si>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</si>
  <si>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</si>
  <si>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</si>
  <si>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</si>
  <si>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</si>
  <si>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</si>
  <si>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</si>
  <si>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</si>
  <si>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</si>
  <si>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</si>
  <si>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</si>
  <si>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</si>
  <si>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</si>
  <si>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</si>
  <si>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</si>
  <si>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</si>
  <si>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</si>
  <si>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</si>
  <si>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</si>
  <si>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</si>
  <si>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</si>
  <si>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</si>
  <si>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</si>
  <si>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</si>
  <si>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</si>
  <si>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</si>
  <si>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</si>
  <si>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</si>
  <si>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</si>
  <si>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</si>
  <si>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</si>
  <si>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</si>
  <si>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</si>
  <si>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</si>
  <si>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</si>
  <si>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</si>
  <si>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</si>
  <si>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</si>
  <si>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</si>
  <si>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</si>
  <si>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</si>
  <si>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</si>
  <si>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</si>
  <si>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</si>
  <si>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</si>
  <si>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</si>
  <si>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</si>
  <si>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</si>
  <si>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</si>
  <si>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</si>
  <si>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</si>
  <si>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</si>
  <si>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</si>
  <si>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</si>
  <si>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</si>
  <si>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</si>
  <si>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</si>
  <si>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</si>
  <si>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</si>
  <si>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</si>
  <si>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</si>
  <si>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</si>
  <si>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</si>
  <si>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</si>
  <si>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</si>
  <si>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</si>
  <si>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</si>
  <si>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</si>
  <si>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</si>
  <si>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</si>
  <si>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</si>
  <si>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</si>
  <si>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</si>
  <si>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</si>
  <si>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</si>
  <si>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</si>
  <si>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</si>
  <si>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</si>
  <si>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</si>
  <si>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</si>
  <si>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</si>
  <si>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</si>
  <si>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</si>
  <si>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</si>
  <si>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</si>
  <si>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</si>
  <si>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</si>
  <si>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</si>
  <si>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</si>
  <si>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</si>
  <si>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</si>
  <si>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</si>
  <si>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</si>
  <si>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</si>
  <si>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</si>
  <si>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</si>
  <si>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</si>
  <si>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</si>
  <si>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</si>
  <si>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</si>
  <si>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</si>
  <si>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</si>
  <si>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</si>
  <si>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</si>
  <si>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</si>
  <si>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</si>
  <si>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</si>
  <si>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</si>
  <si>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</si>
  <si>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</si>
  <si>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</si>
  <si>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</si>
  <si>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</si>
  <si>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</si>
  <si>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</si>
  <si>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</si>
  <si>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</si>
  <si>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</si>
  <si>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</si>
  <si>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</si>
  <si>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</si>
  <si>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</si>
  <si>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</si>
  <si>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</si>
  <si>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</si>
  <si>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</si>
  <si>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</si>
  <si>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</si>
  <si>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</si>
  <si>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</si>
  <si>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</si>
  <si>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</si>
  <si>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</si>
  <si>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</si>
  <si>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</si>
  <si>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</si>
  <si>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</si>
  <si>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</si>
  <si>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</si>
  <si>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</si>
  <si>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</si>
  <si>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</si>
  <si>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</si>
  <si>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</si>
  <si>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</si>
  <si>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</si>
  <si>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</si>
  <si>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</si>
  <si>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</si>
  <si>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</si>
  <si>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</si>
  <si>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</si>
  <si>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</si>
  <si>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</si>
  <si>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</si>
  <si>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</si>
  <si>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</si>
  <si>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</si>
  <si>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</si>
  <si>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</si>
  <si>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</si>
  <si>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</si>
  <si>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</si>
  <si>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</si>
  <si>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</si>
  <si>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</si>
  <si>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</si>
  <si>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</si>
  <si>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</si>
  <si>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</si>
  <si>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</si>
  <si>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</si>
  <si>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</si>
  <si>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</si>
  <si>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</si>
  <si>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</si>
  <si>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</si>
  <si>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</si>
  <si>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</si>
  <si>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</si>
  <si>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</si>
  <si>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</si>
  <si>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</si>
  <si>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</si>
  <si>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</si>
  <si>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</si>
  <si>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</si>
  <si>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</si>
  <si>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</si>
  <si>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</si>
  <si>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</si>
  <si>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</si>
  <si>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</si>
  <si>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</si>
  <si>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</si>
  <si>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</si>
  <si>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</si>
  <si>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</si>
  <si>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</si>
  <si>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</si>
  <si>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</si>
  <si>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</si>
  <si>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</si>
  <si>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</si>
  <si>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</si>
  <si>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</si>
  <si>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</si>
  <si>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</si>
  <si>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</si>
  <si>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</si>
  <si>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</si>
  <si>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</si>
  <si>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</si>
  <si>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</si>
  <si>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</si>
  <si>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</si>
  <si>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</si>
  <si>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</si>
  <si>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</si>
  <si>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</si>
  <si>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</si>
  <si>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</si>
  <si>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</si>
  <si>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</si>
  <si>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</si>
  <si>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</si>
  <si>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</si>
  <si>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</si>
  <si>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</si>
  <si>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</si>
  <si>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</si>
  <si>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</si>
  <si>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</si>
  <si>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</si>
  <si>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</si>
  <si>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</si>
  <si>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</si>
  <si>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</si>
  <si>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</si>
  <si>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</si>
  <si>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</si>
  <si>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</si>
  <si>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</si>
  <si>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</si>
  <si>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</si>
  <si>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</si>
  <si>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</si>
  <si>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</si>
  <si>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</si>
  <si>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</si>
  <si>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</si>
  <si>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</si>
  <si>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</si>
  <si>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</si>
  <si>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</si>
  <si>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</si>
  <si>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</si>
  <si>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</si>
  <si>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</si>
  <si>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</si>
  <si>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</si>
  <si>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</si>
  <si>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</si>
  <si>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</si>
  <si>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</si>
  <si>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</si>
  <si>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</si>
  <si>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</si>
  <si>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</si>
  <si>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</si>
  <si>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</si>
  <si>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</si>
  <si>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</si>
  <si>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</si>
  <si>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</si>
  <si>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</si>
  <si>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</si>
  <si>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</si>
  <si>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</si>
  <si>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</si>
  <si>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</si>
  <si>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</si>
  <si>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</si>
  <si>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</si>
  <si>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</si>
  <si>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</si>
  <si>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</si>
  <si>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</si>
  <si>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</si>
  <si>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</si>
  <si>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</si>
  <si>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</si>
  <si>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</si>
  <si>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</si>
  <si>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</si>
  <si>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</si>
  <si>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</si>
  <si>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</si>
  <si>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</si>
  <si>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</si>
  <si>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</si>
  <si>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</si>
  <si>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</si>
  <si>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</si>
  <si>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</si>
  <si>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</si>
  <si>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</si>
  <si>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</si>
  <si>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</si>
  <si>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</si>
  <si>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</si>
  <si>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</si>
  <si>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</si>
  <si>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</si>
  <si>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</si>
  <si>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</si>
  <si>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</si>
  <si>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</si>
  <si>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</si>
  <si>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</si>
  <si>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</si>
  <si>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</si>
  <si>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</si>
  <si>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</si>
  <si>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</si>
  <si>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</si>
  <si>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</si>
  <si>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</si>
  <si>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</si>
  <si>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</si>
  <si>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</si>
  <si>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</si>
  <si>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</si>
  <si>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</si>
  <si>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</si>
  <si>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</si>
  <si>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</si>
  <si>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</si>
  <si>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</si>
  <si>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</si>
  <si>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</si>
  <si>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</si>
  <si>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</si>
  <si>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</si>
  <si>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</si>
  <si>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</si>
  <si>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</si>
  <si>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</si>
  <si>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</si>
  <si>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</si>
  <si>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</si>
  <si>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</si>
  <si>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</si>
  <si>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</si>
  <si>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</si>
  <si>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</si>
  <si>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</si>
  <si>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</si>
  <si>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</si>
  <si>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</si>
  <si>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</si>
  <si>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</si>
  <si>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</si>
  <si>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</si>
  <si>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</si>
  <si>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</si>
  <si>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</si>
  <si>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</si>
  <si>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</si>
  <si>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</si>
  <si>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</si>
  <si>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</si>
  <si>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</si>
  <si>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</si>
  <si>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</si>
  <si>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</si>
  <si>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</si>
  <si>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</si>
  <si>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</si>
  <si>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</si>
  <si>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</si>
  <si>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</si>
  <si>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</si>
  <si>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</si>
  <si>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</si>
  <si>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</si>
  <si>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</si>
  <si>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</si>
  <si>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</si>
  <si>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</si>
  <si>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</si>
  <si>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</si>
  <si>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</si>
  <si>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</si>
  <si>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</si>
  <si>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</si>
  <si>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</si>
  <si>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</si>
  <si>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</si>
  <si>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</si>
  <si>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</si>
  <si>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</si>
  <si>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</si>
  <si>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</si>
  <si>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</si>
  <si>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</si>
  <si>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</si>
  <si>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</si>
  <si>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</si>
  <si>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</si>
  <si>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</si>
  <si>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</si>
  <si>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</si>
  <si>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</si>
  <si>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</si>
  <si>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</si>
  <si>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</si>
  <si>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</si>
  <si>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</si>
  <si>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</si>
  <si>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</si>
  <si>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</si>
  <si>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</si>
  <si>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</si>
  <si>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</si>
  <si>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</si>
  <si>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</si>
  <si>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</si>
  <si>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</si>
  <si>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</si>
  <si>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</si>
  <si>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</si>
  <si>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</si>
  <si>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</si>
  <si>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</si>
  <si>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</si>
  <si>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</si>
  <si>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</si>
  <si>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</si>
  <si>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</si>
  <si>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</si>
  <si>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</si>
  <si>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</si>
  <si>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</si>
  <si>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</si>
  <si>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</si>
  <si>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</si>
  <si>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</si>
  <si>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</si>
  <si>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</si>
  <si>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</si>
  <si>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</si>
  <si>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</si>
  <si>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</si>
  <si>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</si>
  <si>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</si>
  <si>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</si>
  <si>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</si>
  <si>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</si>
  <si>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</si>
  <si>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</si>
  <si>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</si>
  <si>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</si>
  <si>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</si>
  <si>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</si>
  <si>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</si>
  <si>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</si>
  <si>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</si>
  <si>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</si>
  <si>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</si>
  <si>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</si>
  <si>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</si>
  <si>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</si>
  <si>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</si>
  <si>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</si>
  <si>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</si>
  <si>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</si>
  <si>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</si>
  <si>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</si>
  <si>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</si>
  <si>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</si>
  <si>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</si>
  <si>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</si>
  <si>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</si>
  <si>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</si>
  <si>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</si>
  <si>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</si>
  <si>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</si>
  <si>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</si>
  <si>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</si>
  <si>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</si>
  <si>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</si>
  <si>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</si>
  <si>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</si>
  <si>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</si>
  <si>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</si>
  <si>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</si>
  <si>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</si>
  <si>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</si>
  <si>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</si>
  <si>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</si>
  <si>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</si>
  <si>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</si>
  <si>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</si>
  <si>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</si>
  <si>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</si>
  <si>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</si>
  <si>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</si>
  <si>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</si>
  <si>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</si>
  <si>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</si>
  <si>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</si>
  <si>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</si>
  <si>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</si>
  <si>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</si>
  <si>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</si>
  <si>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</si>
  <si>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</si>
  <si>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</si>
  <si>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</si>
  <si>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</si>
  <si>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</si>
  <si>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</si>
  <si>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</si>
  <si>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</si>
  <si>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</si>
  <si>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</si>
  <si>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</si>
  <si>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</si>
  <si>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</si>
  <si>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</si>
  <si>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</si>
  <si>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</si>
  <si>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</si>
  <si>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</si>
  <si>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</si>
  <si>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</si>
  <si>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</si>
  <si>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</si>
  <si>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</si>
  <si>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</si>
  <si>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</si>
  <si>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</si>
  <si>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</si>
  <si>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</si>
  <si>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</si>
  <si>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</si>
  <si>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</si>
  <si>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</si>
  <si>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</si>
  <si>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</si>
  <si>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</si>
  <si>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</si>
  <si>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</si>
  <si>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</si>
  <si>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</si>
  <si>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</si>
  <si>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</si>
  <si>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</si>
  <si>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</si>
  <si>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</si>
  <si>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</si>
  <si>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</si>
  <si>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</si>
  <si>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</si>
  <si>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</si>
  <si>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</si>
  <si>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</si>
  <si>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</si>
  <si>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</si>
  <si>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</si>
  <si>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</si>
  <si>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</si>
  <si>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</si>
  <si>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</si>
  <si>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</si>
  <si>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</si>
  <si>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</si>
  <si>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</si>
  <si>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</si>
  <si>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</si>
  <si>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</si>
  <si>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</si>
  <si>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</si>
  <si>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</si>
  <si>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</si>
  <si>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</si>
  <si>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</si>
  <si>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</si>
  <si>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</si>
  <si>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</si>
  <si>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</si>
  <si>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</si>
  <si>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</si>
  <si>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</si>
  <si>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</si>
  <si>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</si>
  <si>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</si>
  <si>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</si>
  <si>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</si>
  <si>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</si>
  <si>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</si>
  <si>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</si>
  <si>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</si>
  <si>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</si>
  <si>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</si>
  <si>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</si>
  <si>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</si>
  <si>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</si>
  <si>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</si>
  <si>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</si>
  <si>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</si>
  <si>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</si>
  <si>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</si>
  <si>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</si>
  <si>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</si>
  <si>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</si>
  <si>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</si>
  <si>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</si>
  <si>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</si>
  <si>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</si>
  <si>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</si>
  <si>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</si>
  <si>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</si>
  <si>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</si>
  <si>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</si>
  <si>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</si>
  <si>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</si>
  <si>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</si>
  <si>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</si>
  <si>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</si>
  <si>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</si>
  <si>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</si>
  <si>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</si>
  <si>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</si>
  <si>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</si>
  <si>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</si>
  <si>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</si>
  <si>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</si>
  <si>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</si>
  <si>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</si>
  <si>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</si>
  <si>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</si>
  <si>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</si>
  <si>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</si>
  <si>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</si>
  <si>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</si>
  <si>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</si>
  <si>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</si>
  <si>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</si>
  <si>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</si>
  <si>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</si>
  <si>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</si>
  <si>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</si>
  <si>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</si>
  <si>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</si>
  <si>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</si>
  <si>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</si>
  <si>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</si>
  <si>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</si>
  <si>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</si>
  <si>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</si>
  <si>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</si>
  <si>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</si>
  <si>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</si>
  <si>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</si>
  <si>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</si>
  <si>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</si>
  <si>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</si>
  <si>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</si>
  <si>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</si>
  <si>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</si>
  <si>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</si>
  <si>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</si>
  <si>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</si>
  <si>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</si>
  <si>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</si>
  <si>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</si>
  <si>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</si>
  <si>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</si>
  <si>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</si>
  <si>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</si>
  <si>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</si>
  <si>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</si>
  <si>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</si>
  <si>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</si>
  <si>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</si>
  <si>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</si>
  <si>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</si>
  <si>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</si>
  <si>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</si>
  <si>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</si>
  <si>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</si>
  <si>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</si>
  <si>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</si>
  <si>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</si>
  <si>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</si>
  <si>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</si>
  <si>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</si>
  <si>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</si>
  <si>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</si>
  <si>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</si>
  <si>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</si>
  <si>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</si>
  <si>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</si>
  <si>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</si>
  <si>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</si>
  <si>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</si>
  <si>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</si>
  <si>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</si>
  <si>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</si>
  <si>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</si>
  <si>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</si>
  <si>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</si>
  <si>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</si>
  <si>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</si>
  <si>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</si>
  <si>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</si>
  <si>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</si>
  <si>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</si>
  <si>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</si>
  <si>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</si>
  <si>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</si>
  <si>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</si>
  <si>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</si>
  <si>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</si>
  <si>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</si>
  <si>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</si>
  <si>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</si>
  <si>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</si>
  <si>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</si>
  <si>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</si>
  <si>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</si>
  <si>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</si>
  <si>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</si>
  <si>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</si>
  <si>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</si>
  <si>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</si>
  <si>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</si>
  <si>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</si>
  <si>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</si>
  <si>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</si>
  <si>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</si>
  <si>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</si>
  <si>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</si>
  <si>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</si>
  <si>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</si>
  <si>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</si>
  <si>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</si>
  <si>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</si>
  <si>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</si>
  <si>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</si>
  <si>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</si>
  <si>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</si>
  <si>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</si>
  <si>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</si>
  <si>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</si>
  <si>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</si>
  <si>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</si>
  <si>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</si>
  <si>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</si>
  <si>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</si>
  <si>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</si>
  <si>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</si>
  <si>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</si>
  <si>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</si>
  <si>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</si>
  <si>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</si>
  <si>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</si>
  <si>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</si>
  <si>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</si>
  <si>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</si>
  <si>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</si>
  <si>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</si>
  <si>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</si>
  <si>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</si>
  <si>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</si>
  <si>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</si>
  <si>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</si>
  <si>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</si>
  <si>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</si>
  <si>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</si>
  <si>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</si>
  <si>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</si>
  <si>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</si>
  <si>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</si>
  <si>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</si>
  <si>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</si>
  <si>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</si>
  <si>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</si>
  <si>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</si>
  <si>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</si>
  <si>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</si>
  <si>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</si>
  <si>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</si>
  <si>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</si>
  <si>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</si>
  <si>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</si>
  <si>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</si>
  <si>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</si>
  <si>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</si>
  <si>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</si>
  <si>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</si>
  <si>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</si>
  <si>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</si>
  <si>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</si>
  <si>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</si>
  <si>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</si>
  <si>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</si>
  <si>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</si>
  <si>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</si>
  <si>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</si>
  <si>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</si>
  <si>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</si>
  <si>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</si>
  <si>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</si>
  <si>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</si>
  <si>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</si>
  <si>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</si>
  <si>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</si>
  <si>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</si>
  <si>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</si>
  <si>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</si>
  <si>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</si>
  <si>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</si>
  <si>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</si>
  <si>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</si>
  <si>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</si>
  <si>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</si>
  <si>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</si>
  <si>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</si>
  <si>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</si>
  <si>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</si>
  <si>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</si>
  <si>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</si>
  <si>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</si>
  <si>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</si>
  <si>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</si>
  <si>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</si>
  <si>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</si>
  <si>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</si>
  <si>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</si>
  <si>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</si>
  <si>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</si>
  <si>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</si>
  <si>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</si>
  <si>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</si>
  <si>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</si>
  <si>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</si>
  <si>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</si>
  <si>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</si>
  <si>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</si>
  <si>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</si>
  <si>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</si>
  <si>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</si>
  <si>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</si>
  <si>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</si>
  <si>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</si>
  <si>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</si>
  <si>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</si>
  <si>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</si>
  <si>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</si>
  <si>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</si>
  <si>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</si>
  <si>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</si>
  <si>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</si>
  <si>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</si>
  <si>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</si>
  <si>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</si>
  <si>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</si>
  <si>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</si>
  <si>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</si>
  <si>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</si>
  <si>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</si>
  <si>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</si>
  <si>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</si>
  <si>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</si>
  <si>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</si>
  <si>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</si>
  <si>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</si>
  <si>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</si>
  <si>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</si>
  <si>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</si>
  <si>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</si>
  <si>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</si>
  <si>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</si>
  <si>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</si>
  <si>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</si>
  <si>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</si>
  <si>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</si>
  <si>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</si>
  <si>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</si>
  <si>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</si>
  <si>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</si>
  <si>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</si>
  <si>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</si>
  <si>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</si>
  <si>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</si>
  <si>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</si>
  <si>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</si>
  <si>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</si>
  <si>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</si>
  <si>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</si>
  <si>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</si>
  <si>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</si>
  <si>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</si>
  <si>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</si>
  <si>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</si>
  <si>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</si>
  <si>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</si>
  <si>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</si>
  <si>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</si>
  <si>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</si>
  <si>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</si>
  <si>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</si>
  <si>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</si>
  <si>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</si>
  <si>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</si>
  <si>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</si>
  <si>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</si>
  <si>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</si>
  <si>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</si>
  <si>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</si>
  <si>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</si>
  <si>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</si>
  <si>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</si>
  <si>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</si>
  <si>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</si>
  <si>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</si>
  <si>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</si>
  <si>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</si>
  <si>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</si>
  <si>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</si>
  <si>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</si>
  <si>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</si>
  <si>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</si>
  <si>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</si>
  <si>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</si>
  <si>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</si>
  <si>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</si>
  <si>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</si>
  <si>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</si>
  <si>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</si>
  <si>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</si>
  <si>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</si>
  <si>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</si>
  <si>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</si>
  <si>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</si>
  <si>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</si>
  <si>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</si>
  <si>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</si>
  <si>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</si>
  <si>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</si>
  <si>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</si>
  <si>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</si>
  <si>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</si>
  <si>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</si>
  <si>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</si>
  <si>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</si>
  <si>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</si>
  <si>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</si>
  <si>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</si>
  <si>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</si>
  <si>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</si>
  <si>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</si>
  <si>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</si>
  <si>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</si>
  <si>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</si>
  <si>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</si>
  <si>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</si>
  <si>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</si>
  <si>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</si>
  <si>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</si>
  <si>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</si>
  <si>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</si>
  <si>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</si>
  <si>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</si>
  <si>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</si>
  <si>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</si>
  <si>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</si>
  <si>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</si>
  <si>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</si>
  <si>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</si>
  <si>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</si>
  <si>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</si>
  <si>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</si>
  <si>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</si>
  <si>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</si>
  <si>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</si>
  <si>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</si>
  <si>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</si>
  <si>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</si>
  <si>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</si>
  <si>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</si>
  <si>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</si>
  <si>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</si>
  <si>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</si>
  <si>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</si>
  <si>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</si>
  <si>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</si>
  <si>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</si>
  <si>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</si>
  <si>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</si>
  <si>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</si>
  <si>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</si>
  <si>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</si>
  <si>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</si>
  <si>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</si>
  <si>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</si>
  <si>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</si>
  <si>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</si>
  <si>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</si>
  <si>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</si>
  <si>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</si>
  <si>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</si>
  <si>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</si>
  <si>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</si>
  <si>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</si>
  <si>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</si>
  <si>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</si>
  <si>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</si>
  <si>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</si>
  <si>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</si>
  <si>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</si>
  <si>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</si>
  <si>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</si>
  <si>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</si>
  <si>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</si>
  <si>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</si>
  <si>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</si>
  <si>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</si>
  <si>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</si>
  <si>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</si>
  <si>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</si>
  <si>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</si>
  <si>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</si>
  <si>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</si>
  <si>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</si>
  <si>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</si>
  <si>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</si>
  <si>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</si>
  <si>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</si>
  <si>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</si>
  <si>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</si>
  <si>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</si>
  <si>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</si>
  <si>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</si>
  <si>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</si>
  <si>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</si>
  <si>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</si>
  <si>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</si>
  <si>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</si>
  <si>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</si>
  <si>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</si>
  <si>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</si>
  <si>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</si>
  <si>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</si>
  <si>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</si>
  <si>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</si>
  <si>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</si>
  <si>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</si>
  <si>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</si>
  <si>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</si>
  <si>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</si>
  <si>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</si>
  <si>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</si>
  <si>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</si>
  <si>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</si>
  <si>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</si>
  <si>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</si>
  <si>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</si>
  <si>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</si>
  <si>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</si>
  <si>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</si>
  <si>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</si>
  <si>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</si>
  <si>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</si>
  <si>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</si>
  <si>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</si>
  <si>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</si>
  <si>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</si>
  <si>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</si>
  <si>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</si>
  <si>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</si>
  <si>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</si>
  <si>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</si>
  <si>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</si>
  <si>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</si>
  <si>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</si>
  <si>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</si>
  <si>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</si>
  <si>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</si>
  <si>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</si>
  <si>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</si>
  <si>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</si>
  <si>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</si>
  <si>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</si>
  <si>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</si>
  <si>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</si>
  <si>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</si>
  <si>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</si>
  <si>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</si>
  <si>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</si>
  <si>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</si>
  <si>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</si>
  <si>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</si>
  <si>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</si>
  <si>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</si>
  <si>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</si>
  <si>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</si>
  <si>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</si>
  <si>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</si>
  <si>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</si>
  <si>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</si>
  <si>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</si>
  <si>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</si>
  <si>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</si>
  <si>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</si>
  <si>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</si>
  <si>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</si>
  <si>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</si>
  <si>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</si>
  <si>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</si>
  <si>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</si>
  <si>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</si>
  <si>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</si>
  <si>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</si>
  <si>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</si>
  <si>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</si>
  <si>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</si>
  <si>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</si>
  <si>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</si>
  <si>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</si>
  <si>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</si>
  <si>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</si>
  <si>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</si>
  <si>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</si>
  <si>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</si>
  <si>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</si>
  <si>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</si>
  <si>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</si>
  <si>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</si>
  <si>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</si>
  <si>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</si>
  <si>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</si>
  <si>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</si>
  <si>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</si>
  <si>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</si>
  <si>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</si>
  <si>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</si>
  <si>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</si>
  <si>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</si>
  <si>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</si>
  <si>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</si>
  <si>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</si>
  <si>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</si>
  <si>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</si>
  <si>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</si>
  <si>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</si>
  <si>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</si>
  <si>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</si>
  <si>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</si>
  <si>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</si>
  <si>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</si>
  <si>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</si>
  <si>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</si>
  <si>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</si>
  <si>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</si>
  <si>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</si>
  <si>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</si>
  <si>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</si>
  <si>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</si>
  <si>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</si>
  <si>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</si>
  <si>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</si>
  <si>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</si>
  <si>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</si>
  <si>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</si>
  <si>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</si>
  <si>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</si>
  <si>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</si>
  <si>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</si>
  <si>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</si>
  <si>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</si>
  <si>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</si>
  <si>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</si>
  <si>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</si>
  <si>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</si>
  <si>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</si>
  <si>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</si>
  <si>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</si>
  <si>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</si>
  <si>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</si>
  <si>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</si>
  <si>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</si>
  <si>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</si>
  <si>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</si>
  <si>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</si>
  <si>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</si>
  <si>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</si>
  <si>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</si>
  <si>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</si>
  <si>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</si>
  <si>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</si>
  <si>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</si>
  <si>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</si>
  <si>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</si>
  <si>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</si>
  <si>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</si>
  <si>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</si>
  <si>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</si>
  <si>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</si>
  <si>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</si>
  <si>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</si>
  <si>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</si>
  <si>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</si>
  <si>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</si>
  <si>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</si>
  <si>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</si>
  <si>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</si>
  <si>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</si>
  <si>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</si>
  <si>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</si>
  <si>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</si>
  <si>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</si>
  <si>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</si>
  <si>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</si>
  <si>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</si>
  <si>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</si>
  <si>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</si>
  <si>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</si>
  <si>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</si>
  <si>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</si>
  <si>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</si>
  <si>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</si>
  <si>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</si>
  <si>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</si>
  <si>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</si>
  <si>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</si>
  <si>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</si>
  <si>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</si>
  <si>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</si>
  <si>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</si>
  <si>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</si>
  <si>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</si>
  <si>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</si>
  <si>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</si>
  <si>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</si>
  <si>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</si>
  <si>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</si>
  <si>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</si>
  <si>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</si>
  <si>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</si>
  <si>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</si>
  <si>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</si>
  <si>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</si>
  <si>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</si>
  <si>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</si>
  <si>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</si>
  <si>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</si>
  <si>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</si>
  <si>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</si>
  <si>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</si>
  <si>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</si>
  <si>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</si>
  <si>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</si>
  <si>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</si>
  <si>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</si>
  <si>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</si>
  <si>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</si>
  <si>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</si>
  <si>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</si>
  <si>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</si>
  <si>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</si>
  <si>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</si>
  <si>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</si>
  <si>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</si>
  <si>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</si>
  <si>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</si>
  <si>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</si>
  <si>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</si>
  <si>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</si>
  <si>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</si>
  <si>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</si>
  <si>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</si>
  <si>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</si>
  <si>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</si>
  <si>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</si>
  <si>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</si>
  <si>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</si>
  <si>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</si>
  <si>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</si>
  <si>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</si>
  <si>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</si>
  <si>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</si>
  <si>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</si>
  <si>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</si>
  <si>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</si>
  <si>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</si>
  <si>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</si>
  <si>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</si>
  <si>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</si>
  <si>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</si>
  <si>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</si>
  <si>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</si>
  <si>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</si>
  <si>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</si>
  <si>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</si>
  <si>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</si>
  <si>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</si>
  <si>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</si>
  <si>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</si>
  <si>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</si>
  <si>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</si>
  <si>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</si>
  <si>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</si>
  <si>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</si>
  <si>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</si>
  <si>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</si>
  <si>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</si>
  <si>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</si>
  <si>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</si>
  <si>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</si>
  <si>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</si>
  <si>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</si>
  <si>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</si>
  <si>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</si>
  <si>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</si>
  <si>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</si>
  <si>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</si>
  <si>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</si>
  <si>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</si>
  <si>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</si>
  <si>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</si>
  <si>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</si>
  <si>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</si>
  <si>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</si>
  <si>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</si>
  <si>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</si>
  <si>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</si>
  <si>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</si>
  <si>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</si>
  <si>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</si>
  <si>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</si>
  <si>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</si>
  <si>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</si>
  <si>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</si>
  <si>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</si>
  <si>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</si>
  <si>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</si>
  <si>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</si>
  <si>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</si>
  <si>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</si>
  <si>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</si>
  <si>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</si>
  <si>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</si>
  <si>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</si>
  <si>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</si>
  <si>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</si>
  <si>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</si>
  <si>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</si>
  <si>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</si>
  <si>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</si>
  <si>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</si>
  <si>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</si>
  <si>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</si>
  <si>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</si>
  <si>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</si>
  <si>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</si>
  <si>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</si>
  <si>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</si>
  <si>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</si>
  <si>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</si>
  <si>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</si>
  <si>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</si>
  <si>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</si>
  <si>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</si>
  <si>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</si>
  <si>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</si>
  <si>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</si>
  <si>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</si>
  <si>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</si>
  <si>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</si>
  <si>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</si>
  <si>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</si>
  <si>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</si>
  <si>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</si>
  <si>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</si>
  <si>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</si>
  <si>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</si>
  <si>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</si>
  <si>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</si>
  <si>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</si>
  <si>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</si>
  <si>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</si>
  <si>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</si>
  <si>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</si>
  <si>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</si>
  <si>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</si>
  <si>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</si>
  <si>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</si>
  <si>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</si>
  <si>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</si>
  <si>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</si>
  <si>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</si>
  <si>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</si>
  <si>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</si>
  <si>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</si>
  <si>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</si>
  <si>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</si>
  <si>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</si>
  <si>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</si>
  <si>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</si>
  <si>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</si>
  <si>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</si>
  <si>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</si>
  <si>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</si>
  <si>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</si>
  <si>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</si>
  <si>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</si>
  <si>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</si>
  <si>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</si>
  <si>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</si>
  <si>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</si>
  <si>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</si>
  <si>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</si>
  <si>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</si>
  <si>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</si>
  <si>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</si>
  <si>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</si>
  <si>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</si>
  <si>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</si>
  <si>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</si>
  <si>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</si>
  <si>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</si>
  <si>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</si>
  <si>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</si>
  <si>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</si>
  <si>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</si>
  <si>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</si>
  <si>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</si>
  <si>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</si>
  <si>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</si>
  <si>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</si>
  <si>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</si>
  <si>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</si>
  <si>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</si>
  <si>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</si>
  <si>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</si>
  <si>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</si>
  <si>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</si>
  <si>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</si>
  <si>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</si>
  <si>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</si>
  <si>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</si>
  <si>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</si>
  <si>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</si>
  <si>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</si>
  <si>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</si>
  <si>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</si>
  <si>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</si>
  <si>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</si>
  <si>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</si>
  <si>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</si>
  <si>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</si>
  <si>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</si>
  <si>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</si>
  <si>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</si>
  <si>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</si>
  <si>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</si>
  <si>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</si>
  <si>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</si>
  <si>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</si>
  <si>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</si>
  <si>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</si>
  <si>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</si>
  <si>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</si>
  <si>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</si>
  <si>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</si>
  <si>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</si>
  <si>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</si>
  <si>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</si>
  <si>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</si>
  <si>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</si>
  <si>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</si>
  <si>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</si>
  <si>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</si>
  <si>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</si>
  <si>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</si>
  <si>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</si>
  <si>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</si>
  <si>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</si>
  <si>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</si>
  <si>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</si>
  <si>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</si>
  <si>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</si>
  <si>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</si>
  <si>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</si>
  <si>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</si>
  <si>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</si>
  <si>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</si>
  <si>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</si>
  <si>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</si>
  <si>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</si>
  <si>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</si>
  <si>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</si>
  <si>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</si>
  <si>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</si>
  <si>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</si>
  <si>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</si>
  <si>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</si>
  <si>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</si>
  <si>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</si>
  <si>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</si>
  <si>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</si>
  <si>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</si>
  <si>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</si>
  <si>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</si>
  <si>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</si>
  <si>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</si>
  <si>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</si>
  <si>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</si>
  <si>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</si>
  <si>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</si>
  <si>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</si>
  <si>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</si>
  <si>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</si>
  <si>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</si>
  <si>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</si>
  <si>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</si>
  <si>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</si>
  <si>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</si>
  <si>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</si>
  <si>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</si>
  <si>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</si>
  <si>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</si>
  <si>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</si>
  <si>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</si>
  <si>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</si>
  <si>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</si>
  <si>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</si>
  <si>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</si>
  <si>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</si>
  <si>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</si>
  <si>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</si>
  <si>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</si>
  <si>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</si>
  <si>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</si>
  <si>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</si>
  <si>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</si>
  <si>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</si>
  <si>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</si>
  <si>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</si>
  <si>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</si>
  <si>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</si>
  <si>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</si>
  <si>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</si>
  <si>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</si>
  <si>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</si>
  <si>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</si>
  <si>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</si>
  <si>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</si>
  <si>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</si>
  <si>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</si>
  <si>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</si>
  <si>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</si>
  <si>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</si>
  <si>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</si>
  <si>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</si>
  <si>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</si>
  <si>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</si>
  <si>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</si>
  <si>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</si>
  <si>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</si>
  <si>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</si>
  <si>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</si>
  <si>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</si>
  <si>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</si>
  <si>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</si>
  <si>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</si>
  <si>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</si>
  <si>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</si>
  <si>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</si>
  <si>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</si>
  <si>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</si>
  <si>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</si>
  <si>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</si>
  <si>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</si>
  <si>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</si>
  <si>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</si>
  <si>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</si>
  <si>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</si>
  <si>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</si>
  <si>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</si>
  <si>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</si>
  <si>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</si>
  <si>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</si>
  <si>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</si>
  <si>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</si>
  <si>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</si>
  <si>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</si>
  <si>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</si>
  <si>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</si>
  <si>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</si>
  <si>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</si>
  <si>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</si>
  <si>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</si>
  <si>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</si>
  <si>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</si>
  <si>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</si>
  <si>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</si>
  <si>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</si>
  <si>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</si>
  <si>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</si>
  <si>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</si>
  <si>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</si>
  <si>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</si>
  <si>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</si>
  <si>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</si>
  <si>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</si>
  <si>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</si>
  <si>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</si>
  <si>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</si>
  <si>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</si>
  <si>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</si>
  <si>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</si>
  <si>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</si>
  <si>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</si>
  <si>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</si>
  <si>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</si>
  <si>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</si>
  <si>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</si>
  <si>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</si>
  <si>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</si>
  <si>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</si>
  <si>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</si>
  <si>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</si>
  <si>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</si>
  <si>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</si>
  <si>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</si>
  <si>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</si>
  <si>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</si>
  <si>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</si>
  <si>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</si>
  <si>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</si>
  <si>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</si>
  <si>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</si>
  <si>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</si>
  <si>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</si>
  <si>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</si>
  <si>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</si>
  <si>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</si>
  <si>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</si>
  <si>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</si>
  <si>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</si>
  <si>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</si>
  <si>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</si>
  <si>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</si>
  <si>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</si>
  <si>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</si>
  <si>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</si>
  <si>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</si>
  <si>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</si>
  <si>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</si>
  <si>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</si>
  <si>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</si>
  <si>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</si>
  <si>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</si>
  <si>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</si>
  <si>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</si>
  <si>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</si>
  <si>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</si>
  <si>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</si>
  <si>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</si>
  <si>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</si>
  <si>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</si>
  <si>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</si>
  <si>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</si>
  <si>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</si>
  <si>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</si>
  <si>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</si>
  <si>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</si>
  <si>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</si>
  <si>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</si>
  <si>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</si>
  <si>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</si>
  <si>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</si>
  <si>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</si>
  <si>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</si>
  <si>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</si>
  <si>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</si>
  <si>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</si>
  <si>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</si>
  <si>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</si>
  <si>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</si>
  <si>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</si>
  <si>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</si>
  <si>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</si>
  <si>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</si>
  <si>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</si>
  <si>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</si>
  <si>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</si>
  <si>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</si>
  <si>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</si>
  <si>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</si>
  <si>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</si>
  <si>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</si>
  <si>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</si>
  <si>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</si>
  <si>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</si>
  <si>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</si>
  <si>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</si>
  <si>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</si>
  <si>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</si>
  <si>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</si>
  <si>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</si>
  <si>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</si>
  <si>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</si>
  <si>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</si>
  <si>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</si>
  <si>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</si>
  <si>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</si>
  <si>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</si>
  <si>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</si>
  <si>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</si>
  <si>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</si>
  <si>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</si>
  <si>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</si>
  <si>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</si>
  <si>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</si>
  <si>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</si>
  <si>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</si>
  <si>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</si>
  <si>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</si>
  <si>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</si>
  <si>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</si>
  <si>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</si>
  <si>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</si>
  <si>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</si>
  <si>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</si>
  <si>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</si>
  <si>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</si>
  <si>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</si>
  <si>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</si>
  <si>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</si>
  <si>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</si>
  <si>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</si>
  <si>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</si>
  <si>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</si>
  <si>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</si>
  <si>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</si>
  <si>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</si>
  <si>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</si>
  <si>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</si>
  <si>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</si>
  <si>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</si>
  <si>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</si>
  <si>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</si>
  <si>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</si>
  <si>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</si>
  <si>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</si>
  <si>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</si>
  <si>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</si>
  <si>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</si>
  <si>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</si>
  <si>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</si>
  <si>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</si>
  <si>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</si>
  <si>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</si>
  <si>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</si>
  <si>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</si>
  <si>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</si>
  <si>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</si>
  <si>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</si>
  <si>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</si>
  <si>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</si>
  <si>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</si>
  <si>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</si>
  <si>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</si>
  <si>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</si>
  <si>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</si>
  <si>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</si>
  <si>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</si>
  <si>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</si>
  <si>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</si>
  <si>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</si>
  <si>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</si>
  <si>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</si>
  <si>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</si>
  <si>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</si>
  <si>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</si>
  <si>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</si>
  <si>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</si>
  <si>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</si>
  <si>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</si>
  <si>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</si>
  <si>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</si>
  <si>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</si>
  <si>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</si>
  <si>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</si>
  <si>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</si>
  <si>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</si>
  <si>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</si>
  <si>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</si>
  <si>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</si>
  <si>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</si>
  <si>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</si>
  <si>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</si>
  <si>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</si>
  <si>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</si>
  <si>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</si>
  <si>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</si>
  <si>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</si>
  <si>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</si>
  <si>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</si>
  <si>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</si>
  <si>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</si>
  <si>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</si>
  <si>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</si>
  <si>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</si>
  <si>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</si>
  <si>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</si>
  <si>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</si>
  <si>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</si>
  <si>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</si>
  <si>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</si>
  <si>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</si>
  <si>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</si>
  <si>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</si>
  <si>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</si>
  <si>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</si>
  <si>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</si>
  <si>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</si>
  <si>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</si>
  <si>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</si>
  <si>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</si>
  <si>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</si>
  <si>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</si>
  <si>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</si>
  <si>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</si>
  <si>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</si>
  <si>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</si>
  <si>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</si>
  <si>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</si>
  <si>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</si>
  <si>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</si>
  <si>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</si>
  <si>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</si>
  <si>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</si>
  <si>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</si>
  <si>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</si>
  <si>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</si>
  <si>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</si>
  <si>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</si>
  <si>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</si>
  <si>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</si>
  <si>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</si>
  <si>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</si>
  <si>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</si>
  <si>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</si>
  <si>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</si>
  <si>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</si>
  <si>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</si>
  <si>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</si>
  <si>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</si>
  <si>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</si>
  <si>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</si>
  <si>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</si>
  <si>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</si>
  <si>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</si>
  <si>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</si>
  <si>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</si>
  <si>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</si>
  <si>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</si>
  <si>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</si>
  <si>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</si>
  <si>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</si>
  <si>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</si>
  <si>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</si>
  <si>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</si>
  <si>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</si>
  <si>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</si>
  <si>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</si>
  <si>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</si>
  <si>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</si>
  <si>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</si>
  <si>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</si>
  <si>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</si>
  <si>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</si>
  <si>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</si>
  <si>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</si>
  <si>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</si>
  <si>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</si>
  <si>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</si>
  <si>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</si>
  <si>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</si>
  <si>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</si>
  <si>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</si>
  <si>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</si>
  <si>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</si>
  <si>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</si>
  <si>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</si>
  <si>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</si>
  <si>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</si>
  <si>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</si>
  <si>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</si>
  <si>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</si>
  <si>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</si>
  <si>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</si>
  <si>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</si>
  <si>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</si>
  <si>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</si>
  <si>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</si>
  <si>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</si>
  <si>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</si>
  <si>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</si>
  <si>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</si>
  <si>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</si>
  <si>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</si>
  <si>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</si>
  <si>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</si>
  <si>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</si>
  <si>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</si>
  <si>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</si>
  <si>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</si>
  <si>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</si>
  <si>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</si>
  <si>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</si>
  <si>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</si>
  <si>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</si>
  <si>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</si>
  <si>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</si>
  <si>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</si>
  <si>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</si>
  <si>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</si>
  <si>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</si>
  <si>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</si>
  <si>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</si>
  <si>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</si>
  <si>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</si>
  <si>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</si>
  <si>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</si>
  <si>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</si>
  <si>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</si>
  <si>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</si>
  <si>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</si>
  <si>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</si>
  <si>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</si>
  <si>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</si>
  <si>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</si>
  <si>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</si>
  <si>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</si>
  <si>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</si>
  <si>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</si>
  <si>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</si>
  <si>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</si>
  <si>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</si>
  <si>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</si>
  <si>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</si>
  <si>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</si>
  <si>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</si>
  <si>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</si>
  <si>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</si>
  <si>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</si>
  <si>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</si>
  <si>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</si>
  <si>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</si>
  <si>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</si>
  <si>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</si>
  <si>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</si>
  <si>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</si>
  <si>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</si>
  <si>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</si>
  <si>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</si>
  <si>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</si>
  <si>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</si>
  <si>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</si>
  <si>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</si>
  <si>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</si>
  <si>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</si>
  <si>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</si>
  <si>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</si>
  <si>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</si>
  <si>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</si>
  <si>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</si>
  <si>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</si>
  <si>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</si>
  <si>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</si>
  <si>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</si>
  <si>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</si>
  <si>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</si>
  <si>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</si>
  <si>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</si>
  <si>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</si>
  <si>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</si>
  <si>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</si>
  <si>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</si>
  <si>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</si>
  <si>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</si>
  <si>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</si>
  <si>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</si>
  <si>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</si>
  <si>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</si>
  <si>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</si>
  <si>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</si>
  <si>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</si>
  <si>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</si>
  <si>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</si>
  <si>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</si>
  <si>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</si>
  <si>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</si>
  <si>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</si>
  <si>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</si>
  <si>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</si>
  <si>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</si>
  <si>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</si>
  <si>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</si>
  <si>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</si>
  <si>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</si>
  <si>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</si>
  <si>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</si>
  <si>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</si>
  <si>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</si>
  <si>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</si>
  <si>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</si>
  <si>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</si>
  <si>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</si>
  <si>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</si>
  <si>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</si>
  <si>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</si>
  <si>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</si>
  <si>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</si>
  <si>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</si>
  <si>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</si>
  <si>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</si>
  <si>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</si>
  <si>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</si>
  <si>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</si>
  <si>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</si>
  <si>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</si>
  <si>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</si>
  <si>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</si>
  <si>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</si>
  <si>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</si>
  <si>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</si>
  <si>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</si>
  <si>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</si>
  <si>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</si>
  <si>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</si>
  <si>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</si>
  <si>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</si>
  <si>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</si>
  <si>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</si>
  <si>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</si>
  <si>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</si>
  <si>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</si>
  <si>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</si>
  <si>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</si>
  <si>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</si>
  <si>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</si>
  <si>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</si>
  <si>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</si>
  <si>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</si>
  <si>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</si>
  <si>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</si>
  <si>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</si>
  <si>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</si>
  <si>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</si>
  <si>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</si>
  <si>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</si>
  <si>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</si>
  <si>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</si>
  <si>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</si>
  <si>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</si>
  <si>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</si>
  <si>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</si>
  <si>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</si>
  <si>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</si>
  <si>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</si>
  <si>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</si>
  <si>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</si>
  <si>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</si>
  <si>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</si>
  <si>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</si>
  <si>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</si>
  <si>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</si>
  <si>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</si>
  <si>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</si>
  <si>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</si>
  <si>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</si>
  <si>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</si>
  <si>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</si>
  <si>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</si>
  <si>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</si>
  <si>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</si>
  <si>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</si>
  <si>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</si>
  <si>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</si>
  <si>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</si>
  <si>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</si>
  <si>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</si>
  <si>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</si>
  <si>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</si>
  <si>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</si>
  <si>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</si>
  <si>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</si>
  <si>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</si>
  <si>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</si>
  <si>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</si>
  <si>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</si>
  <si>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</si>
  <si>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</si>
  <si>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</si>
  <si>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</si>
  <si>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</si>
  <si>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</si>
  <si>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</si>
  <si>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</si>
  <si>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</si>
  <si>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</si>
  <si>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</si>
  <si>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</si>
  <si>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</si>
  <si>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</si>
  <si>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</si>
  <si>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</si>
  <si>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</si>
  <si>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</si>
  <si>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</si>
  <si>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</si>
  <si>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</si>
  <si>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</si>
  <si>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</si>
  <si>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</si>
  <si>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</si>
  <si>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</si>
  <si>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</si>
  <si>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</si>
  <si>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</si>
  <si>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</si>
  <si>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</si>
  <si>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</si>
  <si>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</si>
  <si>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</si>
  <si>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</si>
  <si>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</si>
  <si>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</si>
  <si>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</si>
  <si>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</si>
  <si>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</si>
  <si>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</si>
  <si>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</si>
  <si>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</si>
  <si>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</si>
  <si>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</si>
  <si>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</si>
  <si>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</si>
  <si>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</si>
  <si>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</si>
  <si>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</si>
  <si>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</si>
  <si>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</si>
  <si>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</si>
  <si>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</si>
  <si>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</si>
  <si>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</si>
  <si>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</si>
  <si>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</si>
  <si>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</si>
  <si>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</si>
  <si>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</si>
  <si>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</si>
  <si>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</si>
  <si>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</si>
  <si>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</si>
  <si>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</si>
  <si>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SISTEMA DE ORÇAMENTO PÁSCOA 2023</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</si>
  <si>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</si>
  <si>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</si>
  <si>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</si>
  <si>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</si>
  <si>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</si>
  <si>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</si>
  <si>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</si>
  <si>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</si>
  <si>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</si>
  <si>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</si>
  <si>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</si>
  <si>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</si>
  <si>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</si>
  <si>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</si>
  <si>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</si>
  <si>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</si>
  <si>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</si>
  <si>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</si>
  <si>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</si>
  <si>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</si>
  <si>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</si>
  <si>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</si>
  <si>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</si>
  <si>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</si>
  <si>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</si>
  <si>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</si>
  <si>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</si>
  <si>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</si>
  <si>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</si>
  <si>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</si>
  <si>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</si>
  <si>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</si>
  <si>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</si>
  <si>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</si>
  <si>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</si>
  <si>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</si>
  <si>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</si>
  <si>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</si>
  <si>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</si>
  <si>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</si>
  <si>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</si>
  <si>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</si>
  <si>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</si>
  <si>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</si>
  <si>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</si>
  <si>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</si>
  <si>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</si>
  <si>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</si>
  <si>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</si>
  <si>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</si>
  <si>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</si>
  <si>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</si>
  <si>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</si>
  <si>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</si>
  <si>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</si>
  <si>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</si>
  <si>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</si>
  <si>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</si>
  <si>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</si>
  <si>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</si>
  <si>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</si>
  <si>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</si>
  <si>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</si>
  <si>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</si>
  <si>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</si>
  <si>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</si>
  <si>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</si>
  <si>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</si>
  <si>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</si>
  <si>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</si>
  <si>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</si>
  <si>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</si>
  <si>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</si>
  <si>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</si>
  <si>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</si>
  <si>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</si>
  <si>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</si>
  <si>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</si>
  <si>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</si>
  <si>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</si>
  <si>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</si>
  <si>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</si>
  <si>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</si>
  <si>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</si>
  <si>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</si>
  <si>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</si>
  <si>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</si>
  <si>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</si>
  <si>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</si>
  <si>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</si>
  <si>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</si>
  <si>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</si>
  <si>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</si>
  <si>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</si>
  <si>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</si>
  <si>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</si>
  <si>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</si>
  <si>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</si>
  <si>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</si>
  <si>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</si>
  <si>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</si>
  <si>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</si>
  <si>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</si>
  <si>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</si>
  <si>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</si>
  <si>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</si>
  <si>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</si>
  <si>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</si>
  <si>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</si>
  <si>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</si>
  <si>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</si>
  <si>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</si>
  <si>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</si>
  <si>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</si>
  <si>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</si>
  <si>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</si>
  <si>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</si>
  <si>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</si>
  <si>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</si>
  <si>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</si>
  <si>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</si>
  <si>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</si>
  <si>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</si>
  <si>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</si>
  <si>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</si>
  <si>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</si>
  <si>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</si>
  <si>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</si>
  <si>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</si>
  <si>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</si>
  <si>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</si>
  <si>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</si>
  <si>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</si>
  <si>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</si>
  <si>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</si>
  <si>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</si>
  <si>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</si>
  <si>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</si>
  <si>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</si>
  <si>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</si>
  <si>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</si>
  <si>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</si>
  <si>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</si>
  <si>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</si>
  <si>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</si>
  <si>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</si>
  <si>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</si>
  <si>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</si>
  <si>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</si>
  <si>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</si>
  <si>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</si>
  <si>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</si>
  <si>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</si>
  <si>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</si>
  <si>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</si>
  <si>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</si>
  <si>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</si>
  <si>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</si>
  <si>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</si>
  <si>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</si>
  <si>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</si>
  <si>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</si>
  <si>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</si>
  <si>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</si>
  <si>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</si>
  <si>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</si>
  <si>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</si>
  <si>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</si>
  <si>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</si>
  <si>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</si>
  <si>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</si>
  <si>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</si>
  <si>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</si>
  <si>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</si>
  <si>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</si>
  <si>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</si>
  <si>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</si>
  <si>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</si>
  <si>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</si>
  <si>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</si>
  <si>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</si>
  <si>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</si>
  <si>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</si>
  <si>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</si>
  <si>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</si>
  <si>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</si>
  <si>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</si>
  <si>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</si>
  <si>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</si>
  <si>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</si>
  <si>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</si>
  <si>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</si>
  <si>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</si>
  <si>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</si>
  <si>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</si>
  <si>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</si>
  <si>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</si>
  <si>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</si>
  <si>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</si>
  <si>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</si>
  <si>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</si>
  <si>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</si>
  <si>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</si>
  <si>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</si>
  <si>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</si>
  <si>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Cenário</t>
  </si>
  <si>
    <t>Quantidade</t>
  </si>
  <si>
    <t>Venda Unitário</t>
  </si>
  <si>
    <t>Venda Total</t>
  </si>
  <si>
    <t>Locação Unitário</t>
  </si>
  <si>
    <t>Locação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</si>
</sst>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R$&quot;\ * #,##0.00_-;\-&quot;R$&quot;\ * #,##0.00_-;_-&quot;R$&quot;\ * &quot;-&quot;??_-;_-@_-"/>
    <numFmt numFmtId="43" formatCode="_-* #,##0.00_-;\-* #,##0.00_-;_-* &quot;-&quot;??_-;_-@_-"/>
    <numFmt numFmtId="164" formatCode="_(* #,##0.00_);_(* \(#,##0.00\);_(* &quot;-&quot;??_);_(@_)"/>
    <numFmt numFmtId="165" formatCode="_-&quot;R$&quot;* #,##0.00_-;\-&quot;R$&quot;* #,##0.00_-;_-&quot;R$&quot;* &quot;-&quot;??_-;_-@_-"/>
    <numFmt numFmtId="166" formatCode="&quot;R$ &quot;#,##0.00_);[Red]\(&quot;R$ &quot;#,##0.00\)"/>
    <numFmt numFmtId="167" formatCode="_(&quot;R$ &quot;* #,##0.00_);_(&quot;R$ &quot;* \(#,##0.00\);_(&quot;R$ &quot;* &quot;-&quot;??_);_(@_)"/>
    <numFmt numFmtId="168" formatCode="&quot;Joinville, &quot;\ d\ \ &quot;de&quot;\ mmmm&quot; de &quot;\ yyyy"/>
    <numFmt numFmtId="169" formatCode="0.0000"/>
    <numFmt numFmtId="170" formatCode="dd/mm/yy;@"/>
    <numFmt numFmtId="171" formatCode="_(&quot;R$ &quot;* #,##0.000_);_(&quot;R$ &quot;* \(#,##0.000\);_(&quot;R$ &quot;* &quot;-&quot;??_);_(@_)"/>
    <numFmt numFmtId="172" formatCode="00000"/>
    <numFmt numFmtId="173" formatCode="00&quot;.&quot;000&quot;.&quot;000&quot;/&quot;0000&quot;-&quot;00"/>
    <numFmt numFmtId="174" formatCode="00&quot;.&quot;000&quot;-&quot;000"/>
    <numFmt numFmtId="175" formatCode="\(00\)&quot; &quot;0000&quot;-&quot;0000"/>
    <numFmt numFmtId="176" formatCode="0.000%"/>
    <numFmt numFmtId="177" formatCode="&quot;R$&quot;\ #,##0.00"/>
  </numFmts>
  <fonts count="154"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7" fontId="5" fillId="0" borderId="0" applyFont="0" applyFill="0" applyBorder="0" applyAlignment="0" applyProtection="0"/>
    <xf numFmtId="167" fontId="9"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3"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35" fillId="0" borderId="0" applyFont="0" applyFill="0" applyBorder="0" applyAlignment="0" applyProtection="0"/>
    <xf numFmtId="167"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3"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35"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44" fontId="80"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5"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0" fontId="120" fillId="0" borderId="0" applyNumberFormat="0" applyFill="0" applyBorder="0" applyAlignment="0" applyProtection="0"/>
    <xf numFmtId="0" fontId="3" fillId="0" borderId="0"/>
    <xf numFmtId="44" fontId="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44" fontId="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7" fontId="149" fillId="0" borderId="0" applyFont="0" applyFill="0" applyBorder="0" applyAlignment="0" applyProtection="0"/>
    <xf numFmtId="0" fontId="1" fillId="0" borderId="0"/>
    <xf numFmtId="9" fontId="14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cellStyleXfs>
  <cellXfs count="777">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7"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6"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7"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7" fontId="13" fillId="0" borderId="0" xfId="2" applyFont="1" applyAlignment="1" applyProtection="1">
      <alignment horizontal="justify" vertical="center" wrapText="1"/>
      <protection locked="0"/>
    </xf>
    <xf numFmtId="167"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7" fontId="10" fillId="0" borderId="0" xfId="2" applyFont="1" applyAlignment="1" applyProtection="1">
      <alignment vertical="center" wrapText="1"/>
      <protection locked="0"/>
    </xf>
    <xf numFmtId="167"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7" fontId="10" fillId="0" borderId="0" xfId="2" applyFont="1" applyAlignment="1" applyProtection="1">
      <alignment horizontal="left" vertical="center" wrapText="1"/>
      <protection locked="0"/>
    </xf>
    <xf numFmtId="167" fontId="73" fillId="0" borderId="0" xfId="2" applyFont="1" applyAlignment="1" applyProtection="1">
      <alignment horizontal="center" vertical="center" wrapText="1"/>
      <protection locked="0"/>
    </xf>
    <xf numFmtId="167"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7"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7"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7" fontId="10" fillId="0" borderId="1" xfId="2" applyFont="1" applyBorder="1" applyAlignment="1" applyProtection="1">
      <alignment horizontal="center" vertical="center" wrapText="1"/>
      <protection locked="0"/>
    </xf>
    <xf numFmtId="167" fontId="10" fillId="0" borderId="0" xfId="0" applyNumberFormat="1" applyFont="1" applyAlignment="1" applyProtection="1">
      <alignment vertical="center" wrapText="1"/>
      <protection locked="0"/>
    </xf>
    <xf numFmtId="167"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7"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7" fontId="13" fillId="12" borderId="6" xfId="2" applyFont="1" applyFill="1" applyBorder="1" applyAlignment="1" applyProtection="1">
      <alignment horizontal="center" vertical="center" wrapText="1"/>
      <protection locked="0"/>
    </xf>
    <xf numFmtId="167"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7" fontId="13" fillId="0" borderId="9" xfId="2" applyFont="1" applyBorder="1" applyAlignment="1" applyProtection="1">
      <alignment horizontal="center" vertical="center" wrapText="1"/>
      <protection locked="0"/>
    </xf>
    <xf numFmtId="167"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7" fontId="39" fillId="0" borderId="1" xfId="0" applyNumberFormat="1" applyFont="1" applyBorder="1" applyAlignment="1">
      <alignment horizontal="center" vertical="center"/>
    </xf>
    <xf numFmtId="167"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7"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7" fontId="26" fillId="0" borderId="0" xfId="2" applyFont="1" applyAlignment="1">
      <alignment horizontal="center" vertical="center" wrapText="1"/>
    </xf>
    <xf numFmtId="166" fontId="26" fillId="0" borderId="1" xfId="2" applyNumberFormat="1" applyFont="1" applyBorder="1" applyAlignment="1">
      <alignment horizontal="center" vertical="center"/>
    </xf>
    <xf numFmtId="167" fontId="46" fillId="0" borderId="1" xfId="2" applyFont="1" applyBorder="1" applyAlignment="1">
      <alignment vertical="center" wrapText="1"/>
    </xf>
    <xf numFmtId="167"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7" fontId="27" fillId="0" borderId="1" xfId="4" applyFont="1" applyBorder="1" applyAlignment="1">
      <alignment horizontal="center" vertical="center" wrapText="1"/>
    </xf>
    <xf numFmtId="167" fontId="27" fillId="0" borderId="1" xfId="0" applyNumberFormat="1" applyFont="1" applyBorder="1" applyAlignment="1">
      <alignment horizontal="center" vertical="center" wrapText="1"/>
    </xf>
    <xf numFmtId="171" fontId="46" fillId="0" borderId="1" xfId="2" applyNumberFormat="1" applyFont="1" applyBorder="1" applyAlignment="1">
      <alignment horizontal="justify" vertical="center" wrapText="1"/>
    </xf>
    <xf numFmtId="171" fontId="46" fillId="0" borderId="1" xfId="2" applyNumberFormat="1" applyFont="1" applyBorder="1" applyAlignment="1">
      <alignment vertical="center" wrapText="1"/>
    </xf>
    <xf numFmtId="167" fontId="46" fillId="0" borderId="1" xfId="4" applyFont="1" applyBorder="1" applyAlignment="1">
      <alignment horizontal="justify" vertical="center" wrapText="1"/>
    </xf>
    <xf numFmtId="171" fontId="39" fillId="17" borderId="1" xfId="2" applyNumberFormat="1" applyFont="1" applyFill="1" applyBorder="1" applyAlignment="1">
      <alignment vertical="center"/>
    </xf>
    <xf numFmtId="167" fontId="26" fillId="18" borderId="1" xfId="0" applyNumberFormat="1" applyFont="1" applyFill="1" applyBorder="1" applyAlignment="1">
      <alignment vertical="center"/>
    </xf>
    <xf numFmtId="167"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7"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7"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7" fontId="72" fillId="14" borderId="0" xfId="4" applyFont="1" applyFill="1" applyAlignment="1" applyProtection="1">
      <alignment horizontal="center" vertical="center" wrapText="1"/>
      <protection locked="0"/>
    </xf>
    <xf numFmtId="167" fontId="72" fillId="20" borderId="0" xfId="4" applyFont="1" applyFill="1" applyAlignment="1" applyProtection="1">
      <alignment horizontal="center" vertical="center" wrapText="1"/>
      <protection locked="0"/>
    </xf>
    <xf numFmtId="167"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7"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7"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7"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7" fontId="65" fillId="22" borderId="43" xfId="0" applyNumberFormat="1" applyFont="1" applyFill="1" applyBorder="1" applyAlignment="1" applyProtection="1">
      <alignment horizontal="center" vertical="center"/>
      <protection locked="0"/>
    </xf>
    <xf numFmtId="167" fontId="65" fillId="23" borderId="43" xfId="0" applyNumberFormat="1" applyFont="1" applyFill="1" applyBorder="1" applyAlignment="1" applyProtection="1">
      <alignment horizontal="center" vertical="center"/>
      <protection locked="0"/>
    </xf>
    <xf numFmtId="167"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7" fontId="16" fillId="22" borderId="43" xfId="0" applyNumberFormat="1" applyFont="1" applyFill="1" applyBorder="1" applyAlignment="1" applyProtection="1">
      <alignment vertical="center"/>
      <protection locked="0"/>
    </xf>
    <xf numFmtId="167"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7"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7"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7" fontId="65" fillId="23" borderId="44" xfId="0" applyNumberFormat="1" applyFont="1" applyFill="1" applyBorder="1" applyAlignment="1" applyProtection="1">
      <alignment horizontal="center" vertical="center"/>
      <protection locked="0"/>
    </xf>
    <xf numFmtId="167"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7"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43" fontId="16" fillId="0" borderId="43" xfId="0" applyNumberFormat="1" applyFont="1" applyBorder="1" applyAlignment="1" applyProtection="1">
      <alignment vertical="center"/>
      <protection locked="0"/>
    </xf>
    <xf numFmtId="167"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7" fontId="65" fillId="18" borderId="43" xfId="2" applyFont="1" applyFill="1" applyBorder="1" applyAlignment="1" applyProtection="1">
      <alignment horizontal="center" vertical="center"/>
      <protection locked="0"/>
    </xf>
    <xf numFmtId="167" fontId="16" fillId="18" borderId="43" xfId="2" applyFont="1" applyFill="1" applyBorder="1" applyAlignment="1" applyProtection="1">
      <alignment vertical="center"/>
      <protection locked="0"/>
    </xf>
    <xf numFmtId="167"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7" fontId="78" fillId="0" borderId="18" xfId="4" applyFont="1" applyFill="1" applyBorder="1" applyAlignment="1">
      <alignment horizontal="center" vertical="center" wrapText="1"/>
    </xf>
    <xf numFmtId="167" fontId="57" fillId="0" borderId="19" xfId="4" applyFont="1" applyFill="1" applyBorder="1" applyAlignment="1">
      <alignment horizontal="center" vertical="center" wrapText="1"/>
    </xf>
    <xf numFmtId="167" fontId="57" fillId="0" borderId="0" xfId="4" applyFont="1" applyAlignment="1">
      <alignment horizontal="center" vertical="center" wrapText="1"/>
    </xf>
    <xf numFmtId="167"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7" fontId="78" fillId="0" borderId="1" xfId="4" applyFont="1" applyFill="1" applyBorder="1" applyAlignment="1">
      <alignment horizontal="center" vertical="center" wrapText="1"/>
    </xf>
    <xf numFmtId="167" fontId="57" fillId="0" borderId="9" xfId="4" applyFont="1" applyFill="1" applyBorder="1" applyAlignment="1">
      <alignment horizontal="center" vertical="center" wrapText="1"/>
    </xf>
    <xf numFmtId="0" fontId="78" fillId="0" borderId="1" xfId="0" applyFont="1" applyBorder="1" applyAlignment="1">
      <alignment horizontal="left" wrapText="1"/>
    </xf>
    <xf numFmtId="167"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7" fontId="57" fillId="0" borderId="1" xfId="4" applyFont="1" applyFill="1" applyBorder="1" applyAlignment="1">
      <alignment horizontal="center" vertical="center" wrapText="1"/>
    </xf>
    <xf numFmtId="167" fontId="56" fillId="13" borderId="0" xfId="4" applyFont="1" applyFill="1" applyAlignment="1">
      <alignment horizontal="center" vertical="center" wrapText="1"/>
    </xf>
    <xf numFmtId="167"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7" fontId="86" fillId="0" borderId="1" xfId="4" applyFont="1" applyFill="1" applyBorder="1" applyAlignment="1">
      <alignment horizontal="center" vertical="center" wrapText="1"/>
    </xf>
    <xf numFmtId="167" fontId="56" fillId="0" borderId="0" xfId="0" applyNumberFormat="1" applyFont="1" applyAlignment="1">
      <alignment horizontal="center" wrapText="1"/>
    </xf>
    <xf numFmtId="167" fontId="78" fillId="0" borderId="1" xfId="4" applyFont="1" applyBorder="1" applyAlignment="1">
      <alignment horizontal="center" vertical="center" wrapText="1"/>
    </xf>
    <xf numFmtId="0" fontId="57" fillId="0" borderId="1" xfId="0" applyFont="1" applyBorder="1" applyAlignment="1">
      <alignment horizontal="left" wrapText="1"/>
    </xf>
    <xf numFmtId="167"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7" fontId="78" fillId="0" borderId="21" xfId="4" applyFont="1" applyFill="1" applyBorder="1" applyAlignment="1">
      <alignment horizontal="center" vertical="center" wrapText="1"/>
    </xf>
    <xf numFmtId="167" fontId="78" fillId="0" borderId="10" xfId="4" applyFont="1" applyFill="1" applyBorder="1" applyAlignment="1">
      <alignment horizontal="center" vertical="center" wrapText="1"/>
    </xf>
    <xf numFmtId="167"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7" fontId="57" fillId="0" borderId="18" xfId="4" applyFont="1" applyFill="1" applyBorder="1" applyAlignment="1">
      <alignment horizontal="center" vertical="center" wrapText="1"/>
    </xf>
    <xf numFmtId="167" fontId="78" fillId="0" borderId="19" xfId="4" applyFont="1" applyFill="1" applyBorder="1" applyAlignment="1">
      <alignment horizontal="center" vertical="center" wrapText="1"/>
    </xf>
    <xf numFmtId="0" fontId="57" fillId="0" borderId="18" xfId="0" applyFont="1" applyBorder="1" applyAlignment="1">
      <alignment horizontal="left" wrapText="1"/>
    </xf>
    <xf numFmtId="43"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7" fontId="78" fillId="0" borderId="23" xfId="4" applyFont="1" applyFill="1" applyBorder="1" applyAlignment="1">
      <alignment horizontal="center" vertical="center" wrapText="1"/>
    </xf>
    <xf numFmtId="167"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4"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3"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2"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4" fontId="7" fillId="0" borderId="0" xfId="0" applyNumberFormat="1" applyFont="1" applyAlignment="1">
      <alignment horizontal="center" vertical="center"/>
    </xf>
    <xf numFmtId="175"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5" fontId="0" fillId="0" borderId="0" xfId="0" applyNumberFormat="1" applyAlignment="1">
      <alignment horizontal="center" vertical="center" wrapText="1"/>
    </xf>
    <xf numFmtId="173" fontId="0" fillId="0" borderId="0" xfId="0" applyNumberFormat="1" applyAlignment="1">
      <alignment horizontal="center" vertical="center"/>
    </xf>
    <xf numFmtId="49" fontId="0" fillId="0" borderId="0" xfId="0" applyNumberFormat="1" applyAlignment="1">
      <alignment horizontal="center" vertical="center"/>
    </xf>
    <xf numFmtId="174" fontId="0" fillId="0" borderId="0" xfId="0" applyNumberFormat="1" applyAlignment="1">
      <alignment horizontal="center" vertical="center"/>
    </xf>
    <xf numFmtId="0" fontId="7" fillId="25" borderId="0" xfId="0" applyFont="1" applyFill="1" applyAlignment="1">
      <alignment horizontal="center" vertical="center"/>
    </xf>
    <xf numFmtId="173" fontId="88" fillId="0" borderId="0" xfId="0" applyNumberFormat="1" applyFont="1" applyAlignment="1">
      <alignment horizontal="center" vertical="center"/>
    </xf>
    <xf numFmtId="49" fontId="88" fillId="0" borderId="0" xfId="0" applyNumberFormat="1" applyFont="1" applyAlignment="1">
      <alignment horizontal="center" vertical="center"/>
    </xf>
    <xf numFmtId="174" fontId="88" fillId="0" borderId="0" xfId="0" applyNumberFormat="1" applyFont="1" applyAlignment="1">
      <alignment horizontal="center" vertical="center"/>
    </xf>
    <xf numFmtId="175"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3" fontId="94" fillId="0" borderId="0" xfId="0" applyNumberFormat="1" applyFont="1" applyAlignment="1">
      <alignment horizontal="center" vertical="center"/>
    </xf>
    <xf numFmtId="49" fontId="94" fillId="0" borderId="0" xfId="0" applyNumberFormat="1" applyFont="1" applyAlignment="1">
      <alignment horizontal="center" vertical="center"/>
    </xf>
    <xf numFmtId="174"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5"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5"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3" fontId="88" fillId="0" borderId="0" xfId="18" applyNumberFormat="1" applyFont="1" applyAlignment="1">
      <alignment horizontal="center" vertical="center"/>
    </xf>
    <xf numFmtId="49" fontId="88" fillId="0" borderId="0" xfId="18" applyNumberFormat="1" applyFont="1" applyAlignment="1">
      <alignment horizontal="center" vertical="center"/>
    </xf>
    <xf numFmtId="174" fontId="88" fillId="0" borderId="0" xfId="18" applyNumberFormat="1" applyFont="1" applyAlignment="1">
      <alignment horizontal="center" vertical="center"/>
    </xf>
    <xf numFmtId="175"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7"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8"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4" fontId="88" fillId="0" borderId="0" xfId="168" applyNumberFormat="1" applyFont="1" applyAlignment="1">
      <alignment horizontal="center" vertical="center"/>
    </xf>
    <xf numFmtId="175"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7" fontId="130" fillId="0" borderId="0" xfId="4" applyNumberFormat="1" applyFont="1" applyFill="1" applyAlignment="1" applyProtection="1">
      <alignment horizontal="center" vertical="center" wrapText="1"/>
      <protection locked="0"/>
    </xf>
    <xf numFmtId="167" fontId="137" fillId="21" borderId="0" xfId="4" applyFont="1" applyFill="1" applyAlignment="1" applyProtection="1">
      <alignment horizontal="center" vertical="center" wrapText="1"/>
      <protection locked="0"/>
    </xf>
    <xf numFmtId="167"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7" fontId="135" fillId="0" borderId="0" xfId="0" applyNumberFormat="1" applyFont="1" applyAlignment="1" applyProtection="1">
      <alignment horizontal="center" vertical="center" wrapText="1"/>
      <protection locked="0"/>
    </xf>
    <xf numFmtId="167"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7"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7" fontId="130" fillId="0" borderId="54" xfId="4" applyNumberFormat="1" applyFont="1" applyBorder="1" applyAlignment="1" applyProtection="1">
      <alignment horizontal="center" vertical="center" wrapText="1"/>
      <protection locked="0"/>
    </xf>
    <xf numFmtId="177" fontId="82" fillId="0" borderId="54" xfId="4" applyNumberFormat="1" applyFont="1" applyBorder="1" applyAlignment="1" applyProtection="1">
      <alignment horizontal="center" vertical="center" wrapText="1"/>
      <protection locked="0"/>
    </xf>
    <xf numFmtId="167"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7" fontId="82" fillId="0" borderId="54" xfId="4" applyFont="1" applyFill="1" applyBorder="1" applyAlignment="1" applyProtection="1">
      <alignment horizontal="center" vertical="center" wrapText="1"/>
      <protection locked="0"/>
    </xf>
    <xf numFmtId="167"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7"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7"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7"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7" fontId="137" fillId="0" borderId="57" xfId="4" applyFont="1" applyFill="1" applyBorder="1" applyAlignment="1" applyProtection="1">
      <alignment horizontal="center" vertical="center" wrapText="1"/>
      <protection locked="0"/>
    </xf>
    <xf numFmtId="167" fontId="130" fillId="0" borderId="57" xfId="4" applyFont="1" applyFill="1" applyBorder="1" applyAlignment="1">
      <alignment horizontal="center" vertical="center" wrapText="1"/>
    </xf>
    <xf numFmtId="167" fontId="136" fillId="0" borderId="57" xfId="4" applyFont="1" applyBorder="1" applyAlignment="1" applyProtection="1">
      <alignment horizontal="center" vertical="center" wrapText="1"/>
      <protection locked="0"/>
    </xf>
    <xf numFmtId="167"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7"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7"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3"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4" fontId="88" fillId="0" borderId="0" xfId="231" applyNumberFormat="1" applyFont="1" applyAlignment="1">
      <alignment horizontal="center" vertical="center"/>
    </xf>
    <xf numFmtId="175"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7" fontId="82" fillId="0" borderId="58" xfId="4" applyNumberFormat="1" applyFont="1" applyBorder="1" applyAlignment="1" applyProtection="1">
      <alignment horizontal="center" vertical="center" wrapText="1"/>
      <protection locked="0"/>
    </xf>
    <xf numFmtId="167" fontId="137" fillId="21" borderId="0" xfId="4" applyFont="1" applyFill="1" applyBorder="1" applyAlignment="1" applyProtection="1">
      <alignment horizontal="center" vertical="center" wrapText="1"/>
      <protection locked="0"/>
    </xf>
    <xf numFmtId="167" fontId="137" fillId="13" borderId="0" xfId="4" applyFont="1" applyFill="1" applyBorder="1" applyAlignment="1" applyProtection="1">
      <alignment horizontal="center" vertical="center" wrapText="1"/>
      <protection locked="0"/>
    </xf>
    <xf numFmtId="177" fontId="135" fillId="0" borderId="0" xfId="4" applyNumberFormat="1" applyFont="1" applyFill="1" applyBorder="1" applyAlignment="1" applyProtection="1">
      <alignment horizontal="center" vertical="center" wrapText="1"/>
      <protection locked="0"/>
    </xf>
    <xf numFmtId="177" fontId="130" fillId="0" borderId="0" xfId="4" applyNumberFormat="1" applyFont="1" applyFill="1" applyBorder="1" applyAlignment="1" applyProtection="1">
      <alignment horizontal="center" vertical="center" wrapText="1"/>
      <protection locked="0"/>
    </xf>
    <xf numFmtId="177"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7" fontId="135" fillId="0" borderId="0" xfId="4" applyFont="1" applyFill="1" applyAlignment="1" applyProtection="1">
      <alignment horizontal="center" vertical="center" wrapText="1"/>
      <protection locked="0"/>
    </xf>
    <xf numFmtId="177" fontId="130" fillId="0" borderId="0" xfId="0" applyNumberFormat="1" applyFont="1" applyAlignment="1" applyProtection="1">
      <alignment horizontal="center" vertical="center" wrapText="1"/>
      <protection locked="0"/>
    </xf>
    <xf numFmtId="177" fontId="135" fillId="0" borderId="0" xfId="4" applyNumberFormat="1" applyFont="1" applyFill="1" applyAlignment="1" applyProtection="1">
      <alignment horizontal="center" vertical="center" wrapText="1"/>
      <protection locked="0"/>
    </xf>
    <xf numFmtId="167" fontId="138" fillId="0" borderId="0" xfId="2" applyFont="1" applyAlignment="1" applyProtection="1">
      <alignment horizontal="center" vertical="center" wrapText="1"/>
      <protection locked="0"/>
    </xf>
    <xf numFmtId="167" fontId="135" fillId="0" borderId="0" xfId="2" applyFont="1" applyAlignment="1" applyProtection="1">
      <alignment horizontal="center" vertical="center" wrapText="1"/>
      <protection locked="0"/>
    </xf>
    <xf numFmtId="167" fontId="135" fillId="0" borderId="0" xfId="2" applyFont="1" applyAlignment="1" applyProtection="1">
      <alignment horizontal="center" vertical="center"/>
      <protection locked="0"/>
    </xf>
    <xf numFmtId="167" fontId="135" fillId="0" borderId="0" xfId="2" applyFont="1" applyAlignment="1" applyProtection="1">
      <alignment horizontal="justify" vertical="center" wrapText="1"/>
      <protection locked="0"/>
    </xf>
    <xf numFmtId="167" fontId="135" fillId="0" borderId="0" xfId="2" applyFont="1" applyFill="1" applyBorder="1" applyAlignment="1" applyProtection="1">
      <alignment horizontal="center" vertical="center" wrapText="1"/>
      <protection locked="0"/>
    </xf>
    <xf numFmtId="167" fontId="130" fillId="0" borderId="57" xfId="2" applyFont="1" applyFill="1" applyBorder="1" applyAlignment="1" applyProtection="1">
      <alignment horizontal="center" vertical="center" wrapText="1"/>
      <protection locked="0"/>
    </xf>
    <xf numFmtId="167" fontId="130" fillId="0" borderId="0" xfId="2" applyFont="1" applyFill="1" applyAlignment="1" applyProtection="1">
      <alignment horizontal="center" vertical="center" wrapText="1"/>
      <protection locked="0"/>
    </xf>
    <xf numFmtId="167" fontId="135" fillId="0" borderId="57" xfId="2" applyFont="1" applyFill="1" applyBorder="1" applyAlignment="1" applyProtection="1">
      <alignment horizontal="center" vertical="center" wrapText="1"/>
      <protection locked="0"/>
    </xf>
    <xf numFmtId="167" fontId="135" fillId="0" borderId="57" xfId="2" applyFont="1" applyBorder="1" applyAlignment="1" applyProtection="1">
      <alignment horizontal="justify" vertical="center" wrapText="1"/>
      <protection locked="0"/>
    </xf>
    <xf numFmtId="167" fontId="135" fillId="0" borderId="54" xfId="2" applyFont="1" applyBorder="1" applyAlignment="1" applyProtection="1">
      <alignment horizontal="justify" vertical="center" wrapText="1"/>
      <protection locked="0"/>
    </xf>
    <xf numFmtId="167" fontId="135" fillId="0" borderId="58" xfId="2" applyFont="1" applyBorder="1" applyAlignment="1" applyProtection="1">
      <alignment horizontal="justify" vertical="center" wrapText="1"/>
      <protection locked="0"/>
    </xf>
    <xf numFmtId="177" fontId="135" fillId="13" borderId="0" xfId="4" applyNumberFormat="1" applyFont="1" applyFill="1" applyBorder="1" applyAlignment="1" applyProtection="1">
      <alignment horizontal="center" vertical="center" wrapText="1"/>
      <protection locked="0"/>
    </xf>
    <xf numFmtId="177" fontId="135" fillId="0" borderId="0" xfId="74" applyNumberFormat="1" applyFont="1" applyFill="1" applyBorder="1" applyAlignment="1" applyProtection="1">
      <alignment horizontal="center" vertical="center" wrapText="1"/>
      <protection locked="0"/>
    </xf>
    <xf numFmtId="177" fontId="82" fillId="0" borderId="57" xfId="74" applyNumberFormat="1" applyFont="1" applyBorder="1" applyAlignment="1" applyProtection="1">
      <alignment horizontal="center" vertical="center" wrapText="1"/>
      <protection locked="0"/>
    </xf>
    <xf numFmtId="177"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7" fontId="26" fillId="13" borderId="1" xfId="0" applyNumberFormat="1" applyFont="1" applyFill="1" applyBorder="1" applyAlignment="1">
      <alignment vertical="center"/>
    </xf>
    <xf numFmtId="167" fontId="65" fillId="23" borderId="44" xfId="0" applyNumberFormat="1" applyFont="1" applyFill="1" applyBorder="1" applyAlignment="1" applyProtection="1">
      <alignment vertical="center"/>
      <protection locked="0"/>
    </xf>
    <xf numFmtId="167" fontId="26" fillId="13" borderId="1" xfId="0" applyNumberFormat="1" applyFont="1" applyFill="1" applyBorder="1" applyAlignment="1">
      <alignment horizontal="center" vertical="center"/>
    </xf>
    <xf numFmtId="167" fontId="153" fillId="12" borderId="43" xfId="2" applyFont="1" applyFill="1" applyBorder="1" applyAlignment="1" applyProtection="1">
      <alignment vertical="center"/>
      <protection locked="0"/>
    </xf>
    <xf numFmtId="167" fontId="63" fillId="18" borderId="43" xfId="2" applyFont="1" applyFill="1" applyBorder="1" applyAlignment="1" applyProtection="1">
      <alignment horizontal="center" vertical="center"/>
      <protection locked="0"/>
    </xf>
    <xf numFmtId="167" fontId="99" fillId="26" borderId="43" xfId="2" applyFont="1" applyFill="1" applyBorder="1" applyAlignment="1" applyProtection="1">
      <alignment horizontal="center" vertical="center"/>
      <protection locked="0"/>
    </xf>
    <xf numFmtId="167" fontId="60" fillId="12" borderId="44" xfId="2" applyFont="1" applyFill="1" applyBorder="1" applyAlignment="1" applyProtection="1">
      <alignment horizontal="center" vertical="center"/>
      <protection locked="0"/>
    </xf>
    <xf numFmtId="167" fontId="60" fillId="12" borderId="45" xfId="2" applyFont="1" applyFill="1" applyBorder="1" applyAlignment="1" applyProtection="1">
      <alignment horizontal="center" vertical="center"/>
      <protection locked="0"/>
    </xf>
    <xf numFmtId="167" fontId="60" fillId="18" borderId="44" xfId="2" applyFont="1" applyFill="1" applyBorder="1" applyAlignment="1" applyProtection="1">
      <alignment horizontal="center" vertical="center"/>
      <protection locked="0"/>
    </xf>
    <xf numFmtId="167" fontId="60" fillId="18" borderId="45" xfId="2" applyFont="1" applyFill="1" applyBorder="1" applyAlignment="1" applyProtection="1">
      <alignment horizontal="center" vertical="center"/>
      <protection locked="0"/>
    </xf>
    <xf numFmtId="169" fontId="60" fillId="18" borderId="44" xfId="24" applyNumberFormat="1" applyFont="1" applyFill="1" applyBorder="1" applyAlignment="1" applyProtection="1">
      <alignment horizontal="center" vertical="center"/>
      <protection locked="0"/>
    </xf>
    <xf numFmtId="169" fontId="60" fillId="18" borderId="45" xfId="24" applyNumberFormat="1" applyFont="1" applyFill="1" applyBorder="1" applyAlignment="1" applyProtection="1">
      <alignment horizontal="center"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60" fillId="20" borderId="43" xfId="0" applyFont="1" applyFill="1" applyBorder="1" applyAlignment="1" applyProtection="1">
      <alignment horizontal="center" vertical="center"/>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7" fontId="60" fillId="12" borderId="50"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72" fillId="0" borderId="0" xfId="1" applyFont="1" applyAlignment="1" applyProtection="1">
      <alignment horizontal="center" vertical="center"/>
    </xf>
    <xf numFmtId="0" fontId="44" fillId="0" borderId="0" xfId="0" applyFont="1" applyAlignment="1">
      <alignment horizontal="center" vertical="center"/>
    </xf>
    <xf numFmtId="168"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7" fontId="42" fillId="2" borderId="11" xfId="0" applyNumberFormat="1" applyFont="1" applyFill="1" applyBorder="1" applyAlignment="1">
      <alignment horizontal="center" vertical="center"/>
    </xf>
    <xf numFmtId="0" fontId="39" fillId="0" borderId="0" xfId="0" applyFont="1" applyAlignment="1">
      <alignment horizontal="left" vertical="center" wrapText="1"/>
    </xf>
    <xf numFmtId="0" fontId="39" fillId="0" borderId="0" xfId="0" applyFont="1" applyAlignment="1">
      <alignment vertical="center" wrapText="1"/>
    </xf>
    <xf numFmtId="0" fontId="39" fillId="0" borderId="0" xfId="0" applyFont="1" applyAlignment="1">
      <alignment vertical="center"/>
    </xf>
    <xf numFmtId="0" fontId="111" fillId="31" borderId="51" xfId="67" applyFont="1" applyFill="1" applyBorder="1" applyAlignment="1" applyProtection="1">
      <alignment horizontal="center" vertical="center" wrapText="1"/>
      <protection hidden="1"/>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167"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8"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167"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9" fillId="0" borderId="8" xfId="0" applyFont="1" applyBorder="1" applyAlignment="1">
      <alignment horizontal="center" vertical="center"/>
    </xf>
    <xf numFmtId="0" fontId="39" fillId="0" borderId="1" xfId="0" applyFont="1" applyBorder="1" applyAlignment="1">
      <alignment horizontal="center" vertical="center"/>
    </xf>
    <xf numFmtId="170" fontId="26" fillId="0" borderId="1" xfId="0" applyNumberFormat="1" applyFont="1" applyBorder="1" applyAlignment="1">
      <alignment horizontal="center" vertical="center"/>
    </xf>
    <xf numFmtId="167" fontId="26" fillId="0" borderId="4" xfId="2" applyFont="1" applyBorder="1" applyAlignment="1">
      <alignment horizontal="center" vertical="center"/>
    </xf>
    <xf numFmtId="167" fontId="26" fillId="0" borderId="40" xfId="2"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8" fontId="46" fillId="0" borderId="0" xfId="0" applyNumberFormat="1" applyFont="1" applyAlignment="1">
      <alignment horizontal="left" vertical="center" wrapText="1"/>
    </xf>
    <xf numFmtId="0" fontId="46" fillId="0" borderId="0" xfId="0" applyFont="1" applyAlignment="1">
      <alignment horizontal="left"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7" fontId="46" fillId="0" borderId="0" xfId="0" applyNumberFormat="1" applyFont="1" applyAlignment="1" applyProtection="1">
      <alignment horizontal="center" vertical="center"/>
      <protection locked="0"/>
    </xf>
    <xf numFmtId="0" fontId="39" fillId="0" borderId="0" xfId="0" applyFont="1"/>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9" xfId="0" applyFont="1" applyBorder="1" applyAlignment="1">
      <alignment horizontal="center" vertical="center"/>
    </xf>
    <xf numFmtId="170" fontId="26" fillId="0" borderId="21" xfId="0" applyNumberFormat="1" applyFont="1" applyBorder="1" applyAlignment="1">
      <alignment horizontal="center" vertical="center"/>
    </xf>
    <xf numFmtId="167" fontId="26" fillId="0" borderId="61" xfId="2" applyFont="1" applyBorder="1" applyAlignment="1">
      <alignment horizontal="center" vertical="center"/>
    </xf>
    <xf numFmtId="167"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7" fontId="26" fillId="0" borderId="30" xfId="0" applyNumberFormat="1" applyFont="1" applyBorder="1" applyAlignment="1">
      <alignment horizontal="center" vertical="center"/>
    </xf>
    <xf numFmtId="0" fontId="46" fillId="0" borderId="0" xfId="0" applyFont="1" applyAlignment="1" applyProtection="1">
      <alignment vertical="center" wrapText="1"/>
      <protection locked="0"/>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72"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9" fillId="0" borderId="0" xfId="0" applyFont="1" applyAlignment="1">
      <alignment horizontal="center" vertical="center"/>
    </xf>
    <xf numFmtId="0" fontId="26" fillId="0" borderId="0" xfId="0" applyFont="1" applyAlignment="1">
      <alignment horizontal="left" vertical="center" wrapText="1"/>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72" fillId="0" borderId="32" xfId="0" applyFont="1" applyBorder="1" applyAlignment="1">
      <alignment horizontal="left" vertical="center"/>
    </xf>
    <xf numFmtId="0" fontId="72" fillId="0" borderId="0" xfId="0" applyFont="1" applyAlignment="1">
      <alignment horizontal="left" vertical="center"/>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7" fontId="101" fillId="10" borderId="11" xfId="0" applyNumberFormat="1" applyFont="1" applyFill="1" applyBorder="1" applyAlignment="1">
      <alignment horizontal="center" vertical="center" wrapText="1"/>
    </xf>
    <xf numFmtId="176" fontId="13" fillId="27" borderId="4" xfId="25" applyNumberFormat="1" applyFont="1" applyFill="1" applyBorder="1" applyAlignment="1">
      <alignment horizontal="center" vertical="center"/>
    </xf>
    <xf numFmtId="176" fontId="13" fillId="27" borderId="40" xfId="25" applyNumberFormat="1" applyFont="1" applyFill="1" applyBorder="1" applyAlignment="1">
      <alignment horizontal="center" vertic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77" fillId="0" borderId="1" xfId="0" applyFont="1" applyBorder="1" applyAlignment="1">
      <alignment horizontal="center" vertical="center"/>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7" fontId="56" fillId="0" borderId="0" xfId="4" applyFont="1" applyBorder="1" applyAlignment="1">
      <alignment horizontal="center" vertical="center" wrapText="1"/>
    </xf>
    <xf numFmtId="167" fontId="56" fillId="0" borderId="0" xfId="4" applyFont="1" applyAlignment="1">
      <alignment horizontal="center" vertical="center" wrapText="1"/>
    </xf>
    <xf numFmtId="167" fontId="56" fillId="0" borderId="2" xfId="4" applyFont="1" applyBorder="1" applyAlignment="1">
      <alignment horizontal="center" vertical="center" wrapText="1"/>
    </xf>
    <xf numFmtId="167" fontId="0" fillId="0" borderId="0" xfId="2" applyFont="1"/>
    <xf numFmtId="167" fontId="26" fillId="0" borderId="1" xfId="2" applyFont="1" applyBorder="1" applyAlignment="1">
      <alignment horizontal="center" vertical="center"/>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1231175</xdr:colOff>
          <xdr:row>5</xdr:row>
          <xdr:rowOff>41366</xdr:rowOff>
        </xdr:from>
        <xdr:to>
          <xdr:col>1</xdr:col>
          <xdr:colOff>2038895</xdr:colOff>
          <xdr:row>6</xdr:row>
          <xdr:rowOff>18506</xdr:rowOff>
        </xdr:to>
        <xdr:sp macro="" textlink="">
          <xdr:nvSpPr>
            <xdr:cNvPr id="124937" name="Button 9" hidden="1">
              <a:extLst>
                <a:ext uri="{63B3BB69-23CF-44E3-9099-C40C66FF867C}">
                  <a14:compatExt spid="_x0000_s124937"/>
                </a:ext>
                <a:ext uri="{FF2B5EF4-FFF2-40B4-BE49-F238E27FC236}">
                  <a16:creationId xmlns:a16="http://schemas.microsoft.com/office/drawing/2014/main" id="{00000000-0008-0000-0000-000009E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Botão 9</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63" Type="http://schemas.openxmlformats.org/officeDocument/2006/relationships/hyperlink" Target="mailto:movelplan@movelplan.com.br" TargetMode="External"/><Relationship Id="rId84" Type="http://schemas.openxmlformats.org/officeDocument/2006/relationships/hyperlink" Target="mailto:gilson@agrolandia.sc.gov.br" TargetMode="External"/><Relationship Id="rId138" Type="http://schemas.openxmlformats.org/officeDocument/2006/relationships/hyperlink" Target="mailto:flordelis@futurasc.net" TargetMode="External"/><Relationship Id="rId159" Type="http://schemas.openxmlformats.org/officeDocument/2006/relationships/hyperlink" Target="mailto:bernadetecbonini@gmail.com" TargetMode="External"/><Relationship Id="rId170" Type="http://schemas.openxmlformats.org/officeDocument/2006/relationships/hyperlink" Target="mailto:compras@jaboticabal.sp.gov.br"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53" Type="http://schemas.openxmlformats.org/officeDocument/2006/relationships/hyperlink" Target="mailto:terraesolimoveis@hotmail.com" TargetMode="External"/><Relationship Id="rId74" Type="http://schemas.openxmlformats.org/officeDocument/2006/relationships/hyperlink" Target="mailto:dayeventos@dayeventos.com.br" TargetMode="External"/><Relationship Id="rId128" Type="http://schemas.openxmlformats.org/officeDocument/2006/relationships/hyperlink" Target="mailto:contabilidade.sectur@blumenau.sc.gov.br"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22" Type="http://schemas.openxmlformats.org/officeDocument/2006/relationships/hyperlink" Target="mailto:cdl@cdlaltamira.com.br" TargetMode="External"/><Relationship Id="rId43" Type="http://schemas.openxmlformats.org/officeDocument/2006/relationships/hyperlink" Target="mailto:vaniacrd@yahoo.com.br" TargetMode="External"/><Relationship Id="rId64" Type="http://schemas.openxmlformats.org/officeDocument/2006/relationships/hyperlink" Target="mailto:aline.m@kappesberg.com.br" TargetMode="External"/><Relationship Id="rId118" Type="http://schemas.openxmlformats.org/officeDocument/2006/relationships/hyperlink" Target="mailto:claudiaschirmer@panambi.rs.gov.br" TargetMode="External"/><Relationship Id="rId139" Type="http://schemas.openxmlformats.org/officeDocument/2006/relationships/hyperlink" Target="mailto:flordelis@futurasc.net"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71" Type="http://schemas.openxmlformats.org/officeDocument/2006/relationships/hyperlink" Target="mailto:fiscal.gnassessoriacont@gmail.com" TargetMode="External"/><Relationship Id="rId12" Type="http://schemas.openxmlformats.org/officeDocument/2006/relationships/hyperlink" Target="mailto:ivetebergamini@hotmail.com" TargetMode="External"/><Relationship Id="rId33" Type="http://schemas.openxmlformats.org/officeDocument/2006/relationships/hyperlink" Target="mailto:administrativo@condvillaverde.com.br" TargetMode="External"/><Relationship Id="rId108" Type="http://schemas.openxmlformats.org/officeDocument/2006/relationships/hyperlink" Target="mailto:compras@cerrogrande.rs.gov.br"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5" Type="http://schemas.openxmlformats.org/officeDocument/2006/relationships/hyperlink" Target="mailto:dayeventos@dayeventos.com.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61" Type="http://schemas.openxmlformats.org/officeDocument/2006/relationships/hyperlink" Target="mailto:hugodognani@fartura.sp.gov.br"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44" Type="http://schemas.openxmlformats.org/officeDocument/2006/relationships/hyperlink" Target="mailto:assetttreze@g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77" Type="http://schemas.openxmlformats.org/officeDocument/2006/relationships/hyperlink" Target="mailto:cultura@camboriu.sc.gov.br" TargetMode="External"/><Relationship Id="rId172" Type="http://schemas.openxmlformats.org/officeDocument/2006/relationships/hyperlink" Target="mailto:servicoselocacoesams@gmail.com" TargetMode="External"/><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52" Type="http://schemas.openxmlformats.org/officeDocument/2006/relationships/hyperlink" Target="mailto:terraesolimoveis@hotmail.com"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80" Type="http://schemas.openxmlformats.org/officeDocument/2006/relationships/printerSettings" Target="../printerSettings/printerSettings7.bin"/><Relationship Id="rId26" Type="http://schemas.openxmlformats.org/officeDocument/2006/relationships/hyperlink" Target="mailto:r.treinnatalshow@gmail.com" TargetMode="External"/><Relationship Id="rId47" Type="http://schemas.openxmlformats.org/officeDocument/2006/relationships/hyperlink" Target="mailto:compras@eletrogamim.com" TargetMode="External"/><Relationship Id="rId68" Type="http://schemas.openxmlformats.org/officeDocument/2006/relationships/hyperlink" Target="mailto:mariane.wiederkehr@gmail.com"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54" Type="http://schemas.openxmlformats.org/officeDocument/2006/relationships/hyperlink" Target="mailto:turismo@jacupiranga.sp.gov.br" TargetMode="External"/><Relationship Id="rId175" Type="http://schemas.openxmlformats.org/officeDocument/2006/relationships/hyperlink" Target="mailto:shaiane@cidadepedrabranca.com.br" TargetMode="External"/><Relationship Id="rId16" Type="http://schemas.openxmlformats.org/officeDocument/2006/relationships/hyperlink" Target="mailto:soluapresentes@hotmail.com" TargetMode="External"/><Relationship Id="rId37" Type="http://schemas.openxmlformats.org/officeDocument/2006/relationships/hyperlink" Target="mailto:viviane.cardoso@grupometronorte.com.br" TargetMode="External"/><Relationship Id="rId58" Type="http://schemas.openxmlformats.org/officeDocument/2006/relationships/hyperlink" Target="mailto:karenvenzon@gmail.com"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44" Type="http://schemas.openxmlformats.org/officeDocument/2006/relationships/hyperlink" Target="mailto:centericarai265@gmail.com" TargetMode="External"/><Relationship Id="rId90" Type="http://schemas.openxmlformats.org/officeDocument/2006/relationships/hyperlink" Target="mailto:contratos@tenenteportela.rs.gov.br" TargetMode="External"/><Relationship Id="rId165" Type="http://schemas.openxmlformats.org/officeDocument/2006/relationships/hyperlink" Target="mailto:mia_abreu2000@yahoo.com.br" TargetMode="External"/><Relationship Id="rId27" Type="http://schemas.openxmlformats.org/officeDocument/2006/relationships/hyperlink" Target="mailto:r.treinnatalshow@gmail.com" TargetMode="External"/><Relationship Id="rId48" Type="http://schemas.openxmlformats.org/officeDocument/2006/relationships/hyperlink" Target="mailto:nathalyaholanda@gmail.com"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34" Type="http://schemas.openxmlformats.org/officeDocument/2006/relationships/hyperlink" Target="mailto:arsenaldacerveja@hotmail.com" TargetMode="External"/><Relationship Id="rId80" Type="http://schemas.openxmlformats.org/officeDocument/2006/relationships/hyperlink" Target="mailto:blenafernandes@gmail.com" TargetMode="External"/><Relationship Id="rId155" Type="http://schemas.openxmlformats.org/officeDocument/2006/relationships/hyperlink" Target="mailto:contato@golddecoracao.com.br" TargetMode="External"/><Relationship Id="rId176" Type="http://schemas.openxmlformats.org/officeDocument/2006/relationships/hyperlink" Target="mailto:financeirocultura.sc@hotmail.com" TargetMode="External"/><Relationship Id="rId17" Type="http://schemas.openxmlformats.org/officeDocument/2006/relationships/hyperlink" Target="mailto:soluapresentes@hotmail.com"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24" Type="http://schemas.openxmlformats.org/officeDocument/2006/relationships/hyperlink" Target="mailto:karenvenzon@gmail.com" TargetMode="External"/><Relationship Id="rId70" Type="http://schemas.openxmlformats.org/officeDocument/2006/relationships/hyperlink" Target="mailto:sindica@condominiojk2.com.br" TargetMode="External"/><Relationship Id="rId91" Type="http://schemas.openxmlformats.org/officeDocument/2006/relationships/hyperlink" Target="mailto:compraselicitacoes@chiapetta.rs.gov.br" TargetMode="External"/><Relationship Id="rId145" Type="http://schemas.openxmlformats.org/officeDocument/2006/relationships/hyperlink" Target="mailto:centericarai265@gmail.com"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8.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I9" activePane="bottomRight" state="frozen"/>
      <selection pane="topRight" activeCell="B1" sqref="B1"/>
      <selection pane="bottomLeft" activeCell="A10" sqref="A10"/>
      <selection pane="bottomRight" activeCell="P10" sqref="P10"/>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87" t="s">
        <v>4620</v>
      </c>
      <c r="B1" s="587"/>
      <c r="C1" s="589" t="s">
        <v>24286</v>
      </c>
      <c r="D1" s="589"/>
      <c r="E1" s="589"/>
      <c r="F1" s="589"/>
      <c r="G1" s="589"/>
      <c r="H1" s="589"/>
      <c r="I1" s="589"/>
      <c r="J1" s="589"/>
      <c r="K1" s="589"/>
      <c r="L1" s="590"/>
      <c r="M1" s="574" t="s">
        <v>13134</v>
      </c>
      <c r="N1" s="574"/>
      <c r="O1" s="566">
        <v>183046.6</v>
      </c>
      <c r="P1" s="567"/>
      <c r="Q1" s="210"/>
      <c r="R1" s="211"/>
      <c r="S1" s="211"/>
      <c r="T1" s="211"/>
      <c r="U1" s="210"/>
    </row>
    <row r="2" spans="1:23" s="184" customFormat="1" ht="30.75" customHeight="1" thickBot="1" x14ac:dyDescent="0.3">
      <c r="A2" s="588"/>
      <c r="B2" s="588"/>
      <c r="C2" s="591"/>
      <c r="D2" s="591"/>
      <c r="E2" s="591"/>
      <c r="F2" s="591"/>
      <c r="G2" s="591"/>
      <c r="H2" s="591"/>
      <c r="I2" s="591"/>
      <c r="J2" s="591"/>
      <c r="K2" s="591"/>
      <c r="L2" s="592"/>
      <c r="M2" s="574" t="s">
        <v>13135</v>
      </c>
      <c r="N2" s="574"/>
      <c r="O2" s="205">
        <v>2600</v>
      </c>
      <c r="P2" s="220">
        <f>O2/80%</f>
        <v>3250</v>
      </c>
      <c r="Q2" s="212"/>
      <c r="R2" s="211"/>
      <c r="S2" s="211"/>
      <c r="T2" s="211"/>
      <c r="U2" s="210"/>
    </row>
    <row r="3" spans="1:23" s="184" customFormat="1" ht="30.75" customHeight="1" thickBot="1" x14ac:dyDescent="0.3">
      <c r="A3" s="583" t="s">
        <v>13128</v>
      </c>
      <c r="B3" s="583"/>
      <c r="C3" s="586" t="s">
        <v>21147</v>
      </c>
      <c r="D3" s="586"/>
      <c r="E3" s="586"/>
      <c r="F3" s="586"/>
      <c r="G3" s="586"/>
      <c r="H3" s="586"/>
      <c r="I3" s="574"/>
      <c r="J3" s="574"/>
      <c r="K3" s="584"/>
      <c r="L3" s="585"/>
      <c r="M3" s="574" t="s">
        <v>13136</v>
      </c>
      <c r="N3" s="574"/>
      <c r="O3" s="563">
        <v>10000</v>
      </c>
      <c r="P3" s="220">
        <f>O3/70%</f>
        <v>14285.714285714286</v>
      </c>
      <c r="Q3" s="210"/>
      <c r="R3" s="211"/>
      <c r="S3" s="211"/>
      <c r="T3" s="211"/>
      <c r="U3" s="210"/>
    </row>
    <row r="4" spans="1:23" s="184" customFormat="1" ht="30.75" customHeight="1" thickBot="1" x14ac:dyDescent="0.3">
      <c r="A4" s="579" t="s">
        <v>13130</v>
      </c>
      <c r="B4" s="580"/>
      <c r="C4" s="566"/>
      <c r="D4" s="578"/>
      <c r="E4" s="578"/>
      <c r="F4" s="578"/>
      <c r="G4" s="567"/>
      <c r="H4" s="185" t="s">
        <v>19882</v>
      </c>
      <c r="I4" s="579" t="s">
        <v>13129</v>
      </c>
      <c r="J4" s="580"/>
      <c r="K4" s="581">
        <v>1500</v>
      </c>
      <c r="L4" s="582"/>
      <c r="M4" s="574" t="s">
        <v>1301</v>
      </c>
      <c r="N4" s="574"/>
      <c r="O4" s="568">
        <f>O1+P2+P3</f>
        <v>200582.3142857143</v>
      </c>
      <c r="P4" s="569"/>
      <c r="Q4" s="210"/>
      <c r="R4" s="211"/>
      <c r="S4" s="211"/>
      <c r="T4" s="211"/>
      <c r="U4" s="210"/>
    </row>
    <row r="5" spans="1:23" s="184" customFormat="1" ht="30.75" customHeight="1" thickBot="1" x14ac:dyDescent="0.3">
      <c r="A5" s="579" t="s">
        <v>13131</v>
      </c>
      <c r="B5" s="580"/>
      <c r="C5" s="566"/>
      <c r="D5" s="578"/>
      <c r="E5" s="578"/>
      <c r="F5" s="578"/>
      <c r="G5" s="567"/>
      <c r="H5" s="185" t="s">
        <v>19882</v>
      </c>
      <c r="I5" s="579" t="s">
        <v>13129</v>
      </c>
      <c r="J5" s="580"/>
      <c r="K5" s="581"/>
      <c r="L5" s="582"/>
      <c r="M5" s="574" t="s">
        <v>13137</v>
      </c>
      <c r="N5" s="574"/>
      <c r="O5" s="570">
        <f>O4/O1</f>
        <v>1.0957991805677587</v>
      </c>
      <c r="P5" s="571"/>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65" t="s">
        <v>10768</v>
      </c>
      <c r="S6" s="565"/>
      <c r="T6" s="565"/>
      <c r="U6" s="213"/>
      <c r="V6" s="187"/>
      <c r="W6" s="188"/>
    </row>
    <row r="7" spans="1:23" s="189" customFormat="1" ht="46.8" thickBot="1" x14ac:dyDescent="0.3">
      <c r="A7" s="575" t="s">
        <v>24089</v>
      </c>
      <c r="B7" s="576"/>
      <c r="C7" s="576"/>
      <c r="D7" s="576"/>
      <c r="E7" s="576"/>
      <c r="F7" s="576"/>
      <c r="G7" s="576"/>
      <c r="H7" s="576"/>
      <c r="I7" s="576"/>
      <c r="J7" s="576"/>
      <c r="K7" s="576"/>
      <c r="L7" s="577"/>
      <c r="M7" s="572" t="s">
        <v>10768</v>
      </c>
      <c r="N7" s="572"/>
      <c r="O7" s="573" t="s">
        <v>10769</v>
      </c>
      <c r="P7" s="573"/>
      <c r="Q7" s="214"/>
      <c r="R7" s="564" t="s">
        <v>13536</v>
      </c>
      <c r="S7" s="564"/>
      <c r="T7" s="564"/>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24287</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0:H68" si="19">IF(B11=0,"",VLOOKUP(B11,inventario,3,0))</f>
        <v>Gira Gira com docinhos coloridos,  produzido em fibra de vidro e estrutura metálica</v>
      </c>
      <c r="I11" s="199">
        <f t="shared" si="0"/>
        <v>0</v>
      </c>
      <c r="J11" s="199">
        <f t="shared" si="1"/>
        <v>0</v>
      </c>
      <c r="K11" s="199">
        <f t="shared" si="2"/>
        <v>0</v>
      </c>
      <c r="L11" s="199">
        <f t="shared" ref="L10:L65" si="20">IF(C11=0,"",K11*C11)</f>
        <v>0</v>
      </c>
      <c r="M11" s="200">
        <f t="shared" si="3"/>
        <v>16455</v>
      </c>
      <c r="N11" s="200">
        <f t="shared" si="4"/>
        <v>16455</v>
      </c>
      <c r="O11" s="201">
        <f t="shared" si="5"/>
        <v>9873</v>
      </c>
      <c r="P11" s="209">
        <f t="shared" si="6"/>
        <v>9873</v>
      </c>
      <c r="R11" s="219">
        <f t="shared" ref="R10:R57" si="21">IF(B11=0,"",IF($R$6="LOCAÇÃO",VLOOKUP(B11,inventario,13,0),VLOOKUP(B11,inventario,12,0)))</f>
        <v>16455</v>
      </c>
      <c r="S11" s="219">
        <f t="shared" ref="S10:S57" si="22">IF(R11="","",R11*C11)</f>
        <v>16455</v>
      </c>
      <c r="T11" s="219">
        <f t="shared" ref="T10:T57" si="23">IF($R$6="VENDA",ROUNDUP(M11*$O$5,0),IF($R$6="LOCAÇÃO",ROUNDUP(O11*$O$5,0)))</f>
        <v>18032</v>
      </c>
    </row>
    <row r="12" spans="1:23" ht="21.75" customHeight="1" thickBot="1" x14ac:dyDescent="0.3">
      <c r="A12" s="199">
        <v>4</v>
      </c>
      <c r="B12" s="206" t="s">
        <v>24095</v>
      </c>
      <c r="C12" s="206">
        <v>1</v>
      </c>
      <c r="D12" s="414" t="e">
        <f>IF(B12=0,"",VLOOKUP(B12,' SEP 15_09_2020'!$1:$1048576,3,0))</f>
        <v>#N/A</v>
      </c>
      <c r="E12" s="414" t="e">
        <f>IF(B12=0,"",VLOOKUP(B12,' SEP 15_09_2020'!$1:$1048576,4,0))</f>
        <v>#N/A</v>
      </c>
      <c r="F12" s="414" t="e">
        <f>IF(B12=0,"",VLOOKUP(B12,' SEP 15_09_2020'!$1:$1048576,5,0))</f>
        <v>#N/A</v>
      </c>
      <c r="G12" s="199" t="s">
        <v>24291</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24288</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24289</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24290</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24292</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24293</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M1:N1"/>
    <mergeCell ref="I3:J3"/>
    <mergeCell ref="A3:B3"/>
    <mergeCell ref="M2:N2"/>
    <mergeCell ref="K3:L3"/>
    <mergeCell ref="C3:H3"/>
    <mergeCell ref="M3:N3"/>
    <mergeCell ref="A1:B2"/>
    <mergeCell ref="C1:L2"/>
    <mergeCell ref="M7:N7"/>
    <mergeCell ref="O7:P7"/>
    <mergeCell ref="M5:N5"/>
    <mergeCell ref="M4:N4"/>
    <mergeCell ref="A7:L7"/>
    <mergeCell ref="C5:G5"/>
    <mergeCell ref="I4:J4"/>
    <mergeCell ref="I5:J5"/>
    <mergeCell ref="K5:L5"/>
    <mergeCell ref="K4:L4"/>
    <mergeCell ref="A4:B4"/>
    <mergeCell ref="A5:B5"/>
    <mergeCell ref="C4:G4"/>
    <mergeCell ref="R7:T7"/>
    <mergeCell ref="R6:T6"/>
    <mergeCell ref="O1:P1"/>
    <mergeCell ref="O4:P4"/>
    <mergeCell ref="O5:P5"/>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4937" r:id="rId4" name="Button 9">
              <controlPr defaultSize="0" print="0" autoFill="0" autoPict="0" macro="[0]!abreUserForm1">
                <anchor moveWithCells="1" sizeWithCells="1">
                  <from>
                    <xdr:col>1</xdr:col>
                    <xdr:colOff>1234440</xdr:colOff>
                    <xdr:row>5</xdr:row>
                    <xdr:rowOff>38100</xdr:rowOff>
                  </from>
                  <to>
                    <xdr:col>1</xdr:col>
                    <xdr:colOff>2042160</xdr:colOff>
                    <xdr:row>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AE060-32B1-461F-A978-93EDFE83BCCC}">
  <sheetPr codeName="Planilha2"/>
  <dimension ref="A1:M44"/>
  <sheetViews>
    <sheetView workbookViewId="0">
      <selection activeCell="E9" sqref="E9"/>
    </sheetView>
  </sheetViews>
  <sheetFormatPr defaultColWidth="9.109375" defaultRowHeight="13.2" x14ac:dyDescent="0.25"/>
  <sheetData>
    <row r="1" spans="1:13" x14ac:dyDescent="0.25">
      <c r="A1" t="s">
        <v>24295</v>
      </c>
      <c r="B1" t="s">
        <v>10961</v>
      </c>
      <c r="C1" t="s">
        <v>24296</v>
      </c>
      <c r="D1" t="s">
        <v>4449</v>
      </c>
      <c r="E1" t="s">
        <v>4614</v>
      </c>
      <c r="F1" t="s">
        <v>4618</v>
      </c>
      <c r="G1" t="s">
        <v>4619</v>
      </c>
      <c r="H1" t="s">
        <v>13139</v>
      </c>
      <c r="I1" t="s">
        <v>3903</v>
      </c>
      <c r="J1" t="s">
        <v>24297</v>
      </c>
      <c r="K1" t="s">
        <v>24298</v>
      </c>
      <c r="L1" t="s">
        <v>24299</v>
      </c>
      <c r="M1" t="s">
        <v>24300</v>
      </c>
    </row>
    <row r="2" spans="1:13" x14ac:dyDescent="0.25">
      <c r="A2" t="s">
        <v>24287</v>
      </c>
      <c r="B2" t="s">
        <v>21108</v>
      </c>
      <c r="C2">
        <v>1</v>
      </c>
      <c r="E2" t="s">
        <v>24085</v>
      </c>
      <c r="F2">
        <v>0</v>
      </c>
      <c r="G2">
        <v>0</v>
      </c>
      <c r="H2">
        <v>0</v>
      </c>
      <c r="I2">
        <v>0</v>
      </c>
      <c r="J2">
        <v>16455</v>
      </c>
      <c r="K2">
        <v>16455</v>
      </c>
      <c r="L2">
        <v>9873</v>
      </c>
      <c r="M2">
        <v>9873</v>
      </c>
    </row>
    <row r="3" spans="1:13" x14ac:dyDescent="0.25">
      <c r="A3" t="s">
        <v>24287</v>
      </c>
      <c r="B3" t="s">
        <v>21108</v>
      </c>
      <c r="C3">
        <v>1</v>
      </c>
      <c r="E3" t="s">
        <v>24085</v>
      </c>
      <c r="F3">
        <v>0</v>
      </c>
      <c r="G3">
        <v>0</v>
      </c>
      <c r="H3">
        <v>0</v>
      </c>
      <c r="I3">
        <v>0</v>
      </c>
      <c r="J3">
        <v>16455</v>
      </c>
      <c r="K3">
        <v>16455</v>
      </c>
      <c r="L3">
        <v>9873</v>
      </c>
      <c r="M3">
        <v>9873</v>
      </c>
    </row>
    <row r="4" spans="1:13" x14ac:dyDescent="0.25">
      <c r="A4" t="s">
        <v>24287</v>
      </c>
      <c r="B4" t="s">
        <v>24095</v>
      </c>
      <c r="C4">
        <v>1</v>
      </c>
      <c r="D4" t="s">
        <v>24291</v>
      </c>
      <c r="E4" t="s">
        <v>24104</v>
      </c>
      <c r="F4">
        <v>0</v>
      </c>
      <c r="G4">
        <v>0</v>
      </c>
      <c r="H4">
        <v>0</v>
      </c>
      <c r="I4">
        <v>0</v>
      </c>
      <c r="J4">
        <v>10392.824000000001</v>
      </c>
      <c r="K4">
        <v>10392.824000000001</v>
      </c>
      <c r="L4">
        <v>6235.6944000000003</v>
      </c>
      <c r="M4">
        <v>6235.6944000000003</v>
      </c>
    </row>
    <row r="5" spans="1:13" x14ac:dyDescent="0.25">
      <c r="A5" t="s">
        <v>24287</v>
      </c>
      <c r="B5" t="s">
        <v>22268</v>
      </c>
      <c r="C5">
        <v>1</v>
      </c>
      <c r="E5" t="s">
        <v>22249</v>
      </c>
      <c r="F5">
        <v>0</v>
      </c>
      <c r="G5">
        <v>0</v>
      </c>
      <c r="H5">
        <v>8.1</v>
      </c>
      <c r="I5">
        <v>8.1</v>
      </c>
      <c r="J5">
        <v>4698.2</v>
      </c>
      <c r="K5">
        <v>4698.2</v>
      </c>
      <c r="L5">
        <v>2818.9199999999996</v>
      </c>
      <c r="M5">
        <v>2818.9199999999996</v>
      </c>
    </row>
    <row r="6" spans="1:13" x14ac:dyDescent="0.25">
      <c r="A6" t="s">
        <v>24287</v>
      </c>
      <c r="B6" t="s">
        <v>19047</v>
      </c>
      <c r="C6">
        <v>1</v>
      </c>
      <c r="E6" t="s">
        <v>19033</v>
      </c>
      <c r="F6">
        <v>0</v>
      </c>
      <c r="G6">
        <v>0</v>
      </c>
      <c r="H6">
        <v>3.85</v>
      </c>
      <c r="I6">
        <v>3.85</v>
      </c>
      <c r="J6">
        <v>1585.8960000000002</v>
      </c>
      <c r="K6">
        <v>1585.8960000000002</v>
      </c>
      <c r="L6">
        <v>951.53760000000011</v>
      </c>
      <c r="M6">
        <v>951.53760000000011</v>
      </c>
    </row>
    <row r="7" spans="1:13" x14ac:dyDescent="0.25">
      <c r="A7" t="s">
        <v>24287</v>
      </c>
      <c r="B7" t="s">
        <v>23132</v>
      </c>
      <c r="C7">
        <v>1</v>
      </c>
      <c r="E7" t="s">
        <v>24070</v>
      </c>
      <c r="F7">
        <v>0</v>
      </c>
      <c r="G7">
        <v>0</v>
      </c>
      <c r="H7">
        <v>0</v>
      </c>
      <c r="I7">
        <v>0</v>
      </c>
      <c r="J7">
        <v>2619.5</v>
      </c>
      <c r="K7">
        <v>2619.5</v>
      </c>
      <c r="L7">
        <v>1571.7</v>
      </c>
      <c r="M7">
        <v>1571.7</v>
      </c>
    </row>
    <row r="8" spans="1:13" x14ac:dyDescent="0.25">
      <c r="A8" t="s">
        <v>24287</v>
      </c>
      <c r="B8" t="s">
        <v>22269</v>
      </c>
      <c r="C8">
        <v>1</v>
      </c>
      <c r="E8" t="s">
        <v>22250</v>
      </c>
      <c r="F8">
        <v>0</v>
      </c>
      <c r="G8">
        <v>0</v>
      </c>
      <c r="H8">
        <v>8.1</v>
      </c>
      <c r="I8">
        <v>8.1</v>
      </c>
      <c r="J8">
        <v>4698.2</v>
      </c>
      <c r="K8">
        <v>4698.2</v>
      </c>
      <c r="L8">
        <v>2818.9199999999996</v>
      </c>
      <c r="M8">
        <v>2818.9199999999996</v>
      </c>
    </row>
    <row r="9" spans="1:13" x14ac:dyDescent="0.25">
      <c r="A9" t="s">
        <v>24287</v>
      </c>
      <c r="B9" t="s">
        <v>19049</v>
      </c>
      <c r="C9">
        <v>1</v>
      </c>
      <c r="E9" t="s">
        <v>19037</v>
      </c>
      <c r="F9">
        <v>0</v>
      </c>
      <c r="G9">
        <v>0</v>
      </c>
      <c r="H9">
        <v>3.85</v>
      </c>
      <c r="I9">
        <v>3.85</v>
      </c>
      <c r="J9">
        <v>1585.8960000000002</v>
      </c>
      <c r="K9">
        <v>1585.8960000000002</v>
      </c>
      <c r="L9">
        <v>951.53760000000011</v>
      </c>
      <c r="M9">
        <v>951.53760000000011</v>
      </c>
    </row>
    <row r="10" spans="1:13" x14ac:dyDescent="0.25">
      <c r="A10" t="s">
        <v>24287</v>
      </c>
      <c r="B10" t="s">
        <v>19043</v>
      </c>
      <c r="C10">
        <v>1</v>
      </c>
      <c r="E10" t="s">
        <v>19035</v>
      </c>
      <c r="F10">
        <v>0</v>
      </c>
      <c r="G10">
        <v>0</v>
      </c>
      <c r="H10">
        <v>0</v>
      </c>
      <c r="I10">
        <v>0</v>
      </c>
      <c r="J10">
        <v>679.88700000000006</v>
      </c>
      <c r="K10">
        <v>679.88700000000006</v>
      </c>
      <c r="L10">
        <v>407.93220000000002</v>
      </c>
      <c r="M10">
        <v>407.93220000000002</v>
      </c>
    </row>
    <row r="11" spans="1:13" x14ac:dyDescent="0.25">
      <c r="A11" t="s">
        <v>24287</v>
      </c>
      <c r="B11" t="s">
        <v>14035</v>
      </c>
      <c r="C11">
        <v>30</v>
      </c>
      <c r="E11" t="s">
        <v>14037</v>
      </c>
      <c r="F11">
        <v>0</v>
      </c>
      <c r="G11">
        <v>0</v>
      </c>
      <c r="H11">
        <v>0</v>
      </c>
      <c r="I11">
        <v>0</v>
      </c>
      <c r="J11">
        <v>109</v>
      </c>
      <c r="K11">
        <v>3270</v>
      </c>
      <c r="L11">
        <v>109</v>
      </c>
      <c r="M11">
        <v>3270</v>
      </c>
    </row>
    <row r="12" spans="1:13" x14ac:dyDescent="0.25">
      <c r="A12" t="s">
        <v>24288</v>
      </c>
      <c r="B12" t="s">
        <v>4426</v>
      </c>
      <c r="C12">
        <v>1</v>
      </c>
      <c r="E12" t="s">
        <v>4427</v>
      </c>
      <c r="F12">
        <v>0</v>
      </c>
      <c r="G12">
        <v>0</v>
      </c>
      <c r="H12">
        <v>0</v>
      </c>
      <c r="I12">
        <v>0</v>
      </c>
      <c r="J12">
        <v>67990</v>
      </c>
      <c r="K12">
        <v>67990</v>
      </c>
      <c r="L12">
        <v>37394.5</v>
      </c>
      <c r="M12">
        <v>37394.5</v>
      </c>
    </row>
    <row r="13" spans="1:13" x14ac:dyDescent="0.25">
      <c r="A13" t="s">
        <v>24288</v>
      </c>
      <c r="B13" t="s">
        <v>4430</v>
      </c>
      <c r="C13">
        <v>1</v>
      </c>
      <c r="E13" t="s">
        <v>4431</v>
      </c>
      <c r="F13">
        <v>0</v>
      </c>
      <c r="G13">
        <v>0</v>
      </c>
      <c r="H13">
        <v>0</v>
      </c>
      <c r="I13">
        <v>0</v>
      </c>
      <c r="J13">
        <v>7632.2955280000006</v>
      </c>
      <c r="K13">
        <v>7632.2955280000006</v>
      </c>
      <c r="L13">
        <v>4579.3773167999998</v>
      </c>
      <c r="M13">
        <v>4579.3773167999998</v>
      </c>
    </row>
    <row r="14" spans="1:13" x14ac:dyDescent="0.25">
      <c r="A14" t="s">
        <v>24288</v>
      </c>
      <c r="B14" t="s">
        <v>19116</v>
      </c>
      <c r="C14">
        <v>3</v>
      </c>
      <c r="E14" t="s">
        <v>19117</v>
      </c>
      <c r="F14">
        <v>0</v>
      </c>
      <c r="G14">
        <v>0</v>
      </c>
      <c r="H14">
        <v>3.5</v>
      </c>
      <c r="I14">
        <v>10.5</v>
      </c>
      <c r="J14">
        <v>997.09324000000026</v>
      </c>
      <c r="K14">
        <v>2991.2797200000009</v>
      </c>
      <c r="L14">
        <v>598.25594400000011</v>
      </c>
      <c r="M14">
        <v>1794.7678320000005</v>
      </c>
    </row>
    <row r="15" spans="1:13" x14ac:dyDescent="0.25">
      <c r="A15" t="s">
        <v>24288</v>
      </c>
      <c r="B15" t="s">
        <v>22231</v>
      </c>
      <c r="C15">
        <v>1</v>
      </c>
      <c r="E15" t="s">
        <v>19037</v>
      </c>
      <c r="F15">
        <v>0</v>
      </c>
      <c r="G15">
        <v>0</v>
      </c>
      <c r="H15">
        <v>8.1</v>
      </c>
      <c r="I15">
        <v>8.1</v>
      </c>
      <c r="J15">
        <v>4698.2</v>
      </c>
      <c r="K15">
        <v>4698.2</v>
      </c>
      <c r="L15">
        <v>2818.9199999999996</v>
      </c>
      <c r="M15">
        <v>2818.9199999999996</v>
      </c>
    </row>
    <row r="16" spans="1:13" x14ac:dyDescent="0.25">
      <c r="A16" t="s">
        <v>24288</v>
      </c>
      <c r="B16" t="s">
        <v>21008</v>
      </c>
      <c r="C16">
        <v>1</v>
      </c>
      <c r="E16" t="s">
        <v>22250</v>
      </c>
      <c r="F16">
        <v>0</v>
      </c>
      <c r="G16">
        <v>0</v>
      </c>
      <c r="H16">
        <v>3.85</v>
      </c>
      <c r="I16">
        <v>3.85</v>
      </c>
      <c r="J16">
        <v>1585.8960000000002</v>
      </c>
      <c r="K16">
        <v>1585.8960000000002</v>
      </c>
      <c r="L16">
        <v>951.53760000000011</v>
      </c>
      <c r="M16">
        <v>951.53760000000011</v>
      </c>
    </row>
    <row r="17" spans="1:13" x14ac:dyDescent="0.25">
      <c r="A17" t="s">
        <v>24288</v>
      </c>
      <c r="B17" t="s">
        <v>19072</v>
      </c>
      <c r="C17">
        <v>1</v>
      </c>
      <c r="E17" t="s">
        <v>22247</v>
      </c>
      <c r="F17">
        <v>0</v>
      </c>
      <c r="G17">
        <v>0</v>
      </c>
      <c r="H17">
        <v>3.85</v>
      </c>
      <c r="I17">
        <v>3.85</v>
      </c>
      <c r="J17">
        <v>1585.8960000000002</v>
      </c>
      <c r="K17">
        <v>1585.8960000000002</v>
      </c>
      <c r="L17">
        <v>951.53760000000011</v>
      </c>
      <c r="M17">
        <v>951.53760000000011</v>
      </c>
    </row>
    <row r="18" spans="1:13" x14ac:dyDescent="0.25">
      <c r="A18" t="s">
        <v>24288</v>
      </c>
      <c r="B18" t="s">
        <v>19042</v>
      </c>
      <c r="C18">
        <v>1</v>
      </c>
      <c r="E18" t="s">
        <v>19033</v>
      </c>
      <c r="F18">
        <v>0</v>
      </c>
      <c r="G18">
        <v>0</v>
      </c>
      <c r="H18">
        <v>0</v>
      </c>
      <c r="I18">
        <v>0</v>
      </c>
      <c r="J18">
        <v>679.88700000000006</v>
      </c>
      <c r="K18">
        <v>679.88700000000006</v>
      </c>
      <c r="L18">
        <v>407.93220000000002</v>
      </c>
      <c r="M18">
        <v>407.93220000000002</v>
      </c>
    </row>
    <row r="19" spans="1:13" x14ac:dyDescent="0.25">
      <c r="A19" t="s">
        <v>24288</v>
      </c>
      <c r="B19" t="s">
        <v>14035</v>
      </c>
      <c r="C19">
        <v>30</v>
      </c>
      <c r="E19" t="s">
        <v>14037</v>
      </c>
      <c r="F19">
        <v>0</v>
      </c>
      <c r="G19">
        <v>0</v>
      </c>
      <c r="H19">
        <v>0</v>
      </c>
      <c r="I19">
        <v>0</v>
      </c>
      <c r="J19">
        <v>109</v>
      </c>
      <c r="K19">
        <v>3270</v>
      </c>
      <c r="L19">
        <v>109</v>
      </c>
      <c r="M19">
        <v>3270</v>
      </c>
    </row>
    <row r="20" spans="1:13" x14ac:dyDescent="0.25">
      <c r="A20" t="s">
        <v>24289</v>
      </c>
      <c r="B20" t="s">
        <v>23887</v>
      </c>
      <c r="C20">
        <v>1</v>
      </c>
      <c r="E20" t="s">
        <v>23888</v>
      </c>
      <c r="F20">
        <v>0</v>
      </c>
      <c r="G20">
        <v>0</v>
      </c>
      <c r="H20">
        <v>0</v>
      </c>
      <c r="I20">
        <v>0</v>
      </c>
      <c r="J20">
        <v>63890.45</v>
      </c>
      <c r="K20">
        <v>63890.45</v>
      </c>
      <c r="L20">
        <v>35139.747499999998</v>
      </c>
      <c r="M20">
        <v>35139.747499999998</v>
      </c>
    </row>
    <row r="21" spans="1:13" x14ac:dyDescent="0.25">
      <c r="A21" t="s">
        <v>24289</v>
      </c>
      <c r="B21" t="s">
        <v>19014</v>
      </c>
      <c r="C21">
        <v>1</v>
      </c>
      <c r="E21" t="s">
        <v>24258</v>
      </c>
      <c r="F21">
        <v>0</v>
      </c>
      <c r="G21">
        <v>0</v>
      </c>
      <c r="H21">
        <v>0</v>
      </c>
      <c r="I21">
        <v>0</v>
      </c>
      <c r="J21">
        <v>6084.534885</v>
      </c>
      <c r="K21">
        <v>6084.534885</v>
      </c>
      <c r="L21">
        <v>3650.7209309999998</v>
      </c>
      <c r="M21">
        <v>3650.7209309999998</v>
      </c>
    </row>
    <row r="22" spans="1:13" x14ac:dyDescent="0.25">
      <c r="A22" t="s">
        <v>24289</v>
      </c>
      <c r="B22" t="s">
        <v>23132</v>
      </c>
      <c r="C22">
        <v>1</v>
      </c>
      <c r="E22" t="s">
        <v>24070</v>
      </c>
      <c r="F22">
        <v>0</v>
      </c>
      <c r="G22">
        <v>0</v>
      </c>
      <c r="H22">
        <v>0</v>
      </c>
      <c r="I22">
        <v>0</v>
      </c>
      <c r="J22">
        <v>2619.5</v>
      </c>
      <c r="K22">
        <v>2619.5</v>
      </c>
      <c r="L22">
        <v>1571.7</v>
      </c>
      <c r="M22">
        <v>1571.7</v>
      </c>
    </row>
    <row r="23" spans="1:13" x14ac:dyDescent="0.25">
      <c r="A23" t="s">
        <v>24289</v>
      </c>
      <c r="B23" t="s">
        <v>23136</v>
      </c>
      <c r="C23">
        <v>1</v>
      </c>
      <c r="E23" t="s">
        <v>24075</v>
      </c>
      <c r="F23">
        <v>0</v>
      </c>
      <c r="G23">
        <v>0</v>
      </c>
      <c r="H23">
        <v>0</v>
      </c>
      <c r="I23">
        <v>0</v>
      </c>
      <c r="J23">
        <v>4975.3600000000006</v>
      </c>
      <c r="K23">
        <v>4975.3600000000006</v>
      </c>
      <c r="L23">
        <v>2985.2160000000003</v>
      </c>
      <c r="M23">
        <v>2985.2160000000003</v>
      </c>
    </row>
    <row r="24" spans="1:13" x14ac:dyDescent="0.25">
      <c r="A24" t="s">
        <v>24289</v>
      </c>
      <c r="B24" t="s">
        <v>19049</v>
      </c>
      <c r="C24">
        <v>1</v>
      </c>
      <c r="E24" t="s">
        <v>19037</v>
      </c>
      <c r="F24">
        <v>0</v>
      </c>
      <c r="G24">
        <v>0</v>
      </c>
      <c r="H24">
        <v>3.85</v>
      </c>
      <c r="I24">
        <v>3.85</v>
      </c>
      <c r="J24">
        <v>1585.8960000000002</v>
      </c>
      <c r="K24">
        <v>1585.8960000000002</v>
      </c>
      <c r="L24">
        <v>951.53760000000011</v>
      </c>
      <c r="M24">
        <v>951.53760000000011</v>
      </c>
    </row>
    <row r="25" spans="1:13" x14ac:dyDescent="0.25">
      <c r="A25" t="s">
        <v>24289</v>
      </c>
      <c r="B25" t="s">
        <v>21003</v>
      </c>
      <c r="C25">
        <v>1</v>
      </c>
      <c r="E25" t="s">
        <v>21002</v>
      </c>
      <c r="F25">
        <v>0</v>
      </c>
      <c r="G25">
        <v>0</v>
      </c>
      <c r="H25">
        <v>0</v>
      </c>
      <c r="I25">
        <v>0</v>
      </c>
      <c r="J25">
        <v>679.88700000000006</v>
      </c>
      <c r="K25">
        <v>679.88700000000006</v>
      </c>
      <c r="L25">
        <v>407.93220000000002</v>
      </c>
      <c r="M25">
        <v>407.93220000000002</v>
      </c>
    </row>
    <row r="26" spans="1:13" x14ac:dyDescent="0.25">
      <c r="A26" t="s">
        <v>24289</v>
      </c>
      <c r="B26" t="s">
        <v>22267</v>
      </c>
      <c r="C26">
        <v>1</v>
      </c>
      <c r="E26" t="s">
        <v>22248</v>
      </c>
      <c r="F26">
        <v>0</v>
      </c>
      <c r="G26">
        <v>0</v>
      </c>
      <c r="H26">
        <v>8.1</v>
      </c>
      <c r="I26">
        <v>8.1</v>
      </c>
      <c r="J26">
        <v>4698.2</v>
      </c>
      <c r="K26">
        <v>4698.2</v>
      </c>
      <c r="L26">
        <v>2818.9199999999996</v>
      </c>
      <c r="M26">
        <v>2818.9199999999996</v>
      </c>
    </row>
    <row r="27" spans="1:13" x14ac:dyDescent="0.25">
      <c r="A27" t="s">
        <v>24289</v>
      </c>
      <c r="B27" t="s">
        <v>19072</v>
      </c>
      <c r="C27">
        <v>1</v>
      </c>
      <c r="E27" t="s">
        <v>22247</v>
      </c>
      <c r="F27">
        <v>0</v>
      </c>
      <c r="G27">
        <v>0</v>
      </c>
      <c r="H27">
        <v>3.85</v>
      </c>
      <c r="I27">
        <v>3.85</v>
      </c>
      <c r="J27">
        <v>1585.8960000000002</v>
      </c>
      <c r="K27">
        <v>1585.8960000000002</v>
      </c>
      <c r="L27">
        <v>951.53760000000011</v>
      </c>
      <c r="M27">
        <v>951.53760000000011</v>
      </c>
    </row>
    <row r="28" spans="1:13" x14ac:dyDescent="0.25">
      <c r="A28" t="s">
        <v>24289</v>
      </c>
      <c r="B28" t="s">
        <v>14035</v>
      </c>
      <c r="C28">
        <v>20</v>
      </c>
      <c r="E28" t="s">
        <v>14037</v>
      </c>
      <c r="F28">
        <v>0</v>
      </c>
      <c r="G28">
        <v>0</v>
      </c>
      <c r="H28">
        <v>0</v>
      </c>
      <c r="I28">
        <v>0</v>
      </c>
      <c r="J28">
        <v>109</v>
      </c>
      <c r="K28">
        <v>2180</v>
      </c>
      <c r="L28">
        <v>109</v>
      </c>
      <c r="M28">
        <v>2180</v>
      </c>
    </row>
    <row r="29" spans="1:13" x14ac:dyDescent="0.25">
      <c r="A29" t="s">
        <v>24290</v>
      </c>
      <c r="B29" t="s">
        <v>23126</v>
      </c>
      <c r="C29">
        <v>1</v>
      </c>
      <c r="E29" t="s">
        <v>23008</v>
      </c>
      <c r="F29">
        <v>0</v>
      </c>
      <c r="G29">
        <v>0</v>
      </c>
      <c r="H29">
        <v>0</v>
      </c>
      <c r="I29">
        <v>0</v>
      </c>
      <c r="J29">
        <v>29000</v>
      </c>
      <c r="K29">
        <v>29000</v>
      </c>
      <c r="L29">
        <v>21170</v>
      </c>
      <c r="M29">
        <v>21170</v>
      </c>
    </row>
    <row r="30" spans="1:13" x14ac:dyDescent="0.25">
      <c r="A30" t="s">
        <v>24290</v>
      </c>
      <c r="B30" t="s">
        <v>22265</v>
      </c>
      <c r="C30">
        <v>1</v>
      </c>
      <c r="E30" t="s">
        <v>22246</v>
      </c>
      <c r="F30">
        <v>0</v>
      </c>
      <c r="G30">
        <v>0</v>
      </c>
      <c r="H30">
        <v>8.1</v>
      </c>
      <c r="I30">
        <v>8.1</v>
      </c>
      <c r="J30">
        <v>4698.2</v>
      </c>
      <c r="K30">
        <v>4698.2</v>
      </c>
      <c r="L30">
        <v>2818.9199999999996</v>
      </c>
      <c r="M30">
        <v>2818.9199999999996</v>
      </c>
    </row>
    <row r="31" spans="1:13" x14ac:dyDescent="0.25">
      <c r="A31" t="s">
        <v>24290</v>
      </c>
      <c r="B31" t="s">
        <v>19049</v>
      </c>
      <c r="C31">
        <v>1</v>
      </c>
      <c r="E31" t="s">
        <v>19037</v>
      </c>
      <c r="F31">
        <v>0</v>
      </c>
      <c r="G31">
        <v>0</v>
      </c>
      <c r="H31">
        <v>3.85</v>
      </c>
      <c r="I31">
        <v>3.85</v>
      </c>
      <c r="J31">
        <v>1585.8960000000002</v>
      </c>
      <c r="K31">
        <v>1585.8960000000002</v>
      </c>
      <c r="L31">
        <v>951.53760000000011</v>
      </c>
      <c r="M31">
        <v>951.53760000000011</v>
      </c>
    </row>
    <row r="32" spans="1:13" x14ac:dyDescent="0.25">
      <c r="A32" t="s">
        <v>24290</v>
      </c>
      <c r="B32" t="s">
        <v>21003</v>
      </c>
      <c r="C32">
        <v>1</v>
      </c>
      <c r="E32" t="s">
        <v>21002</v>
      </c>
      <c r="F32">
        <v>0</v>
      </c>
      <c r="G32">
        <v>0</v>
      </c>
      <c r="H32">
        <v>0</v>
      </c>
      <c r="I32">
        <v>0</v>
      </c>
      <c r="J32">
        <v>679.88700000000006</v>
      </c>
      <c r="K32">
        <v>679.88700000000006</v>
      </c>
      <c r="L32">
        <v>407.93220000000002</v>
      </c>
      <c r="M32">
        <v>407.93220000000002</v>
      </c>
    </row>
    <row r="33" spans="1:13" x14ac:dyDescent="0.25">
      <c r="A33" t="s">
        <v>24290</v>
      </c>
      <c r="B33" t="s">
        <v>22267</v>
      </c>
      <c r="C33">
        <v>1</v>
      </c>
      <c r="E33" t="s">
        <v>22248</v>
      </c>
      <c r="F33">
        <v>0</v>
      </c>
      <c r="G33">
        <v>0</v>
      </c>
      <c r="H33">
        <v>8.1</v>
      </c>
      <c r="I33">
        <v>8.1</v>
      </c>
      <c r="J33">
        <v>4698.2</v>
      </c>
      <c r="K33">
        <v>4698.2</v>
      </c>
      <c r="L33">
        <v>2818.9199999999996</v>
      </c>
      <c r="M33">
        <v>2818.9199999999996</v>
      </c>
    </row>
    <row r="34" spans="1:13" x14ac:dyDescent="0.25">
      <c r="A34" t="s">
        <v>24290</v>
      </c>
      <c r="B34" t="s">
        <v>19072</v>
      </c>
      <c r="C34">
        <v>1</v>
      </c>
      <c r="E34" t="s">
        <v>22247</v>
      </c>
      <c r="F34">
        <v>0</v>
      </c>
      <c r="G34">
        <v>0</v>
      </c>
      <c r="H34">
        <v>3.85</v>
      </c>
      <c r="I34">
        <v>3.85</v>
      </c>
      <c r="J34">
        <v>1585.8960000000002</v>
      </c>
      <c r="K34">
        <v>1585.8960000000002</v>
      </c>
      <c r="L34">
        <v>951.53760000000011</v>
      </c>
      <c r="M34">
        <v>951.53760000000011</v>
      </c>
    </row>
    <row r="35" spans="1:13" x14ac:dyDescent="0.25">
      <c r="A35" t="s">
        <v>24290</v>
      </c>
      <c r="B35" t="s">
        <v>19064</v>
      </c>
      <c r="C35">
        <v>1</v>
      </c>
      <c r="E35" t="s">
        <v>22245</v>
      </c>
      <c r="F35">
        <v>0</v>
      </c>
      <c r="G35">
        <v>0</v>
      </c>
      <c r="H35">
        <v>0</v>
      </c>
      <c r="I35">
        <v>0</v>
      </c>
      <c r="J35">
        <v>679.88700000000006</v>
      </c>
      <c r="K35">
        <v>679.88700000000006</v>
      </c>
      <c r="L35">
        <v>407.93220000000002</v>
      </c>
      <c r="M35">
        <v>407.93220000000002</v>
      </c>
    </row>
    <row r="36" spans="1:13" x14ac:dyDescent="0.25">
      <c r="A36" t="s">
        <v>24292</v>
      </c>
      <c r="B36" t="s">
        <v>23916</v>
      </c>
      <c r="C36">
        <v>1</v>
      </c>
      <c r="E36" t="s">
        <v>23964</v>
      </c>
      <c r="F36">
        <v>39</v>
      </c>
      <c r="G36">
        <v>39</v>
      </c>
      <c r="H36">
        <v>0</v>
      </c>
      <c r="I36">
        <v>0</v>
      </c>
      <c r="J36">
        <v>3916.1525000000001</v>
      </c>
      <c r="K36">
        <v>3916.1525000000001</v>
      </c>
      <c r="L36">
        <v>2741.3067500000002</v>
      </c>
      <c r="M36">
        <v>2741.3067500000002</v>
      </c>
    </row>
    <row r="37" spans="1:13" x14ac:dyDescent="0.25">
      <c r="A37" t="s">
        <v>24292</v>
      </c>
      <c r="B37" t="s">
        <v>4428</v>
      </c>
      <c r="C37">
        <v>1</v>
      </c>
      <c r="E37" t="s">
        <v>4429</v>
      </c>
      <c r="F37">
        <v>0</v>
      </c>
      <c r="G37">
        <v>0</v>
      </c>
      <c r="H37">
        <v>0</v>
      </c>
      <c r="I37">
        <v>0</v>
      </c>
      <c r="J37">
        <v>6302.0825009999999</v>
      </c>
      <c r="K37">
        <v>6302.0825009999999</v>
      </c>
      <c r="L37">
        <v>3781.2495005999999</v>
      </c>
      <c r="M37">
        <v>3781.2495005999999</v>
      </c>
    </row>
    <row r="38" spans="1:13" x14ac:dyDescent="0.25">
      <c r="A38" t="s">
        <v>24292</v>
      </c>
      <c r="B38" t="s">
        <v>19066</v>
      </c>
      <c r="C38">
        <v>1</v>
      </c>
      <c r="E38" t="s">
        <v>22247</v>
      </c>
      <c r="F38">
        <v>0</v>
      </c>
      <c r="G38">
        <v>0</v>
      </c>
      <c r="H38">
        <v>0</v>
      </c>
      <c r="I38">
        <v>0</v>
      </c>
      <c r="J38">
        <v>679.88700000000006</v>
      </c>
      <c r="K38">
        <v>679.88700000000006</v>
      </c>
      <c r="L38">
        <v>407.93220000000002</v>
      </c>
      <c r="M38">
        <v>407.93220000000002</v>
      </c>
    </row>
    <row r="39" spans="1:13" x14ac:dyDescent="0.25">
      <c r="A39" t="s">
        <v>24292</v>
      </c>
      <c r="B39" t="s">
        <v>19049</v>
      </c>
      <c r="C39">
        <v>1</v>
      </c>
      <c r="E39" t="s">
        <v>19037</v>
      </c>
      <c r="F39">
        <v>0</v>
      </c>
      <c r="G39">
        <v>0</v>
      </c>
      <c r="H39">
        <v>3.85</v>
      </c>
      <c r="I39">
        <v>3.85</v>
      </c>
      <c r="J39">
        <v>1585.8960000000002</v>
      </c>
      <c r="K39">
        <v>1585.8960000000002</v>
      </c>
      <c r="L39">
        <v>951.53760000000011</v>
      </c>
      <c r="M39">
        <v>951.53760000000011</v>
      </c>
    </row>
    <row r="40" spans="1:13" x14ac:dyDescent="0.25">
      <c r="A40" t="s">
        <v>24292</v>
      </c>
      <c r="B40" t="s">
        <v>19116</v>
      </c>
      <c r="C40">
        <v>1</v>
      </c>
      <c r="E40" t="s">
        <v>19117</v>
      </c>
      <c r="F40">
        <v>0</v>
      </c>
      <c r="G40">
        <v>0</v>
      </c>
      <c r="H40">
        <v>3.5</v>
      </c>
      <c r="I40">
        <v>3.5</v>
      </c>
      <c r="J40">
        <v>997.09324000000026</v>
      </c>
      <c r="K40">
        <v>997.09324000000026</v>
      </c>
      <c r="L40">
        <v>598.25594400000011</v>
      </c>
      <c r="M40">
        <v>598.25594400000011</v>
      </c>
    </row>
    <row r="41" spans="1:13" x14ac:dyDescent="0.25">
      <c r="A41" t="s">
        <v>24293</v>
      </c>
      <c r="B41" t="s">
        <v>4653</v>
      </c>
      <c r="C41">
        <v>1</v>
      </c>
      <c r="E41" t="s">
        <v>4729</v>
      </c>
      <c r="F41">
        <v>0</v>
      </c>
      <c r="G41">
        <v>0</v>
      </c>
      <c r="H41">
        <v>0</v>
      </c>
      <c r="I41">
        <v>0</v>
      </c>
      <c r="J41">
        <v>11041.182151000001</v>
      </c>
      <c r="K41">
        <v>11041.182151000001</v>
      </c>
      <c r="L41">
        <v>6624.7092906000007</v>
      </c>
      <c r="M41">
        <v>6624.7092906000007</v>
      </c>
    </row>
    <row r="42" spans="1:13" x14ac:dyDescent="0.25">
      <c r="A42" t="s">
        <v>24293</v>
      </c>
      <c r="B42" t="s">
        <v>19045</v>
      </c>
      <c r="C42">
        <v>1</v>
      </c>
      <c r="E42" t="s">
        <v>19030</v>
      </c>
      <c r="F42">
        <v>0</v>
      </c>
      <c r="G42">
        <v>0</v>
      </c>
      <c r="H42">
        <v>3.85</v>
      </c>
      <c r="I42">
        <v>3.85</v>
      </c>
      <c r="J42">
        <v>1585.8960000000002</v>
      </c>
      <c r="K42">
        <v>1585.8960000000002</v>
      </c>
      <c r="L42">
        <v>951.53760000000011</v>
      </c>
      <c r="M42">
        <v>951.53760000000011</v>
      </c>
    </row>
    <row r="43" spans="1:13" x14ac:dyDescent="0.25">
      <c r="A43" t="s">
        <v>24293</v>
      </c>
      <c r="B43" t="s">
        <v>22271</v>
      </c>
      <c r="C43">
        <v>1</v>
      </c>
      <c r="E43" t="s">
        <v>22245</v>
      </c>
      <c r="F43">
        <v>0</v>
      </c>
      <c r="G43">
        <v>0</v>
      </c>
      <c r="H43">
        <v>12.95</v>
      </c>
      <c r="I43">
        <v>12.95</v>
      </c>
      <c r="J43">
        <v>7113.21</v>
      </c>
      <c r="K43">
        <v>7113.21</v>
      </c>
      <c r="L43">
        <v>4267.9259999999995</v>
      </c>
      <c r="M43">
        <v>4267.9259999999995</v>
      </c>
    </row>
    <row r="44" spans="1:13" x14ac:dyDescent="0.25">
      <c r="A44" t="s">
        <v>24293</v>
      </c>
      <c r="B44" t="s">
        <v>22231</v>
      </c>
      <c r="C44">
        <v>1</v>
      </c>
      <c r="E44" t="s">
        <v>19037</v>
      </c>
      <c r="F44">
        <v>0</v>
      </c>
      <c r="G44">
        <v>0</v>
      </c>
      <c r="H44">
        <v>8.1</v>
      </c>
      <c r="I44">
        <v>8.1</v>
      </c>
      <c r="J44">
        <v>4698.2</v>
      </c>
      <c r="K44">
        <v>4698.2</v>
      </c>
      <c r="L44">
        <v>2818.9199999999996</v>
      </c>
      <c r="M44">
        <v>2818.9199999999996</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9435C-C9C0-498C-99E4-DE66494A8A77}">
  <sheetPr codeName="Planilha6"/>
  <dimension ref="A1:H44"/>
  <sheetViews>
    <sheetView workbookViewId="0">
      <selection activeCell="G17" sqref="G17"/>
    </sheetView>
  </sheetViews>
  <sheetFormatPr defaultRowHeight="13.2" x14ac:dyDescent="0.25"/>
  <cols>
    <col min="1" max="1" width="13.33203125" bestFit="1" customWidth="1"/>
    <col min="2" max="2" width="122.5546875" customWidth="1"/>
    <col min="3" max="3" width="7.77734375" customWidth="1"/>
    <col min="4" max="4" width="5.33203125" bestFit="1" customWidth="1"/>
    <col min="5" max="5" width="6.77734375" bestFit="1" customWidth="1"/>
    <col min="6" max="6" width="5.44140625" customWidth="1"/>
    <col min="7" max="7" width="14.44140625" style="775" customWidth="1"/>
    <col min="8" max="8" width="14.88671875" style="775" customWidth="1"/>
  </cols>
  <sheetData>
    <row r="1" spans="1:8" ht="13.8" x14ac:dyDescent="0.25">
      <c r="A1" s="103" t="s">
        <v>20179</v>
      </c>
      <c r="B1" s="103" t="s">
        <v>4614</v>
      </c>
      <c r="C1" s="104" t="s">
        <v>1300</v>
      </c>
      <c r="D1" s="104" t="s">
        <v>10941</v>
      </c>
      <c r="E1" s="104" t="s">
        <v>21868</v>
      </c>
      <c r="F1" s="104" t="s">
        <v>3906</v>
      </c>
      <c r="G1" s="776" t="s">
        <v>3907</v>
      </c>
      <c r="H1" s="776" t="s">
        <v>3908</v>
      </c>
    </row>
    <row r="2" spans="1:8" x14ac:dyDescent="0.25">
      <c r="A2" t="s">
        <v>21108</v>
      </c>
      <c r="B2" t="s">
        <v>24085</v>
      </c>
      <c r="C2">
        <v>1.8</v>
      </c>
      <c r="D2">
        <v>1.7</v>
      </c>
      <c r="E2">
        <v>1.7</v>
      </c>
      <c r="F2">
        <v>1</v>
      </c>
      <c r="G2" s="775">
        <v>9873</v>
      </c>
      <c r="H2" s="775">
        <v>9873</v>
      </c>
    </row>
    <row r="3" spans="1:8" x14ac:dyDescent="0.25">
      <c r="A3" t="s">
        <v>21108</v>
      </c>
      <c r="B3" t="s">
        <v>24085</v>
      </c>
      <c r="C3">
        <v>1.8</v>
      </c>
      <c r="D3">
        <v>1.7</v>
      </c>
      <c r="E3">
        <v>1.7</v>
      </c>
      <c r="F3">
        <v>1</v>
      </c>
      <c r="G3" s="775">
        <v>9873</v>
      </c>
      <c r="H3" s="775">
        <v>9873</v>
      </c>
    </row>
    <row r="4" spans="1:8" x14ac:dyDescent="0.25">
      <c r="A4" t="s">
        <v>24095</v>
      </c>
      <c r="B4" t="s">
        <v>24104</v>
      </c>
      <c r="C4">
        <v>1.95</v>
      </c>
      <c r="D4">
        <v>0.56999999999999995</v>
      </c>
      <c r="E4">
        <v>3.8</v>
      </c>
      <c r="F4">
        <v>1</v>
      </c>
      <c r="G4" s="775">
        <v>6235.6944000000003</v>
      </c>
      <c r="H4" s="775">
        <v>6235.6944000000003</v>
      </c>
    </row>
    <row r="5" spans="1:8" x14ac:dyDescent="0.25">
      <c r="A5" t="s">
        <v>22268</v>
      </c>
      <c r="B5" t="s">
        <v>22249</v>
      </c>
      <c r="C5">
        <v>1.1000000000000001</v>
      </c>
      <c r="D5" t="s">
        <v>4605</v>
      </c>
      <c r="E5" t="s">
        <v>4605</v>
      </c>
      <c r="F5">
        <v>1</v>
      </c>
      <c r="G5" s="775">
        <v>2818.9199999999996</v>
      </c>
      <c r="H5" s="775">
        <v>2818.9199999999996</v>
      </c>
    </row>
    <row r="6" spans="1:8" x14ac:dyDescent="0.25">
      <c r="A6" t="s">
        <v>19047</v>
      </c>
      <c r="B6" t="s">
        <v>19033</v>
      </c>
      <c r="C6">
        <v>0.75</v>
      </c>
      <c r="D6" t="s">
        <v>4605</v>
      </c>
      <c r="E6" t="s">
        <v>4605</v>
      </c>
      <c r="F6">
        <v>1</v>
      </c>
      <c r="G6" s="775">
        <v>951.53760000000011</v>
      </c>
      <c r="H6" s="775">
        <v>951.53760000000011</v>
      </c>
    </row>
    <row r="7" spans="1:8" x14ac:dyDescent="0.25">
      <c r="A7" t="s">
        <v>23132</v>
      </c>
      <c r="B7" t="s">
        <v>24070</v>
      </c>
      <c r="C7">
        <v>0.5</v>
      </c>
      <c r="D7">
        <v>0.6</v>
      </c>
      <c r="E7">
        <v>0.6</v>
      </c>
      <c r="F7">
        <v>1</v>
      </c>
      <c r="G7" s="775">
        <v>1571.7</v>
      </c>
      <c r="H7" s="775">
        <v>1571.7</v>
      </c>
    </row>
    <row r="8" spans="1:8" x14ac:dyDescent="0.25">
      <c r="A8" t="s">
        <v>22269</v>
      </c>
      <c r="B8" t="s">
        <v>22250</v>
      </c>
      <c r="C8">
        <v>1.1000000000000001</v>
      </c>
      <c r="D8" t="s">
        <v>4605</v>
      </c>
      <c r="E8" t="s">
        <v>4605</v>
      </c>
      <c r="F8">
        <v>1</v>
      </c>
      <c r="G8" s="775">
        <v>2818.9199999999996</v>
      </c>
      <c r="H8" s="775">
        <v>2818.9199999999996</v>
      </c>
    </row>
    <row r="9" spans="1:8" x14ac:dyDescent="0.25">
      <c r="A9" t="s">
        <v>19049</v>
      </c>
      <c r="B9" t="s">
        <v>19037</v>
      </c>
      <c r="C9">
        <v>0.75</v>
      </c>
      <c r="D9" t="s">
        <v>4605</v>
      </c>
      <c r="E9" t="s">
        <v>4605</v>
      </c>
      <c r="F9">
        <v>1</v>
      </c>
      <c r="G9" s="775">
        <v>951.53760000000011</v>
      </c>
      <c r="H9" s="775">
        <v>951.53760000000011</v>
      </c>
    </row>
    <row r="10" spans="1:8" x14ac:dyDescent="0.25">
      <c r="A10" t="s">
        <v>19043</v>
      </c>
      <c r="B10" t="s">
        <v>19035</v>
      </c>
      <c r="C10">
        <v>0.5</v>
      </c>
      <c r="D10">
        <v>0.34</v>
      </c>
      <c r="E10">
        <v>0.34</v>
      </c>
      <c r="F10">
        <v>1</v>
      </c>
      <c r="G10" s="775">
        <v>407.93220000000002</v>
      </c>
      <c r="H10" s="775">
        <v>407.93220000000002</v>
      </c>
    </row>
    <row r="11" spans="1:8" x14ac:dyDescent="0.25">
      <c r="A11" t="s">
        <v>14035</v>
      </c>
      <c r="B11" t="s">
        <v>14037</v>
      </c>
      <c r="C11" t="s">
        <v>4605</v>
      </c>
      <c r="D11" t="s">
        <v>4605</v>
      </c>
      <c r="E11" t="s">
        <v>4605</v>
      </c>
      <c r="F11">
        <v>30</v>
      </c>
      <c r="G11" s="775">
        <v>109</v>
      </c>
      <c r="H11" s="775">
        <v>3270</v>
      </c>
    </row>
    <row r="12" spans="1:8" x14ac:dyDescent="0.25">
      <c r="A12" t="s">
        <v>4426</v>
      </c>
      <c r="B12" t="s">
        <v>4427</v>
      </c>
      <c r="C12">
        <v>4.7</v>
      </c>
      <c r="D12">
        <v>4</v>
      </c>
      <c r="E12">
        <v>1.9</v>
      </c>
      <c r="F12">
        <v>1</v>
      </c>
      <c r="G12" s="775">
        <v>37394.5</v>
      </c>
      <c r="H12" s="775">
        <v>37394.5</v>
      </c>
    </row>
    <row r="13" spans="1:8" x14ac:dyDescent="0.25">
      <c r="A13" t="s">
        <v>4430</v>
      </c>
      <c r="B13" t="s">
        <v>4431</v>
      </c>
      <c r="C13">
        <v>1.45</v>
      </c>
      <c r="D13">
        <v>0.6</v>
      </c>
      <c r="E13">
        <v>0.65</v>
      </c>
      <c r="F13">
        <v>1</v>
      </c>
      <c r="G13" s="775">
        <v>4579.3773167999998</v>
      </c>
      <c r="H13" s="775">
        <v>4579.3773167999998</v>
      </c>
    </row>
    <row r="14" spans="1:8" x14ac:dyDescent="0.25">
      <c r="A14" t="s">
        <v>19116</v>
      </c>
      <c r="B14" t="s">
        <v>19117</v>
      </c>
      <c r="C14">
        <v>0.74</v>
      </c>
      <c r="D14">
        <v>0.28000000000000003</v>
      </c>
      <c r="E14">
        <v>0.28000000000000003</v>
      </c>
      <c r="F14">
        <v>3</v>
      </c>
      <c r="G14" s="775">
        <v>598.25594400000011</v>
      </c>
      <c r="H14" s="775">
        <v>1794.7678320000005</v>
      </c>
    </row>
    <row r="15" spans="1:8" x14ac:dyDescent="0.25">
      <c r="A15" t="s">
        <v>22231</v>
      </c>
      <c r="B15" t="s">
        <v>19037</v>
      </c>
      <c r="C15">
        <v>1.1000000000000001</v>
      </c>
      <c r="D15" t="s">
        <v>4605</v>
      </c>
      <c r="E15" t="s">
        <v>4605</v>
      </c>
      <c r="F15">
        <v>1</v>
      </c>
      <c r="G15" s="775">
        <v>2818.9199999999996</v>
      </c>
      <c r="H15" s="775">
        <v>2818.9199999999996</v>
      </c>
    </row>
    <row r="16" spans="1:8" x14ac:dyDescent="0.25">
      <c r="A16" t="s">
        <v>21008</v>
      </c>
      <c r="B16" t="s">
        <v>22250</v>
      </c>
      <c r="C16">
        <v>0.75</v>
      </c>
      <c r="D16" t="s">
        <v>4605</v>
      </c>
      <c r="E16" t="s">
        <v>4605</v>
      </c>
      <c r="F16">
        <v>1</v>
      </c>
      <c r="G16" s="775">
        <v>951.53760000000011</v>
      </c>
      <c r="H16" s="775">
        <v>951.53760000000011</v>
      </c>
    </row>
    <row r="17" spans="1:8" x14ac:dyDescent="0.25">
      <c r="A17" t="s">
        <v>19072</v>
      </c>
      <c r="B17" t="s">
        <v>22247</v>
      </c>
      <c r="C17">
        <v>0.75</v>
      </c>
      <c r="D17" t="s">
        <v>4605</v>
      </c>
      <c r="E17" t="s">
        <v>4605</v>
      </c>
      <c r="F17">
        <v>1</v>
      </c>
      <c r="G17" s="775">
        <v>951.53760000000011</v>
      </c>
      <c r="H17" s="775">
        <v>951.53760000000011</v>
      </c>
    </row>
    <row r="18" spans="1:8" x14ac:dyDescent="0.25">
      <c r="A18" t="s">
        <v>19042</v>
      </c>
      <c r="B18" t="s">
        <v>19033</v>
      </c>
      <c r="C18">
        <v>0.5</v>
      </c>
      <c r="D18">
        <v>0.34</v>
      </c>
      <c r="E18">
        <v>0.34</v>
      </c>
      <c r="F18">
        <v>1</v>
      </c>
      <c r="G18" s="775">
        <v>407.93220000000002</v>
      </c>
      <c r="H18" s="775">
        <v>407.93220000000002</v>
      </c>
    </row>
    <row r="19" spans="1:8" x14ac:dyDescent="0.25">
      <c r="A19" t="s">
        <v>14035</v>
      </c>
      <c r="B19" t="s">
        <v>14037</v>
      </c>
      <c r="C19" t="s">
        <v>4605</v>
      </c>
      <c r="D19" t="s">
        <v>4605</v>
      </c>
      <c r="E19" t="s">
        <v>4605</v>
      </c>
      <c r="F19">
        <v>30</v>
      </c>
      <c r="G19" s="775">
        <v>109</v>
      </c>
      <c r="H19" s="775">
        <v>3270</v>
      </c>
    </row>
    <row r="20" spans="1:8" x14ac:dyDescent="0.25">
      <c r="A20" t="s">
        <v>23887</v>
      </c>
      <c r="B20" t="s">
        <v>23888</v>
      </c>
      <c r="C20" t="s">
        <v>4605</v>
      </c>
      <c r="D20" t="s">
        <v>4605</v>
      </c>
      <c r="E20" t="s">
        <v>4605</v>
      </c>
      <c r="F20">
        <v>1</v>
      </c>
      <c r="G20" s="775">
        <v>35139.747499999998</v>
      </c>
      <c r="H20" s="775">
        <v>35139.747499999998</v>
      </c>
    </row>
    <row r="21" spans="1:8" x14ac:dyDescent="0.25">
      <c r="A21" t="s">
        <v>19014</v>
      </c>
      <c r="B21" t="s">
        <v>24258</v>
      </c>
      <c r="C21">
        <v>1</v>
      </c>
      <c r="D21" t="s">
        <v>4605</v>
      </c>
      <c r="E21">
        <v>1.3</v>
      </c>
      <c r="F21">
        <v>1</v>
      </c>
      <c r="G21" s="775">
        <v>3650.7209309999998</v>
      </c>
      <c r="H21" s="775">
        <v>3650.7209309999998</v>
      </c>
    </row>
    <row r="22" spans="1:8" x14ac:dyDescent="0.25">
      <c r="A22" t="s">
        <v>23132</v>
      </c>
      <c r="B22" t="s">
        <v>24070</v>
      </c>
      <c r="C22">
        <v>0.5</v>
      </c>
      <c r="D22">
        <v>0.6</v>
      </c>
      <c r="E22">
        <v>0.6</v>
      </c>
      <c r="F22">
        <v>1</v>
      </c>
      <c r="G22" s="775">
        <v>1571.7</v>
      </c>
      <c r="H22" s="775">
        <v>1571.7</v>
      </c>
    </row>
    <row r="23" spans="1:8" x14ac:dyDescent="0.25">
      <c r="A23" t="s">
        <v>23136</v>
      </c>
      <c r="B23" t="s">
        <v>24075</v>
      </c>
      <c r="C23">
        <v>0.8</v>
      </c>
      <c r="D23">
        <v>0.7</v>
      </c>
      <c r="E23">
        <v>0.7</v>
      </c>
      <c r="F23">
        <v>1</v>
      </c>
      <c r="G23" s="775">
        <v>2985.2160000000003</v>
      </c>
      <c r="H23" s="775">
        <v>2985.2160000000003</v>
      </c>
    </row>
    <row r="24" spans="1:8" x14ac:dyDescent="0.25">
      <c r="A24" t="s">
        <v>19049</v>
      </c>
      <c r="B24" t="s">
        <v>19037</v>
      </c>
      <c r="C24">
        <v>0.75</v>
      </c>
      <c r="D24" t="s">
        <v>4605</v>
      </c>
      <c r="E24" t="s">
        <v>4605</v>
      </c>
      <c r="F24">
        <v>1</v>
      </c>
      <c r="G24" s="775">
        <v>951.53760000000011</v>
      </c>
      <c r="H24" s="775">
        <v>951.53760000000011</v>
      </c>
    </row>
    <row r="25" spans="1:8" x14ac:dyDescent="0.25">
      <c r="A25" t="s">
        <v>21003</v>
      </c>
      <c r="B25" t="s">
        <v>21002</v>
      </c>
      <c r="C25">
        <v>0.5</v>
      </c>
      <c r="D25">
        <v>0.34</v>
      </c>
      <c r="E25">
        <v>0.34</v>
      </c>
      <c r="F25">
        <v>1</v>
      </c>
      <c r="G25" s="775">
        <v>407.93220000000002</v>
      </c>
      <c r="H25" s="775">
        <v>407.93220000000002</v>
      </c>
    </row>
    <row r="26" spans="1:8" x14ac:dyDescent="0.25">
      <c r="A26" t="s">
        <v>22267</v>
      </c>
      <c r="B26" t="s">
        <v>22248</v>
      </c>
      <c r="C26">
        <v>1.1000000000000001</v>
      </c>
      <c r="D26" t="s">
        <v>4605</v>
      </c>
      <c r="E26" t="s">
        <v>4605</v>
      </c>
      <c r="F26">
        <v>1</v>
      </c>
      <c r="G26" s="775">
        <v>2818.9199999999996</v>
      </c>
      <c r="H26" s="775">
        <v>2818.9199999999996</v>
      </c>
    </row>
    <row r="27" spans="1:8" x14ac:dyDescent="0.25">
      <c r="A27" t="s">
        <v>19072</v>
      </c>
      <c r="B27" t="s">
        <v>22247</v>
      </c>
      <c r="C27">
        <v>0.75</v>
      </c>
      <c r="D27" t="s">
        <v>4605</v>
      </c>
      <c r="E27" t="s">
        <v>4605</v>
      </c>
      <c r="F27">
        <v>1</v>
      </c>
      <c r="G27" s="775">
        <v>951.53760000000011</v>
      </c>
      <c r="H27" s="775">
        <v>951.53760000000011</v>
      </c>
    </row>
    <row r="28" spans="1:8" x14ac:dyDescent="0.25">
      <c r="A28" t="s">
        <v>14035</v>
      </c>
      <c r="B28" t="s">
        <v>14037</v>
      </c>
      <c r="C28" t="s">
        <v>4605</v>
      </c>
      <c r="D28" t="s">
        <v>4605</v>
      </c>
      <c r="E28" t="s">
        <v>4605</v>
      </c>
      <c r="F28">
        <v>20</v>
      </c>
      <c r="G28" s="775">
        <v>109</v>
      </c>
      <c r="H28" s="775">
        <v>2180</v>
      </c>
    </row>
    <row r="29" spans="1:8" x14ac:dyDescent="0.25">
      <c r="A29" t="s">
        <v>23126</v>
      </c>
      <c r="B29" t="s">
        <v>23008</v>
      </c>
      <c r="C29">
        <v>1.5</v>
      </c>
      <c r="D29">
        <v>14.3</v>
      </c>
      <c r="E29">
        <v>0.3</v>
      </c>
      <c r="F29">
        <v>1</v>
      </c>
      <c r="G29" s="775">
        <v>21170</v>
      </c>
      <c r="H29" s="775">
        <v>21170</v>
      </c>
    </row>
    <row r="30" spans="1:8" x14ac:dyDescent="0.25">
      <c r="A30" t="s">
        <v>22265</v>
      </c>
      <c r="B30" t="s">
        <v>22246</v>
      </c>
      <c r="C30">
        <v>1.1000000000000001</v>
      </c>
      <c r="D30" t="s">
        <v>4605</v>
      </c>
      <c r="E30" t="s">
        <v>4605</v>
      </c>
      <c r="F30">
        <v>1</v>
      </c>
      <c r="G30" s="775">
        <v>2818.9199999999996</v>
      </c>
      <c r="H30" s="775">
        <v>2818.9199999999996</v>
      </c>
    </row>
    <row r="31" spans="1:8" x14ac:dyDescent="0.25">
      <c r="A31" t="s">
        <v>19049</v>
      </c>
      <c r="B31" t="s">
        <v>19037</v>
      </c>
      <c r="C31">
        <v>0.75</v>
      </c>
      <c r="D31" t="s">
        <v>4605</v>
      </c>
      <c r="E31" t="s">
        <v>4605</v>
      </c>
      <c r="F31">
        <v>1</v>
      </c>
      <c r="G31" s="775">
        <v>951.53760000000011</v>
      </c>
      <c r="H31" s="775">
        <v>951.53760000000011</v>
      </c>
    </row>
    <row r="32" spans="1:8" x14ac:dyDescent="0.25">
      <c r="A32" t="s">
        <v>21003</v>
      </c>
      <c r="B32" t="s">
        <v>21002</v>
      </c>
      <c r="C32">
        <v>0.5</v>
      </c>
      <c r="D32">
        <v>0.34</v>
      </c>
      <c r="E32">
        <v>0.34</v>
      </c>
      <c r="F32">
        <v>1</v>
      </c>
      <c r="G32" s="775">
        <v>407.93220000000002</v>
      </c>
      <c r="H32" s="775">
        <v>407.93220000000002</v>
      </c>
    </row>
    <row r="33" spans="1:8" x14ac:dyDescent="0.25">
      <c r="A33" t="s">
        <v>22267</v>
      </c>
      <c r="B33" t="s">
        <v>22248</v>
      </c>
      <c r="C33">
        <v>1.1000000000000001</v>
      </c>
      <c r="D33" t="s">
        <v>4605</v>
      </c>
      <c r="E33" t="s">
        <v>4605</v>
      </c>
      <c r="F33">
        <v>1</v>
      </c>
      <c r="G33" s="775">
        <v>2818.9199999999996</v>
      </c>
      <c r="H33" s="775">
        <v>2818.9199999999996</v>
      </c>
    </row>
    <row r="34" spans="1:8" x14ac:dyDescent="0.25">
      <c r="A34" t="s">
        <v>19072</v>
      </c>
      <c r="B34" t="s">
        <v>22247</v>
      </c>
      <c r="C34">
        <v>0.75</v>
      </c>
      <c r="D34" t="s">
        <v>4605</v>
      </c>
      <c r="E34" t="s">
        <v>4605</v>
      </c>
      <c r="F34">
        <v>1</v>
      </c>
      <c r="G34" s="775">
        <v>951.53760000000011</v>
      </c>
      <c r="H34" s="775">
        <v>951.53760000000011</v>
      </c>
    </row>
    <row r="35" spans="1:8" x14ac:dyDescent="0.25">
      <c r="A35" t="s">
        <v>19064</v>
      </c>
      <c r="B35" t="s">
        <v>22245</v>
      </c>
      <c r="C35">
        <v>0.5</v>
      </c>
      <c r="D35">
        <v>0.34</v>
      </c>
      <c r="E35">
        <v>0.34</v>
      </c>
      <c r="F35">
        <v>1</v>
      </c>
      <c r="G35" s="775">
        <v>407.93220000000002</v>
      </c>
      <c r="H35" s="775">
        <v>407.93220000000002</v>
      </c>
    </row>
    <row r="36" spans="1:8" x14ac:dyDescent="0.25">
      <c r="A36" t="s">
        <v>23916</v>
      </c>
      <c r="B36" t="s">
        <v>23964</v>
      </c>
      <c r="C36">
        <v>1.55</v>
      </c>
      <c r="D36">
        <v>1.55</v>
      </c>
      <c r="E36" t="s">
        <v>4605</v>
      </c>
      <c r="F36">
        <v>1</v>
      </c>
      <c r="G36" s="775">
        <v>2741.3067500000002</v>
      </c>
      <c r="H36" s="775">
        <v>2741.3067500000002</v>
      </c>
    </row>
    <row r="37" spans="1:8" x14ac:dyDescent="0.25">
      <c r="A37" t="s">
        <v>4428</v>
      </c>
      <c r="B37" t="s">
        <v>4429</v>
      </c>
      <c r="C37">
        <v>1.24</v>
      </c>
      <c r="D37">
        <v>0.78</v>
      </c>
      <c r="E37">
        <v>1.3</v>
      </c>
      <c r="F37">
        <v>1</v>
      </c>
      <c r="G37" s="775">
        <v>3781.2495005999999</v>
      </c>
      <c r="H37" s="775">
        <v>3781.2495005999999</v>
      </c>
    </row>
    <row r="38" spans="1:8" x14ac:dyDescent="0.25">
      <c r="A38" t="s">
        <v>19066</v>
      </c>
      <c r="B38" t="s">
        <v>22247</v>
      </c>
      <c r="C38">
        <v>0.5</v>
      </c>
      <c r="D38">
        <v>0.34</v>
      </c>
      <c r="E38">
        <v>0.34</v>
      </c>
      <c r="F38">
        <v>1</v>
      </c>
      <c r="G38" s="775">
        <v>407.93220000000002</v>
      </c>
      <c r="H38" s="775">
        <v>407.93220000000002</v>
      </c>
    </row>
    <row r="39" spans="1:8" x14ac:dyDescent="0.25">
      <c r="A39" t="s">
        <v>19049</v>
      </c>
      <c r="B39" t="s">
        <v>19037</v>
      </c>
      <c r="C39">
        <v>0.75</v>
      </c>
      <c r="D39" t="s">
        <v>4605</v>
      </c>
      <c r="E39" t="s">
        <v>4605</v>
      </c>
      <c r="F39">
        <v>1</v>
      </c>
      <c r="G39" s="775">
        <v>951.53760000000011</v>
      </c>
      <c r="H39" s="775">
        <v>951.53760000000011</v>
      </c>
    </row>
    <row r="40" spans="1:8" x14ac:dyDescent="0.25">
      <c r="A40" t="s">
        <v>19116</v>
      </c>
      <c r="B40" t="s">
        <v>19117</v>
      </c>
      <c r="C40">
        <v>0.74</v>
      </c>
      <c r="D40">
        <v>0.28000000000000003</v>
      </c>
      <c r="E40">
        <v>0.28000000000000003</v>
      </c>
      <c r="F40">
        <v>1</v>
      </c>
      <c r="G40" s="775">
        <v>598.25594400000011</v>
      </c>
      <c r="H40" s="775">
        <v>598.25594400000011</v>
      </c>
    </row>
    <row r="41" spans="1:8" x14ac:dyDescent="0.25">
      <c r="A41" t="s">
        <v>4653</v>
      </c>
      <c r="B41" t="s">
        <v>4729</v>
      </c>
      <c r="C41">
        <v>1.7</v>
      </c>
      <c r="D41">
        <v>0.85</v>
      </c>
      <c r="E41">
        <v>0.85</v>
      </c>
      <c r="F41">
        <v>1</v>
      </c>
      <c r="G41" s="775">
        <v>6624.7092906000007</v>
      </c>
      <c r="H41" s="775">
        <v>6624.7092906000007</v>
      </c>
    </row>
    <row r="42" spans="1:8" x14ac:dyDescent="0.25">
      <c r="A42" t="s">
        <v>19045</v>
      </c>
      <c r="B42" t="s">
        <v>19030</v>
      </c>
      <c r="C42">
        <v>0.75</v>
      </c>
      <c r="D42" t="s">
        <v>4605</v>
      </c>
      <c r="E42" t="s">
        <v>4605</v>
      </c>
      <c r="F42">
        <v>1</v>
      </c>
      <c r="G42" s="775">
        <v>951.53760000000011</v>
      </c>
      <c r="H42" s="775">
        <v>951.53760000000011</v>
      </c>
    </row>
    <row r="43" spans="1:8" x14ac:dyDescent="0.25">
      <c r="A43" t="s">
        <v>22271</v>
      </c>
      <c r="B43" t="s">
        <v>22245</v>
      </c>
      <c r="C43">
        <v>1.4</v>
      </c>
      <c r="D43" t="s">
        <v>4605</v>
      </c>
      <c r="E43" t="s">
        <v>4605</v>
      </c>
      <c r="F43">
        <v>1</v>
      </c>
      <c r="G43" s="775">
        <v>4267.9259999999995</v>
      </c>
      <c r="H43" s="775">
        <v>4267.9259999999995</v>
      </c>
    </row>
    <row r="44" spans="1:8" x14ac:dyDescent="0.25">
      <c r="A44" t="s">
        <v>22231</v>
      </c>
      <c r="B44" t="s">
        <v>19037</v>
      </c>
      <c r="C44">
        <v>1.1000000000000001</v>
      </c>
      <c r="D44" t="s">
        <v>4605</v>
      </c>
      <c r="E44" t="s">
        <v>4605</v>
      </c>
      <c r="F44">
        <v>1</v>
      </c>
      <c r="G44" s="775">
        <v>2818.9199999999996</v>
      </c>
      <c r="H44" s="775">
        <v>2818.9199999999996</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365" activePane="bottomRight" state="frozen"/>
      <selection pane="topRight" activeCell="C1" sqref="C1"/>
      <selection pane="bottomLeft" activeCell="A3" sqref="A3"/>
      <selection pane="bottomRight" activeCell="E3" sqref="E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727" t="s">
        <v>24123</v>
      </c>
      <c r="Q2" s="727"/>
      <c r="R2" s="534"/>
      <c r="S2" s="729" t="s">
        <v>23119</v>
      </c>
      <c r="T2" s="729"/>
      <c r="U2" s="491"/>
      <c r="V2" s="468" t="s">
        <v>23118</v>
      </c>
      <c r="W2" s="491"/>
      <c r="X2" s="727" t="s">
        <v>23120</v>
      </c>
      <c r="Y2" s="727"/>
      <c r="Z2" s="491"/>
      <c r="AA2" s="727" t="s">
        <v>23121</v>
      </c>
      <c r="AB2" s="727"/>
      <c r="AC2" s="491"/>
      <c r="AD2" s="727" t="s">
        <v>23122</v>
      </c>
      <c r="AE2" s="727"/>
      <c r="AF2" s="491"/>
      <c r="AG2" s="728">
        <v>2020</v>
      </c>
      <c r="AH2" s="728"/>
      <c r="AI2" s="491"/>
      <c r="AJ2" s="728">
        <v>2019</v>
      </c>
      <c r="AK2" s="728"/>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VLOOKUP(E4,[3]SEP!$C$11:$G$4122,5,0)</f>
        <v>16935</v>
      </c>
      <c r="T4" s="537">
        <f>VLOOKUP(E4,[3]SEP!$C$11:$H$4122,6,0)</f>
        <v>11860</v>
      </c>
      <c r="U4" s="492"/>
      <c r="V4" s="469">
        <v>0.75</v>
      </c>
      <c r="W4" s="492"/>
      <c r="X4" s="466">
        <v>0</v>
      </c>
      <c r="Y4" s="466" t="e">
        <f>VLOOKUP(E4,[4]INVENTARIO!$B$4:$S$4077,18,0)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VLOOKUP(E5,[3]SEP!$C$11:$G$4122,5,0)</f>
        <v>24285</v>
      </c>
      <c r="T5" s="537">
        <f>VLOOKUP(E5,[3]SEP!$C$11:$H$4122,6,0)</f>
        <v>16990</v>
      </c>
      <c r="V5" s="469">
        <v>0.75</v>
      </c>
      <c r="X5" s="466">
        <v>0</v>
      </c>
      <c r="Y5" s="466" t="e">
        <f>VLOOKUP(E5,[4]INVENTARIO!$B$4:$S$4077,18,0)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VLOOKUP(E6,[4]INVENTARIO!$B$4:$D$1048576,3,0)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VLOOKUP(E6,[4]INVENTARIO!$B$4:$P$1048576,15,0)</f>
        <v>0.75</v>
      </c>
      <c r="X6" s="466">
        <f>VLOOKUP(E6,[4]INVENTARIO!$B$114:$R$4077,17,0)</f>
        <v>0</v>
      </c>
      <c r="Y6" s="466">
        <f>VLOOKUP(E6,[4]INVENTARIO!$B$4:$S$4077,18,0)</f>
        <v>0</v>
      </c>
      <c r="AA6" s="455">
        <f>VLOOKUP(E6,[4]INVENTARIO!$B$4:$U$4077,20,0)</f>
        <v>0</v>
      </c>
      <c r="AB6" s="455">
        <f>AA6*60%</f>
        <v>0</v>
      </c>
      <c r="AD6" s="455">
        <f>VLOOKUP(E6,[4]INVENTARIO!$B$4:$X$4077,23,0)</f>
        <v>0</v>
      </c>
      <c r="AE6" s="455">
        <f>AD6*60%</f>
        <v>0</v>
      </c>
      <c r="AG6" s="455">
        <f>VLOOKUP(E6,[4]INVENTARIO!$B$4:$AA$1048576,26,0)</f>
        <v>0</v>
      </c>
      <c r="AH6" s="455">
        <f>AG6*60%</f>
        <v>0</v>
      </c>
      <c r="AJ6" s="455">
        <f>VLOOKUP(E6,[4]INVENTARIO!$B$4:$AD$1048576,29,0)</f>
        <v>0</v>
      </c>
      <c r="AK6" s="455">
        <f>AJ6*60%</f>
        <v>0</v>
      </c>
      <c r="AT6" s="512"/>
    </row>
    <row r="7" spans="1:46" ht="24" customHeight="1" x14ac:dyDescent="0.25">
      <c r="A7" s="473" t="s">
        <v>22999</v>
      </c>
      <c r="B7" s="464">
        <v>4</v>
      </c>
      <c r="C7" s="463" t="s">
        <v>23994</v>
      </c>
      <c r="D7" s="463" t="s">
        <v>23995</v>
      </c>
      <c r="E7" s="464" t="s">
        <v>23139</v>
      </c>
      <c r="F7" s="463">
        <f>VLOOKUP(E7,[4]INVENTARIO!$B$4:$D$1048576,3,0)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VLOOKUP(E7,[4]INVENTARIO!$B$4:$P$1048576,15,0)</f>
        <v>0.75</v>
      </c>
      <c r="X7" s="466">
        <f>VLOOKUP(E7,[4]INVENTARIO!$B$114:$R$4077,17,0)</f>
        <v>0</v>
      </c>
      <c r="Y7" s="466">
        <f>VLOOKUP(E7,[4]INVENTARIO!$B$4:$S$4077,18,0)</f>
        <v>0</v>
      </c>
      <c r="AA7" s="455">
        <f>VLOOKUP(E7,[4]INVENTARIO!$B$4:$U$4077,20,0)</f>
        <v>0</v>
      </c>
      <c r="AB7" s="455">
        <f>AA7*60%</f>
        <v>0</v>
      </c>
      <c r="AD7" s="455">
        <f>VLOOKUP(E7,[4]INVENTARIO!$B$4:$X$4077,23,0)</f>
        <v>0</v>
      </c>
      <c r="AE7" s="455">
        <f>AD7*60%</f>
        <v>0</v>
      </c>
      <c r="AG7" s="455">
        <f>VLOOKUP(E7,[4]INVENTARIO!$B$4:$AA$1048576,26,0)</f>
        <v>0</v>
      </c>
      <c r="AH7" s="455">
        <f>AG7*60%</f>
        <v>0</v>
      </c>
      <c r="AJ7" s="455">
        <f>VLOOKUP(E7,[4]INVENTARIO!$B$4:$AD$1048576,29,0)</f>
        <v>0</v>
      </c>
      <c r="AK7" s="455">
        <f>AJ7*60%</f>
        <v>0</v>
      </c>
      <c r="AT7" s="512"/>
    </row>
    <row r="8" spans="1:46" ht="24" customHeight="1" x14ac:dyDescent="0.25">
      <c r="A8" s="473" t="s">
        <v>22999</v>
      </c>
      <c r="B8" s="464">
        <v>5</v>
      </c>
      <c r="C8" s="463" t="s">
        <v>23994</v>
      </c>
      <c r="D8" s="463" t="s">
        <v>23995</v>
      </c>
      <c r="E8" s="464" t="s">
        <v>23140</v>
      </c>
      <c r="F8" s="463">
        <f>VLOOKUP(E8,[4]INVENTARIO!$B$4:$D$1048576,3,0)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VLOOKUP(E8,[4]INVENTARIO!$B$4:$P$1048576,15,0)</f>
        <v>0.75</v>
      </c>
      <c r="X8" s="466">
        <f>VLOOKUP(E8,[4]INVENTARIO!$B$114:$R$4077,17,0)</f>
        <v>0</v>
      </c>
      <c r="Y8" s="466">
        <f>VLOOKUP(E8,[4]INVENTARIO!$B$4:$S$4077,18,0)</f>
        <v>0</v>
      </c>
      <c r="AA8" s="455">
        <f>VLOOKUP(E8,[4]INVENTARIO!$B$4:$U$4077,20,0)</f>
        <v>0</v>
      </c>
      <c r="AB8" s="455">
        <f>AA8*60%</f>
        <v>0</v>
      </c>
      <c r="AD8" s="455">
        <f>VLOOKUP(E8,[4]INVENTARIO!$B$4:$X$4077,23,0)</f>
        <v>0</v>
      </c>
      <c r="AE8" s="455">
        <f>AD8*60%</f>
        <v>0</v>
      </c>
      <c r="AG8" s="455">
        <f>VLOOKUP(E8,[4]INVENTARIO!$B$4:$AA$1048576,26,0)</f>
        <v>0</v>
      </c>
      <c r="AH8" s="455">
        <f>AG8*60%</f>
        <v>0</v>
      </c>
      <c r="AJ8" s="455">
        <f>VLOOKUP(E8,[4]INVENTARIO!$B$4:$AD$1048576,29,0)</f>
        <v>0</v>
      </c>
      <c r="AK8" s="455">
        <f>AJ8*60%</f>
        <v>0</v>
      </c>
      <c r="AT8" s="512"/>
    </row>
    <row r="9" spans="1:46" ht="24" customHeight="1" outlineLevel="1" x14ac:dyDescent="0.25">
      <c r="A9" s="473" t="s">
        <v>24127</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VLOOKUP(E9,[4]INVENTARIO!$B$4:$P$1048576,15,0)</f>
        <v>1</v>
      </c>
      <c r="X9" s="466">
        <f>VLOOKUP(E9,[4]INVENTARIO!$B$114:$R$4077,17,0)</f>
        <v>8.6999999999999993</v>
      </c>
      <c r="Y9" s="466">
        <f>VLOOKUP(E9,[4]INVENTARIO!$B$4:$S$4077,18,0)</f>
        <v>8.6999999999999993</v>
      </c>
      <c r="AA9" s="455">
        <f>VLOOKUP(E9,[4]INVENTARIO!$B$4:$U$4077,20,0)</f>
        <v>8.6999999999999993</v>
      </c>
      <c r="AB9" s="455">
        <f t="shared" ref="AB9:AB41" si="1">AA9</f>
        <v>8.6999999999999993</v>
      </c>
      <c r="AD9" s="455">
        <f>VLOOKUP(E9,[4]INVENTARIO!$B$4:$X$4077,23,0)</f>
        <v>8.6999999999999993</v>
      </c>
      <c r="AE9" s="455">
        <f t="shared" ref="AE9:AE41" si="2">AD9</f>
        <v>8.6999999999999993</v>
      </c>
      <c r="AG9" s="455">
        <f>VLOOKUP(E9,[4]INVENTARIO!$B$4:$AA$1048576,26,0)</f>
        <v>6.8</v>
      </c>
      <c r="AH9" s="455">
        <f t="shared" ref="AH9:AH41" si="3">AG9</f>
        <v>6.8</v>
      </c>
      <c r="AJ9" s="455">
        <f>VLOOKUP(E9,[4]INVENTARIO!$B$4:$AD$1048576,29,0)</f>
        <v>4.9000000000000004</v>
      </c>
      <c r="AK9" s="455">
        <f t="shared" ref="AK9:AK41" si="4">AJ9</f>
        <v>4.9000000000000004</v>
      </c>
      <c r="AT9" s="512"/>
    </row>
    <row r="10" spans="1:46" ht="24" customHeight="1" outlineLevel="1" x14ac:dyDescent="0.25">
      <c r="A10" s="473" t="s">
        <v>24127</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VLOOKUP(E10,[4]INVENTARIO!$B$4:$P$1048576,15,0)</f>
        <v>1</v>
      </c>
      <c r="X10" s="466">
        <f>VLOOKUP(E10,[4]INVENTARIO!$B$114:$R$4077,17,0)</f>
        <v>8.6999999999999993</v>
      </c>
      <c r="Y10" s="466">
        <f>VLOOKUP(E10,[4]INVENTARIO!$B$4:$S$4077,18,0)</f>
        <v>8.6999999999999993</v>
      </c>
      <c r="AA10" s="455">
        <f>VLOOKUP(E10,[4]INVENTARIO!$B$4:$U$4077,20,0)</f>
        <v>8.6999999999999993</v>
      </c>
      <c r="AB10" s="455">
        <f t="shared" si="1"/>
        <v>8.6999999999999993</v>
      </c>
      <c r="AD10" s="455">
        <f>VLOOKUP(E10,[4]INVENTARIO!$B$4:$X$4077,23,0)</f>
        <v>8.6999999999999993</v>
      </c>
      <c r="AE10" s="455">
        <f t="shared" si="2"/>
        <v>8.6999999999999993</v>
      </c>
      <c r="AG10" s="455">
        <f>VLOOKUP(E10,[4]INVENTARIO!$B$4:$AA$1048576,26,0)</f>
        <v>6.8</v>
      </c>
      <c r="AH10" s="455">
        <f t="shared" si="3"/>
        <v>6.8</v>
      </c>
      <c r="AJ10" s="455">
        <f>VLOOKUP(E10,[4]INVENTARIO!$B$4:$AD$1048576,29,0)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24127</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VLOOKUP(E11,[4]INVENTARIO!$B$4:$P$1048576,15,0)</f>
        <v>1</v>
      </c>
      <c r="X11" s="466">
        <f>VLOOKUP(E11,[4]INVENTARIO!$B$114:$R$4077,17,0)</f>
        <v>8.6999999999999993</v>
      </c>
      <c r="Y11" s="466">
        <f>VLOOKUP(E11,[4]INVENTARIO!$B$4:$S$4077,18,0)</f>
        <v>8.6999999999999993</v>
      </c>
      <c r="AA11" s="455">
        <f>VLOOKUP(E11,[4]INVENTARIO!$B$4:$U$4077,20,0)</f>
        <v>8.6999999999999993</v>
      </c>
      <c r="AB11" s="455">
        <f t="shared" si="1"/>
        <v>8.6999999999999993</v>
      </c>
      <c r="AD11" s="455">
        <f>VLOOKUP(E11,[4]INVENTARIO!$B$4:$X$4077,23,0)</f>
        <v>8.6999999999999993</v>
      </c>
      <c r="AE11" s="455">
        <f t="shared" si="2"/>
        <v>8.6999999999999993</v>
      </c>
      <c r="AG11" s="455">
        <f>VLOOKUP(E11,[4]INVENTARIO!$B$4:$AA$1048576,26,0)</f>
        <v>6.8</v>
      </c>
      <c r="AH11" s="455">
        <f t="shared" si="3"/>
        <v>6.8</v>
      </c>
      <c r="AJ11" s="455">
        <f>VLOOKUP(E11,[4]INVENTARIO!$B$4:$AD$1048576,29,0)</f>
        <v>4.9000000000000004</v>
      </c>
      <c r="AK11" s="455">
        <f t="shared" si="4"/>
        <v>4.9000000000000004</v>
      </c>
      <c r="AT11" s="512"/>
    </row>
    <row r="12" spans="1:46" ht="24" customHeight="1" outlineLevel="1" x14ac:dyDescent="0.25">
      <c r="A12" s="473" t="s">
        <v>24127</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VLOOKUP(E12,[4]INVENTARIO!$B$4:$P$1048576,15,0)</f>
        <v>1</v>
      </c>
      <c r="X12" s="466">
        <f>VLOOKUP(E12,[4]INVENTARIO!$B$114:$R$4077,17,0)</f>
        <v>8.6999999999999993</v>
      </c>
      <c r="Y12" s="466">
        <f>VLOOKUP(E12,[4]INVENTARIO!$B$4:$S$4077,18,0)</f>
        <v>8.6999999999999993</v>
      </c>
      <c r="AA12" s="455">
        <f>VLOOKUP(E12,[4]INVENTARIO!$B$4:$U$4077,20,0)</f>
        <v>8.6999999999999993</v>
      </c>
      <c r="AB12" s="455">
        <f t="shared" si="1"/>
        <v>8.6999999999999993</v>
      </c>
      <c r="AD12" s="455">
        <f>VLOOKUP(E12,[4]INVENTARIO!$B$4:$X$4077,23,0)</f>
        <v>8.6999999999999993</v>
      </c>
      <c r="AE12" s="455">
        <f t="shared" si="2"/>
        <v>8.6999999999999993</v>
      </c>
      <c r="AG12" s="455">
        <f>VLOOKUP(E12,[4]INVENTARIO!$B$4:$AA$1048576,26,0)</f>
        <v>6.8</v>
      </c>
      <c r="AH12" s="455">
        <f t="shared" si="3"/>
        <v>6.8</v>
      </c>
      <c r="AJ12" s="455">
        <f>VLOOKUP(E12,[4]INVENTARIO!$B$4:$AD$1048576,29,0)</f>
        <v>4.9000000000000004</v>
      </c>
      <c r="AK12" s="455">
        <f t="shared" si="4"/>
        <v>4.9000000000000004</v>
      </c>
      <c r="AT12" s="512"/>
    </row>
    <row r="13" spans="1:46" ht="24" customHeight="1" outlineLevel="1" x14ac:dyDescent="0.25">
      <c r="A13" s="473" t="s">
        <v>24127</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VLOOKUP(E13,[4]INVENTARIO!$B$4:$P$1048576,15,0)</f>
        <v>1</v>
      </c>
      <c r="X13" s="466">
        <f>VLOOKUP(E13,[4]INVENTARIO!$B$114:$R$4077,17,0)</f>
        <v>8.6999999999999993</v>
      </c>
      <c r="Y13" s="466">
        <f>VLOOKUP(E13,[4]INVENTARIO!$B$4:$S$4077,18,0)</f>
        <v>8.6999999999999993</v>
      </c>
      <c r="AA13" s="455">
        <f>VLOOKUP(E13,[4]INVENTARIO!$B$4:$U$4077,20,0)</f>
        <v>8.6999999999999993</v>
      </c>
      <c r="AB13" s="455">
        <f t="shared" si="1"/>
        <v>8.6999999999999993</v>
      </c>
      <c r="AD13" s="455">
        <f>VLOOKUP(E13,[4]INVENTARIO!$B$4:$X$4077,23,0)</f>
        <v>8.6999999999999993</v>
      </c>
      <c r="AE13" s="455">
        <f t="shared" si="2"/>
        <v>8.6999999999999993</v>
      </c>
      <c r="AG13" s="455">
        <f>VLOOKUP(E13,[4]INVENTARIO!$B$4:$AA$1048576,26,0)</f>
        <v>6.8</v>
      </c>
      <c r="AH13" s="455">
        <f t="shared" si="3"/>
        <v>6.8</v>
      </c>
      <c r="AJ13" s="455">
        <f>VLOOKUP(E13,[4]INVENTARIO!$B$4:$AD$1048576,29,0)</f>
        <v>4.9000000000000004</v>
      </c>
      <c r="AK13" s="455">
        <f t="shared" si="4"/>
        <v>4.9000000000000004</v>
      </c>
      <c r="AT13" s="512"/>
    </row>
    <row r="14" spans="1:46" ht="24" customHeight="1" outlineLevel="1" x14ac:dyDescent="0.25">
      <c r="A14" s="473" t="s">
        <v>24127</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VLOOKUP(E14,[4]INVENTARIO!$B$4:$P$1048576,15,0)</f>
        <v>1</v>
      </c>
      <c r="X14" s="466">
        <f>VLOOKUP(E14,[4]INVENTARIO!$B$114:$R$4077,17,0)</f>
        <v>13.1</v>
      </c>
      <c r="Y14" s="466">
        <f>VLOOKUP(E14,[4]INVENTARIO!$B$4:$S$4077,18,0)</f>
        <v>13.1</v>
      </c>
      <c r="AA14" s="455">
        <f>VLOOKUP(E14,[4]INVENTARIO!$B$4:$U$4077,20,0)</f>
        <v>13.1</v>
      </c>
      <c r="AB14" s="455">
        <f t="shared" si="1"/>
        <v>13.1</v>
      </c>
      <c r="AD14" s="455">
        <f>VLOOKUP(E14,[4]INVENTARIO!$B$4:$X$4077,23,0)</f>
        <v>13.1</v>
      </c>
      <c r="AE14" s="455">
        <f t="shared" si="2"/>
        <v>13.1</v>
      </c>
      <c r="AG14" s="455">
        <f>VLOOKUP(E14,[4]INVENTARIO!$B$4:$AA$1048576,26,0)</f>
        <v>11.8</v>
      </c>
      <c r="AH14" s="455">
        <f t="shared" si="3"/>
        <v>11.8</v>
      </c>
      <c r="AJ14" s="455">
        <f>VLOOKUP(E14,[4]INVENTARIO!$B$4:$AD$1048576,29,0)</f>
        <v>8.6</v>
      </c>
      <c r="AK14" s="455">
        <f t="shared" si="4"/>
        <v>8.6</v>
      </c>
      <c r="AL14" s="492"/>
      <c r="AM14" s="507"/>
      <c r="AN14" s="510"/>
      <c r="AO14" s="510"/>
      <c r="AP14" s="510"/>
      <c r="AQ14" s="510"/>
      <c r="AR14" s="510"/>
      <c r="AS14" s="510"/>
      <c r="AT14" s="511"/>
    </row>
    <row r="15" spans="1:46" ht="24" customHeight="1" outlineLevel="1" x14ac:dyDescent="0.25">
      <c r="A15" s="473" t="s">
        <v>24127</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VLOOKUP(E15,[4]INVENTARIO!$B$4:$P$1048576,15,0)</f>
        <v>1</v>
      </c>
      <c r="X15" s="466">
        <f>VLOOKUP(E15,[4]INVENTARIO!$B$114:$R$4077,17,0)</f>
        <v>13.1</v>
      </c>
      <c r="Y15" s="466">
        <f>VLOOKUP(E15,[4]INVENTARIO!$B$4:$S$4077,18,0)</f>
        <v>13.1</v>
      </c>
      <c r="AA15" s="455">
        <f>VLOOKUP(E15,[4]INVENTARIO!$B$4:$U$4077,20,0)</f>
        <v>13.1</v>
      </c>
      <c r="AB15" s="455">
        <f t="shared" si="1"/>
        <v>13.1</v>
      </c>
      <c r="AD15" s="455">
        <f>VLOOKUP(E15,[4]INVENTARIO!$B$4:$X$4077,23,0)</f>
        <v>13.1</v>
      </c>
      <c r="AE15" s="455">
        <f t="shared" si="2"/>
        <v>13.1</v>
      </c>
      <c r="AG15" s="455">
        <f>VLOOKUP(E15,[4]INVENTARIO!$B$4:$AA$1048576,26,0)</f>
        <v>11.8</v>
      </c>
      <c r="AH15" s="455">
        <f t="shared" si="3"/>
        <v>11.8</v>
      </c>
      <c r="AJ15" s="455">
        <f>VLOOKUP(E15,[4]INVENTARIO!$B$4:$AD$1048576,29,0)</f>
        <v>8.6</v>
      </c>
      <c r="AK15" s="455">
        <f t="shared" si="4"/>
        <v>8.6</v>
      </c>
      <c r="AT15" s="512"/>
    </row>
    <row r="16" spans="1:46" s="461" customFormat="1" ht="24" customHeight="1" outlineLevel="1" x14ac:dyDescent="0.25">
      <c r="A16" s="473" t="s">
        <v>24127</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VLOOKUP(E16,[4]INVENTARIO!$B$4:$P$1048576,15,0)</f>
        <v>1</v>
      </c>
      <c r="W16" s="492"/>
      <c r="X16" s="466">
        <f>VLOOKUP(E16,[4]INVENTARIO!$B$114:$R$4077,17,0)</f>
        <v>0</v>
      </c>
      <c r="Y16" s="466">
        <f>VLOOKUP(E16,[4]INVENTARIO!$B$4:$S$4077,18,0)</f>
        <v>0</v>
      </c>
      <c r="Z16" s="492"/>
      <c r="AA16" s="455">
        <f>VLOOKUP(E16,[4]INVENTARIO!$B$4:$U$4077,20,0)</f>
        <v>0</v>
      </c>
      <c r="AB16" s="455">
        <f t="shared" si="1"/>
        <v>0</v>
      </c>
      <c r="AC16" s="492"/>
      <c r="AD16" s="455">
        <f>VLOOKUP(E16,[4]INVENTARIO!$B$4:$X$4077,23,0)</f>
        <v>0</v>
      </c>
      <c r="AE16" s="455">
        <f t="shared" si="2"/>
        <v>0</v>
      </c>
      <c r="AF16" s="492"/>
      <c r="AG16" s="455">
        <f>VLOOKUP(E16,[4]INVENTARIO!$B$4:$AA$1048576,26,0)</f>
        <v>15.1</v>
      </c>
      <c r="AH16" s="455">
        <f t="shared" si="3"/>
        <v>15.1</v>
      </c>
      <c r="AI16" s="492"/>
      <c r="AJ16" s="455">
        <f>VLOOKUP(E16,[4]INVENTARIO!$B$4:$AD$1048576,29,0)</f>
        <v>10.5</v>
      </c>
      <c r="AK16" s="455">
        <f t="shared" si="4"/>
        <v>10.5</v>
      </c>
      <c r="AL16" s="499"/>
      <c r="AM16" s="494"/>
      <c r="AN16" s="501"/>
      <c r="AO16" s="501"/>
      <c r="AP16" s="501"/>
      <c r="AQ16" s="501"/>
      <c r="AR16" s="501"/>
      <c r="AS16" s="501"/>
      <c r="AT16" s="512"/>
    </row>
    <row r="17" spans="1:46" ht="24" customHeight="1" outlineLevel="1" x14ac:dyDescent="0.25">
      <c r="A17" s="473" t="s">
        <v>24127</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VLOOKUP(E17,[4]INVENTARIO!$B$4:$P$1048576,15,0)</f>
        <v>1</v>
      </c>
      <c r="X17" s="466">
        <f>VLOOKUP(E17,[4]INVENTARIO!$B$114:$R$4077,17,0)</f>
        <v>13.1</v>
      </c>
      <c r="Y17" s="466">
        <f>VLOOKUP(E17,[4]INVENTARIO!$B$4:$S$4077,18,0)</f>
        <v>13.1</v>
      </c>
      <c r="AA17" s="455">
        <f>VLOOKUP(E17,[4]INVENTARIO!$B$4:$U$4077,20,0)</f>
        <v>13.1</v>
      </c>
      <c r="AB17" s="455">
        <f t="shared" si="1"/>
        <v>13.1</v>
      </c>
      <c r="AD17" s="455">
        <f>VLOOKUP(E17,[4]INVENTARIO!$B$4:$X$4077,23,0)</f>
        <v>13.1</v>
      </c>
      <c r="AE17" s="455">
        <f t="shared" si="2"/>
        <v>13.1</v>
      </c>
      <c r="AG17" s="455">
        <f>VLOOKUP(E17,[4]INVENTARIO!$B$4:$AA$1048576,26,0)</f>
        <v>11.8</v>
      </c>
      <c r="AH17" s="455">
        <f t="shared" si="3"/>
        <v>11.8</v>
      </c>
      <c r="AJ17" s="455">
        <f>VLOOKUP(E17,[4]INVENTARIO!$B$4:$AD$1048576,29,0)</f>
        <v>8.6</v>
      </c>
      <c r="AK17" s="455">
        <f t="shared" si="4"/>
        <v>8.6</v>
      </c>
      <c r="AT17" s="512"/>
    </row>
    <row r="18" spans="1:46" ht="24" customHeight="1" outlineLevel="1" x14ac:dyDescent="0.25">
      <c r="A18" s="473" t="s">
        <v>24127</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VLOOKUP(E18,[4]INVENTARIO!$B$4:$P$1048576,15,0)</f>
        <v>1</v>
      </c>
      <c r="W18" s="499"/>
      <c r="X18" s="466">
        <f>VLOOKUP(E18,[4]INVENTARIO!$B$114:$R$4077,17,0)</f>
        <v>13.1</v>
      </c>
      <c r="Y18" s="466">
        <f>VLOOKUP(E18,[4]INVENTARIO!$B$4:$S$4077,18,0)</f>
        <v>13.1</v>
      </c>
      <c r="Z18" s="499"/>
      <c r="AA18" s="543">
        <f>VLOOKUP(E18,[4]INVENTARIO!$B$4:$U$4077,20,0)</f>
        <v>13.1</v>
      </c>
      <c r="AB18" s="543">
        <f t="shared" si="1"/>
        <v>13.1</v>
      </c>
      <c r="AC18" s="499"/>
      <c r="AD18" s="543">
        <f>VLOOKUP(E18,[4]INVENTARIO!$B$4:$X$4077,23,0)</f>
        <v>13.1</v>
      </c>
      <c r="AE18" s="543">
        <f t="shared" si="2"/>
        <v>13.1</v>
      </c>
      <c r="AF18" s="499"/>
      <c r="AG18" s="543">
        <f>VLOOKUP(E18,[4]INVENTARIO!$B$4:$AA$1048576,26,0)</f>
        <v>11.8</v>
      </c>
      <c r="AH18" s="543">
        <f t="shared" si="3"/>
        <v>11.8</v>
      </c>
      <c r="AI18" s="499"/>
      <c r="AJ18" s="543">
        <f>VLOOKUP(E18,[4]INVENTARIO!$B$4:$AD$1048576,29,0)</f>
        <v>8.6</v>
      </c>
      <c r="AK18" s="543">
        <f t="shared" si="4"/>
        <v>8.6</v>
      </c>
      <c r="AT18" s="512"/>
    </row>
    <row r="19" spans="1:46" ht="24" customHeight="1" outlineLevel="1" x14ac:dyDescent="0.25">
      <c r="A19" s="473" t="s">
        <v>24255</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VLOOKUP(E19,[4]INVENTARIO!$B$4:$P$1048576,15,0)</f>
        <v>1</v>
      </c>
      <c r="W19" s="499"/>
      <c r="X19" s="466">
        <f>VLOOKUP(E19,[4]INVENTARIO!$B$114:$R$4077,17,0)</f>
        <v>13.1</v>
      </c>
      <c r="Y19" s="466">
        <f>VLOOKUP(E19,[4]INVENTARIO!$B$4:$S$4077,18,0)</f>
        <v>13.1</v>
      </c>
      <c r="Z19" s="499"/>
      <c r="AA19" s="543">
        <f>VLOOKUP(E19,[4]INVENTARIO!$B$4:$U$4077,20,0)</f>
        <v>13.1</v>
      </c>
      <c r="AB19" s="543">
        <f t="shared" ref="AB19" si="6">AA19</f>
        <v>13.1</v>
      </c>
      <c r="AC19" s="499"/>
      <c r="AD19" s="543">
        <f>VLOOKUP(E19,[4]INVENTARIO!$B$4:$X$4077,23,0)</f>
        <v>13.1</v>
      </c>
      <c r="AE19" s="543">
        <f t="shared" ref="AE19" si="7">AD19</f>
        <v>13.1</v>
      </c>
      <c r="AF19" s="499"/>
      <c r="AG19" s="543">
        <f>VLOOKUP(E19,[4]INVENTARIO!$B$4:$AA$1048576,26,0)</f>
        <v>11.8</v>
      </c>
      <c r="AH19" s="543">
        <f t="shared" ref="AH19" si="8">AG19</f>
        <v>11.8</v>
      </c>
      <c r="AI19" s="499"/>
      <c r="AJ19" s="543">
        <f>VLOOKUP(E19,[4]INVENTARIO!$B$4:$AD$1048576,29,0)</f>
        <v>8.6</v>
      </c>
      <c r="AK19" s="543">
        <f t="shared" ref="AK19" si="9">AJ19</f>
        <v>8.6</v>
      </c>
      <c r="AT19" s="512"/>
    </row>
    <row r="20" spans="1:46" ht="24" customHeight="1" outlineLevel="1" x14ac:dyDescent="0.25">
      <c r="A20" s="473" t="s">
        <v>24127</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VLOOKUP(E20,[4]INVENTARIO!$B$4:$P$1048576,15,0)</f>
        <v>1</v>
      </c>
      <c r="X20" s="466">
        <f>VLOOKUP(E20,[4]INVENTARIO!$B$114:$R$4077,17,0)</f>
        <v>0</v>
      </c>
      <c r="Y20" s="466">
        <f>VLOOKUP(E20,[4]INVENTARIO!$B$4:$S$4077,18,0)</f>
        <v>0</v>
      </c>
      <c r="AA20" s="455">
        <f>VLOOKUP(E20,[4]INVENTARIO!$B$4:$U$4077,20,0)</f>
        <v>0</v>
      </c>
      <c r="AB20" s="455">
        <f t="shared" si="1"/>
        <v>0</v>
      </c>
      <c r="AD20" s="455">
        <f>VLOOKUP(E20,[4]INVENTARIO!$B$4:$X$4077,23,0)</f>
        <v>0</v>
      </c>
      <c r="AE20" s="455">
        <f t="shared" si="2"/>
        <v>0</v>
      </c>
      <c r="AG20" s="455">
        <f>VLOOKUP(E20,[4]INVENTARIO!$B$4:$AA$1048576,26,0)</f>
        <v>15.4</v>
      </c>
      <c r="AH20" s="455">
        <f t="shared" si="3"/>
        <v>15.4</v>
      </c>
      <c r="AJ20" s="455">
        <f>VLOOKUP(E20,[4]INVENTARIO!$B$4:$AD$1048576,29,0)</f>
        <v>11</v>
      </c>
      <c r="AK20" s="455">
        <f t="shared" si="4"/>
        <v>11</v>
      </c>
      <c r="AT20" s="512"/>
    </row>
    <row r="21" spans="1:46" ht="24" customHeight="1" outlineLevel="1" x14ac:dyDescent="0.25">
      <c r="A21" s="473" t="s">
        <v>24127</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VLOOKUP(E21,[4]INVENTARIO!$B$4:$P$1048576,15,0)</f>
        <v>1</v>
      </c>
      <c r="X21" s="466">
        <f>VLOOKUP(E21,[4]INVENTARIO!$B$114:$R$4077,17,0)</f>
        <v>13.1</v>
      </c>
      <c r="Y21" s="466">
        <f>VLOOKUP(E21,[4]INVENTARIO!$B$4:$S$4077,18,0)</f>
        <v>13.1</v>
      </c>
      <c r="AA21" s="455">
        <f>VLOOKUP(E21,[4]INVENTARIO!$B$4:$U$4077,20,0)</f>
        <v>13.1</v>
      </c>
      <c r="AB21" s="455">
        <f t="shared" si="1"/>
        <v>13.1</v>
      </c>
      <c r="AD21" s="455">
        <f>VLOOKUP(E21,[4]INVENTARIO!$B$4:$X$4077,23,0)</f>
        <v>13.1</v>
      </c>
      <c r="AE21" s="455">
        <f t="shared" si="2"/>
        <v>13.1</v>
      </c>
      <c r="AG21" s="455">
        <f>VLOOKUP(E21,[4]INVENTARIO!$B$4:$AA$1048576,26,0)</f>
        <v>11.8</v>
      </c>
      <c r="AH21" s="455">
        <f t="shared" si="3"/>
        <v>11.8</v>
      </c>
      <c r="AJ21" s="455">
        <f>VLOOKUP(E21,[4]INVENTARIO!$B$4:$AD$1048576,29,0)</f>
        <v>8.6</v>
      </c>
      <c r="AK21" s="455">
        <f t="shared" si="4"/>
        <v>8.6</v>
      </c>
      <c r="AT21" s="512"/>
    </row>
    <row r="22" spans="1:46" ht="24" customHeight="1" outlineLevel="1" x14ac:dyDescent="0.25">
      <c r="A22" s="473" t="s">
        <v>24127</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VLOOKUP(E22,[4]INVENTARIO!$B$4:$P$1048576,15,0)</f>
        <v>1</v>
      </c>
      <c r="X22" s="466">
        <f>VLOOKUP(E22,[4]INVENTARIO!$B$114:$R$4077,17,0)</f>
        <v>0</v>
      </c>
      <c r="Y22" s="466">
        <f>VLOOKUP(E22,[4]INVENTARIO!$B$4:$S$4077,18,0)</f>
        <v>0</v>
      </c>
      <c r="AA22" s="455">
        <f>VLOOKUP(E22,[4]INVENTARIO!$B$4:$U$4077,20,0)</f>
        <v>0</v>
      </c>
      <c r="AB22" s="455">
        <f t="shared" si="1"/>
        <v>0</v>
      </c>
      <c r="AD22" s="455">
        <f>VLOOKUP(E22,[4]INVENTARIO!$B$4:$X$4077,23,0)</f>
        <v>0</v>
      </c>
      <c r="AE22" s="455">
        <f t="shared" si="2"/>
        <v>0</v>
      </c>
      <c r="AG22" s="455">
        <f>VLOOKUP(E22,[4]INVENTARIO!$B$4:$AA$1048576,26,0)</f>
        <v>15.4</v>
      </c>
      <c r="AH22" s="455">
        <f t="shared" si="3"/>
        <v>15.4</v>
      </c>
      <c r="AJ22" s="455">
        <f>VLOOKUP(E22,[4]INVENTARIO!$B$4:$AD$1048576,29,0)</f>
        <v>11</v>
      </c>
      <c r="AK22" s="455">
        <f t="shared" si="4"/>
        <v>11</v>
      </c>
      <c r="AT22" s="512"/>
    </row>
    <row r="23" spans="1:46" ht="24" customHeight="1" outlineLevel="1" x14ac:dyDescent="0.25">
      <c r="A23" s="473" t="s">
        <v>24127</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VLOOKUP(E23,[4]INVENTARIO!$B$4:$P$1048576,15,0)</f>
        <v>1</v>
      </c>
      <c r="X23" s="466">
        <f>VLOOKUP(E23,[4]INVENTARIO!$B$114:$R$4077,17,0)</f>
        <v>13.1</v>
      </c>
      <c r="Y23" s="466">
        <f>VLOOKUP(E23,[4]INVENTARIO!$B$4:$S$4077,18,0)</f>
        <v>13.1</v>
      </c>
      <c r="AA23" s="455">
        <f>VLOOKUP(E23,[4]INVENTARIO!$B$4:$U$4077,20,0)</f>
        <v>13.1</v>
      </c>
      <c r="AB23" s="455">
        <f t="shared" si="1"/>
        <v>13.1</v>
      </c>
      <c r="AD23" s="455">
        <f>VLOOKUP(E23,[4]INVENTARIO!$B$4:$X$4077,23,0)</f>
        <v>13.1</v>
      </c>
      <c r="AE23" s="455">
        <f t="shared" si="2"/>
        <v>13.1</v>
      </c>
      <c r="AG23" s="455">
        <f>VLOOKUP(E23,[4]INVENTARIO!$B$4:$AA$1048576,26,0)</f>
        <v>11.8</v>
      </c>
      <c r="AH23" s="455">
        <f t="shared" si="3"/>
        <v>11.8</v>
      </c>
      <c r="AJ23" s="455">
        <f>VLOOKUP(E23,[4]INVENTARIO!$B$4:$AD$1048576,29,0)</f>
        <v>8.6</v>
      </c>
      <c r="AK23" s="455">
        <f t="shared" si="4"/>
        <v>8.6</v>
      </c>
      <c r="AT23" s="512"/>
    </row>
    <row r="24" spans="1:46" ht="24" customHeight="1" outlineLevel="1" x14ac:dyDescent="0.25">
      <c r="A24" s="473" t="s">
        <v>24127</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VLOOKUP(E24,[4]INVENTARIO!$B$4:$P$1048576,15,0)</f>
        <v>1</v>
      </c>
      <c r="W24" s="499"/>
      <c r="X24" s="466">
        <f>VLOOKUP(E24,[4]INVENTARIO!$B$114:$R$4077,17,0)</f>
        <v>0</v>
      </c>
      <c r="Y24" s="466">
        <f>VLOOKUP(E24,[4]INVENTARIO!$B$4:$S$4077,18,0)</f>
        <v>0</v>
      </c>
      <c r="Z24" s="499"/>
      <c r="AA24" s="543">
        <f>VLOOKUP(E24,[4]INVENTARIO!$B$4:$U$4077,20,0)</f>
        <v>0</v>
      </c>
      <c r="AB24" s="543">
        <f t="shared" si="1"/>
        <v>0</v>
      </c>
      <c r="AC24" s="499"/>
      <c r="AD24" s="543">
        <f>VLOOKUP(E24,[4]INVENTARIO!$B$4:$X$4077,23,0)</f>
        <v>0</v>
      </c>
      <c r="AE24" s="543">
        <f t="shared" si="2"/>
        <v>0</v>
      </c>
      <c r="AF24" s="499"/>
      <c r="AG24" s="543">
        <f>VLOOKUP(E24,[4]INVENTARIO!$B$4:$AA$1048576,26,0)</f>
        <v>15.1</v>
      </c>
      <c r="AH24" s="543">
        <f t="shared" si="3"/>
        <v>15.1</v>
      </c>
      <c r="AI24" s="499"/>
      <c r="AJ24" s="543">
        <f>VLOOKUP(E24,[4]INVENTARIO!$B$4:$AD$1048576,29,0)</f>
        <v>10.5</v>
      </c>
      <c r="AK24" s="543">
        <f t="shared" si="4"/>
        <v>10.5</v>
      </c>
      <c r="AL24" s="499" t="s">
        <v>18003</v>
      </c>
      <c r="AT24" s="512"/>
    </row>
    <row r="25" spans="1:46" ht="24" customHeight="1" outlineLevel="1" x14ac:dyDescent="0.25">
      <c r="A25" s="473" t="s">
        <v>24127</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VLOOKUP(E25,[4]INVENTARIO!$B$4:$P$1048576,15,0)</f>
        <v>1</v>
      </c>
      <c r="X25" s="466">
        <f>VLOOKUP(E25,[4]INVENTARIO!$B$114:$R$4077,17,0)</f>
        <v>0</v>
      </c>
      <c r="Y25" s="466">
        <f>VLOOKUP(E25,[4]INVENTARIO!$B$4:$S$4077,18,0)</f>
        <v>0</v>
      </c>
      <c r="AA25" s="455">
        <f>VLOOKUP(E25,[4]INVENTARIO!$B$4:$U$4077,20,0)</f>
        <v>0</v>
      </c>
      <c r="AB25" s="455">
        <f t="shared" si="1"/>
        <v>0</v>
      </c>
      <c r="AD25" s="455">
        <f>VLOOKUP(E25,[4]INVENTARIO!$B$4:$X$4077,23,0)</f>
        <v>0</v>
      </c>
      <c r="AE25" s="455">
        <f t="shared" si="2"/>
        <v>0</v>
      </c>
      <c r="AG25" s="455">
        <f>VLOOKUP(E25,[4]INVENTARIO!$B$4:$AA$1048576,26,0)</f>
        <v>18</v>
      </c>
      <c r="AH25" s="455">
        <f t="shared" si="3"/>
        <v>18</v>
      </c>
      <c r="AJ25" s="455">
        <f>VLOOKUP(E25,[4]INVENTARIO!$B$4:$AD$1048576,29,0)</f>
        <v>14</v>
      </c>
      <c r="AK25" s="455">
        <f t="shared" si="4"/>
        <v>14</v>
      </c>
      <c r="AT25" s="512"/>
    </row>
    <row r="26" spans="1:46" ht="24" customHeight="1" outlineLevel="1" x14ac:dyDescent="0.25">
      <c r="A26" s="473" t="s">
        <v>24127</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VLOOKUP(E26,[4]INVENTARIO!$B$4:$P$1048576,15,0)</f>
        <v>1</v>
      </c>
      <c r="X26" s="466">
        <f>VLOOKUP(E26,[4]INVENTARIO!$B$114:$R$4077,17,0)</f>
        <v>0</v>
      </c>
      <c r="Y26" s="466">
        <f>VLOOKUP(E26,[4]INVENTARIO!$B$4:$S$4077,18,0)</f>
        <v>0</v>
      </c>
      <c r="AA26" s="455">
        <f>VLOOKUP(E26,[4]INVENTARIO!$B$4:$U$4077,20,0)</f>
        <v>0</v>
      </c>
      <c r="AB26" s="455">
        <f t="shared" si="1"/>
        <v>0</v>
      </c>
      <c r="AD26" s="455">
        <f>VLOOKUP(E26,[4]INVENTARIO!$B$4:$X$4077,23,0)</f>
        <v>0</v>
      </c>
      <c r="AE26" s="455">
        <f t="shared" si="2"/>
        <v>0</v>
      </c>
      <c r="AG26" s="455">
        <f>VLOOKUP(E26,[4]INVENTARIO!$B$4:$AA$1048576,26,0)</f>
        <v>18</v>
      </c>
      <c r="AH26" s="455">
        <f t="shared" si="3"/>
        <v>18</v>
      </c>
      <c r="AJ26" s="455">
        <f>VLOOKUP(E26,[4]INVENTARIO!$B$4:$AD$1048576,29,0)</f>
        <v>14</v>
      </c>
      <c r="AK26" s="455">
        <f t="shared" si="4"/>
        <v>14</v>
      </c>
      <c r="AT26" s="512"/>
    </row>
    <row r="27" spans="1:46" ht="24" customHeight="1" outlineLevel="1" x14ac:dyDescent="0.25">
      <c r="A27" s="473" t="s">
        <v>24127</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VLOOKUP(E27,[4]INVENTARIO!$B$4:$P$1048576,15,0)</f>
        <v>1</v>
      </c>
      <c r="W27" s="499"/>
      <c r="X27" s="466">
        <f>VLOOKUP(E27,[4]INVENTARIO!$B$114:$R$4077,17,0)</f>
        <v>19.7</v>
      </c>
      <c r="Y27" s="466">
        <f>VLOOKUP(E27,[4]INVENTARIO!$B$4:$S$4077,18,0)</f>
        <v>19.7</v>
      </c>
      <c r="Z27" s="499"/>
      <c r="AA27" s="543">
        <f>VLOOKUP(E27,[4]INVENTARIO!$B$4:$U$4077,20,0)</f>
        <v>19.7</v>
      </c>
      <c r="AB27" s="543">
        <f t="shared" si="1"/>
        <v>19.7</v>
      </c>
      <c r="AC27" s="499"/>
      <c r="AD27" s="543">
        <f>VLOOKUP(E27,[4]INVENTARIO!$B$4:$X$4077,23,0)</f>
        <v>19.7</v>
      </c>
      <c r="AE27" s="543">
        <f t="shared" si="2"/>
        <v>19.7</v>
      </c>
      <c r="AF27" s="499"/>
      <c r="AG27" s="543">
        <f>VLOOKUP(E27,[4]INVENTARIO!$B$4:$AA$1048576,26,0)</f>
        <v>18</v>
      </c>
      <c r="AH27" s="543">
        <f t="shared" si="3"/>
        <v>18</v>
      </c>
      <c r="AI27" s="499"/>
      <c r="AJ27" s="543">
        <f>VLOOKUP(E27,[4]INVENTARIO!$B$4:$AD$1048576,29,0)</f>
        <v>14</v>
      </c>
      <c r="AK27" s="543">
        <f t="shared" si="4"/>
        <v>14</v>
      </c>
      <c r="AL27" s="494"/>
      <c r="AT27" s="512"/>
    </row>
    <row r="28" spans="1:46" ht="24" customHeight="1" outlineLevel="1" x14ac:dyDescent="0.25">
      <c r="A28" s="473" t="s">
        <v>24127</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VLOOKUP(E28,[4]INVENTARIO!$B$4:$P$1048576,15,0)</f>
        <v>1</v>
      </c>
      <c r="W28" s="499"/>
      <c r="X28" s="466">
        <f>VLOOKUP(E28,[4]INVENTARIO!$B$114:$R$4077,17,0)</f>
        <v>19.7</v>
      </c>
      <c r="Y28" s="466">
        <f>VLOOKUP(E28,[4]INVENTARIO!$B$4:$S$4077,18,0)</f>
        <v>19.7</v>
      </c>
      <c r="Z28" s="499"/>
      <c r="AA28" s="543">
        <f>VLOOKUP(E28,[4]INVENTARIO!$B$4:$U$4077,20,0)</f>
        <v>19.7</v>
      </c>
      <c r="AB28" s="543">
        <f t="shared" si="1"/>
        <v>19.7</v>
      </c>
      <c r="AC28" s="499"/>
      <c r="AD28" s="543">
        <f>VLOOKUP(E28,[4]INVENTARIO!$B$4:$X$4077,23,0)</f>
        <v>19.7</v>
      </c>
      <c r="AE28" s="543">
        <f t="shared" si="2"/>
        <v>19.7</v>
      </c>
      <c r="AF28" s="499"/>
      <c r="AG28" s="543">
        <f>VLOOKUP(E28,[4]INVENTARIO!$B$4:$AA$1048576,26,0)</f>
        <v>18</v>
      </c>
      <c r="AH28" s="543">
        <f t="shared" si="3"/>
        <v>18</v>
      </c>
      <c r="AI28" s="499"/>
      <c r="AJ28" s="543">
        <f>VLOOKUP(E28,[4]INVENTARIO!$B$4:$AD$1048576,29,0)</f>
        <v>14</v>
      </c>
      <c r="AK28" s="543">
        <f t="shared" si="4"/>
        <v>14</v>
      </c>
      <c r="AL28" s="494"/>
      <c r="AT28" s="512"/>
    </row>
    <row r="29" spans="1:46" ht="24" customHeight="1" outlineLevel="1" x14ac:dyDescent="0.25">
      <c r="A29" s="473" t="s">
        <v>24127</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VLOOKUP(E29,[4]INVENTARIO!$B$4:$P$1048576,15,0)</f>
        <v>1</v>
      </c>
      <c r="X29" s="466">
        <f>VLOOKUP(E29,[4]INVENTARIO!$B$114:$R$4077,17,0)</f>
        <v>0</v>
      </c>
      <c r="Y29" s="466">
        <f>VLOOKUP(E29,[4]INVENTARIO!$B$4:$S$4077,18,0)</f>
        <v>0</v>
      </c>
      <c r="AA29" s="455">
        <f>VLOOKUP(E29,[4]INVENTARIO!$B$4:$U$4077,20,0)</f>
        <v>0</v>
      </c>
      <c r="AB29" s="455">
        <f t="shared" si="1"/>
        <v>0</v>
      </c>
      <c r="AD29" s="455">
        <f>VLOOKUP(E29,[4]INVENTARIO!$B$4:$X$4077,23,0)</f>
        <v>0</v>
      </c>
      <c r="AE29" s="455">
        <f t="shared" si="2"/>
        <v>0</v>
      </c>
      <c r="AG29" s="455">
        <f>VLOOKUP(E29,[4]INVENTARIO!$B$4:$AA$1048576,26,0)</f>
        <v>18</v>
      </c>
      <c r="AH29" s="455">
        <f t="shared" si="3"/>
        <v>18</v>
      </c>
      <c r="AJ29" s="455">
        <f>VLOOKUP(E29,[4]INVENTARIO!$B$4:$AD$1048576,29,0)</f>
        <v>14</v>
      </c>
      <c r="AK29" s="455">
        <f t="shared" si="4"/>
        <v>14</v>
      </c>
      <c r="AT29" s="512"/>
    </row>
    <row r="30" spans="1:46" ht="24" customHeight="1" outlineLevel="1" x14ac:dyDescent="0.25">
      <c r="A30" s="473" t="s">
        <v>24127</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VLOOKUP(E30,[4]INVENTARIO!$B$4:$P$1048576,15,0)</f>
        <v>1</v>
      </c>
      <c r="X30" s="466">
        <f>VLOOKUP(E30,[4]INVENTARIO!$B$114:$R$4077,17,0)</f>
        <v>0</v>
      </c>
      <c r="Y30" s="466">
        <f>VLOOKUP(E30,[4]INVENTARIO!$B$4:$S$4077,18,0)</f>
        <v>0</v>
      </c>
      <c r="AA30" s="455">
        <f>VLOOKUP(E30,[4]INVENTARIO!$B$4:$U$4077,20,0)</f>
        <v>0</v>
      </c>
      <c r="AB30" s="455">
        <f t="shared" si="1"/>
        <v>0</v>
      </c>
      <c r="AD30" s="455">
        <f>VLOOKUP(E30,[4]INVENTARIO!$B$4:$X$4077,23,0)</f>
        <v>0</v>
      </c>
      <c r="AE30" s="455">
        <f t="shared" si="2"/>
        <v>0</v>
      </c>
      <c r="AG30" s="455">
        <f>VLOOKUP(E30,[4]INVENTARIO!$B$4:$AA$1048576,26,0)</f>
        <v>18</v>
      </c>
      <c r="AH30" s="455">
        <f t="shared" si="3"/>
        <v>18</v>
      </c>
      <c r="AJ30" s="455">
        <f>VLOOKUP(E30,[4]INVENTARIO!$B$4:$AD$1048576,29,0)</f>
        <v>14</v>
      </c>
      <c r="AK30" s="455">
        <f t="shared" si="4"/>
        <v>14</v>
      </c>
      <c r="AT30" s="512"/>
    </row>
    <row r="31" spans="1:46" ht="24.6" customHeight="1" outlineLevel="1" x14ac:dyDescent="0.25">
      <c r="A31" s="473" t="s">
        <v>24127</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VLOOKUP(E31,[4]INVENTARIO!$B$4:$P$1048576,15,0)</f>
        <v>1</v>
      </c>
      <c r="X31" s="466">
        <f>VLOOKUP(E31,[4]INVENTARIO!$B$114:$R$4077,17,0)</f>
        <v>0</v>
      </c>
      <c r="Y31" s="466">
        <f>VLOOKUP(E31,[4]INVENTARIO!$B$4:$S$4077,18,0)</f>
        <v>0</v>
      </c>
      <c r="AA31" s="455">
        <f>VLOOKUP(E31,[4]INVENTARIO!$B$4:$U$4077,20,0)</f>
        <v>0</v>
      </c>
      <c r="AB31" s="455">
        <f t="shared" si="1"/>
        <v>0</v>
      </c>
      <c r="AD31" s="455">
        <f>VLOOKUP(E31,[4]INVENTARIO!$B$4:$X$4077,23,0)</f>
        <v>0</v>
      </c>
      <c r="AE31" s="455">
        <f t="shared" si="2"/>
        <v>0</v>
      </c>
      <c r="AG31" s="455">
        <f>VLOOKUP(E31,[4]INVENTARIO!$B$4:$AA$1048576,26,0)</f>
        <v>18</v>
      </c>
      <c r="AH31" s="455">
        <f t="shared" si="3"/>
        <v>18</v>
      </c>
      <c r="AJ31" s="455">
        <f>VLOOKUP(E31,[4]INVENTARIO!$B$4:$AD$1048576,29,0)</f>
        <v>14</v>
      </c>
      <c r="AK31" s="455">
        <f t="shared" si="4"/>
        <v>14</v>
      </c>
      <c r="AT31" s="512"/>
    </row>
    <row r="32" spans="1:46" ht="24" customHeight="1" outlineLevel="1" x14ac:dyDescent="0.25">
      <c r="A32" s="473" t="s">
        <v>24127</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VLOOKUP(E32,[4]INVENTARIO!$B$4:$P$1048576,15,0)</f>
        <v>1</v>
      </c>
      <c r="X32" s="466">
        <f>VLOOKUP(E32,[4]INVENTARIO!$B$114:$R$4077,17,0)</f>
        <v>7.3</v>
      </c>
      <c r="Y32" s="466">
        <f>VLOOKUP(E32,[4]INVENTARIO!$B$4:$S$4077,18,0)</f>
        <v>7.3</v>
      </c>
      <c r="AA32" s="455">
        <f>VLOOKUP(E32,[4]INVENTARIO!$B$4:$U$4077,20,0)</f>
        <v>7.3</v>
      </c>
      <c r="AB32" s="455">
        <f t="shared" si="1"/>
        <v>7.3</v>
      </c>
      <c r="AD32" s="455">
        <f>VLOOKUP(E32,[4]INVENTARIO!$B$4:$X$4077,23,0)</f>
        <v>7.3</v>
      </c>
      <c r="AE32" s="455">
        <f t="shared" si="2"/>
        <v>7.3</v>
      </c>
      <c r="AG32" s="455">
        <f>VLOOKUP(E32,[4]INVENTARIO!$B$4:$AA$1048576,26,0)</f>
        <v>7.3</v>
      </c>
      <c r="AH32" s="455">
        <f t="shared" si="3"/>
        <v>7.3</v>
      </c>
      <c r="AJ32" s="455">
        <f>VLOOKUP(E32,[4]INVENTARIO!$B$4:$AD$1048576,29,0)</f>
        <v>5</v>
      </c>
      <c r="AK32" s="455">
        <f t="shared" si="4"/>
        <v>5</v>
      </c>
      <c r="AT32" s="512"/>
    </row>
    <row r="33" spans="1:46" ht="24" customHeight="1" outlineLevel="1" x14ac:dyDescent="0.25">
      <c r="A33" s="473" t="s">
        <v>24127</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VLOOKUP(E33,[4]INVENTARIO!$B$4:$P$1048576,15,0)</f>
        <v>1</v>
      </c>
      <c r="X33" s="466">
        <f>VLOOKUP(E33,[4]INVENTARIO!$B$114:$R$4077,17,0)</f>
        <v>7.3</v>
      </c>
      <c r="Y33" s="466">
        <f>VLOOKUP(E33,[4]INVENTARIO!$B$4:$S$4077,18,0)</f>
        <v>7.3</v>
      </c>
      <c r="AA33" s="455">
        <f>VLOOKUP(E33,[4]INVENTARIO!$B$4:$U$4077,20,0)</f>
        <v>7.3</v>
      </c>
      <c r="AB33" s="455">
        <f t="shared" si="1"/>
        <v>7.3</v>
      </c>
      <c r="AD33" s="455">
        <f>VLOOKUP(E33,[4]INVENTARIO!$B$4:$X$4077,23,0)</f>
        <v>7.3</v>
      </c>
      <c r="AE33" s="455">
        <f t="shared" si="2"/>
        <v>7.3</v>
      </c>
      <c r="AG33" s="455">
        <f>VLOOKUP(E33,[4]INVENTARIO!$B$4:$AA$1048576,26,0)</f>
        <v>7.3</v>
      </c>
      <c r="AH33" s="455">
        <f t="shared" si="3"/>
        <v>7.3</v>
      </c>
      <c r="AJ33" s="455">
        <f>VLOOKUP(E33,[4]INVENTARIO!$B$4:$AD$1048576,29,0)</f>
        <v>5</v>
      </c>
      <c r="AK33" s="455">
        <f t="shared" si="4"/>
        <v>5</v>
      </c>
      <c r="AT33" s="512"/>
    </row>
    <row r="34" spans="1:46" ht="24" customHeight="1" outlineLevel="1" x14ac:dyDescent="0.25">
      <c r="A34" s="473" t="s">
        <v>24127</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VLOOKUP(E34,[4]INVENTARIO!$B$4:$P$1048576,15,0)</f>
        <v>1</v>
      </c>
      <c r="X34" s="466">
        <f>VLOOKUP(E34,[4]INVENTARIO!$B$114:$R$4077,17,0)</f>
        <v>7.3</v>
      </c>
      <c r="Y34" s="466">
        <f>VLOOKUP(E34,[4]INVENTARIO!$B$4:$S$4077,18,0)</f>
        <v>7.3</v>
      </c>
      <c r="AA34" s="455">
        <f>VLOOKUP(E34,[4]INVENTARIO!$B$4:$U$4077,20,0)</f>
        <v>7.3</v>
      </c>
      <c r="AB34" s="455">
        <f t="shared" si="1"/>
        <v>7.3</v>
      </c>
      <c r="AD34" s="455">
        <f>VLOOKUP(E34,[4]INVENTARIO!$B$4:$X$4077,23,0)</f>
        <v>7.3</v>
      </c>
      <c r="AE34" s="455">
        <f t="shared" si="2"/>
        <v>7.3</v>
      </c>
      <c r="AG34" s="455">
        <f>VLOOKUP(E34,[4]INVENTARIO!$B$4:$AA$1048576,26,0)</f>
        <v>7.3</v>
      </c>
      <c r="AH34" s="455">
        <f t="shared" si="3"/>
        <v>7.3</v>
      </c>
      <c r="AJ34" s="455">
        <f>VLOOKUP(E34,[4]INVENTARIO!$B$4:$AD$1048576,29,0)</f>
        <v>5</v>
      </c>
      <c r="AK34" s="455">
        <f t="shared" si="4"/>
        <v>5</v>
      </c>
      <c r="AT34" s="512"/>
    </row>
    <row r="35" spans="1:46" ht="24" customHeight="1" outlineLevel="1" x14ac:dyDescent="0.25">
      <c r="A35" s="473" t="s">
        <v>24127</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VLOOKUP(E35,[4]INVENTARIO!$B$4:$P$1048576,15,0)</f>
        <v>1</v>
      </c>
      <c r="W35" s="499"/>
      <c r="X35" s="466">
        <f>VLOOKUP(E35,[4]INVENTARIO!$B$114:$R$4077,17,0)</f>
        <v>7.3</v>
      </c>
      <c r="Y35" s="466">
        <f>VLOOKUP(E35,[4]INVENTARIO!$B$4:$S$4077,18,0)</f>
        <v>7.3</v>
      </c>
      <c r="Z35" s="499"/>
      <c r="AA35" s="543">
        <f>VLOOKUP(E35,[4]INVENTARIO!$B$4:$U$4077,20,0)</f>
        <v>7.3</v>
      </c>
      <c r="AB35" s="543">
        <f t="shared" si="1"/>
        <v>7.3</v>
      </c>
      <c r="AC35" s="499"/>
      <c r="AD35" s="543">
        <f>VLOOKUP(E35,[4]INVENTARIO!$B$4:$X$4077,23,0)</f>
        <v>7.3</v>
      </c>
      <c r="AE35" s="543">
        <f t="shared" si="2"/>
        <v>7.3</v>
      </c>
      <c r="AF35" s="499"/>
      <c r="AG35" s="543">
        <f>VLOOKUP(E35,[4]INVENTARIO!$B$4:$AA$1048576,26,0)</f>
        <v>7.3</v>
      </c>
      <c r="AH35" s="543">
        <f t="shared" si="3"/>
        <v>7.3</v>
      </c>
      <c r="AI35" s="499"/>
      <c r="AJ35" s="543">
        <f>VLOOKUP(E35,[4]INVENTARIO!$B$4:$AD$1048576,29,0)</f>
        <v>5</v>
      </c>
      <c r="AK35" s="543">
        <f t="shared" si="4"/>
        <v>5</v>
      </c>
      <c r="AT35" s="512"/>
    </row>
    <row r="36" spans="1:46" ht="24" customHeight="1" outlineLevel="1" x14ac:dyDescent="0.25">
      <c r="A36" s="473" t="s">
        <v>24127</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VLOOKUP(E36,[4]INVENTARIO!$B$4:$P$1048576,15,0)</f>
        <v>1</v>
      </c>
      <c r="X36" s="466">
        <f>VLOOKUP(E36,[4]INVENTARIO!$B$114:$R$4077,17,0)</f>
        <v>7.3</v>
      </c>
      <c r="Y36" s="466">
        <f>VLOOKUP(E36,[4]INVENTARIO!$B$4:$S$4077,18,0)</f>
        <v>7.3</v>
      </c>
      <c r="AA36" s="455">
        <f>VLOOKUP(E36,[4]INVENTARIO!$B$4:$U$4077,20,0)</f>
        <v>7.3</v>
      </c>
      <c r="AB36" s="455">
        <f t="shared" si="1"/>
        <v>7.3</v>
      </c>
      <c r="AD36" s="455">
        <f>VLOOKUP(E36,[4]INVENTARIO!$B$4:$X$4077,23,0)</f>
        <v>7.3</v>
      </c>
      <c r="AE36" s="455">
        <f t="shared" si="2"/>
        <v>7.3</v>
      </c>
      <c r="AG36" s="455">
        <f>VLOOKUP(E36,[4]INVENTARIO!$B$4:$AA$1048576,26,0)</f>
        <v>7.3</v>
      </c>
      <c r="AH36" s="455">
        <f t="shared" si="3"/>
        <v>7.3</v>
      </c>
      <c r="AJ36" s="455">
        <f>VLOOKUP(E36,[4]INVENTARIO!$B$4:$AD$1048576,29,0)</f>
        <v>5</v>
      </c>
      <c r="AK36" s="455">
        <f t="shared" si="4"/>
        <v>5</v>
      </c>
      <c r="AT36" s="512"/>
    </row>
    <row r="37" spans="1:46" ht="24" customHeight="1" outlineLevel="1" x14ac:dyDescent="0.25">
      <c r="A37" s="473" t="s">
        <v>24127</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VLOOKUP(E37,[4]INVENTARIO!$B$4:$P$1048576,15,0)</f>
        <v>1</v>
      </c>
      <c r="X37" s="466">
        <f>VLOOKUP(E37,[4]INVENTARIO!$B$114:$R$4077,17,0)</f>
        <v>42.3</v>
      </c>
      <c r="Y37" s="466">
        <f>VLOOKUP(E37,[4]INVENTARIO!$B$4:$S$4077,18,0)</f>
        <v>42.3</v>
      </c>
      <c r="AA37" s="455">
        <f>VLOOKUP(E37,[4]INVENTARIO!$B$4:$U$4077,20,0)</f>
        <v>42.3</v>
      </c>
      <c r="AB37" s="455">
        <f t="shared" si="1"/>
        <v>42.3</v>
      </c>
      <c r="AD37" s="455">
        <f>VLOOKUP(E37,[4]INVENTARIO!$B$4:$X$4077,23,0)</f>
        <v>42.3</v>
      </c>
      <c r="AE37" s="455">
        <f t="shared" si="2"/>
        <v>42.3</v>
      </c>
      <c r="AG37" s="455">
        <f>VLOOKUP(E37,[4]INVENTARIO!$B$4:$AA$1048576,26,0)</f>
        <v>37</v>
      </c>
      <c r="AH37" s="455">
        <f t="shared" si="3"/>
        <v>37</v>
      </c>
      <c r="AJ37" s="455">
        <f>VLOOKUP(E37,[4]INVENTARIO!$B$4:$AD$1048576,29,0)</f>
        <v>0</v>
      </c>
      <c r="AK37" s="455">
        <f t="shared" si="4"/>
        <v>0</v>
      </c>
      <c r="AL37" s="499">
        <v>440</v>
      </c>
      <c r="AT37" s="512"/>
    </row>
    <row r="38" spans="1:46" ht="24" customHeight="1" outlineLevel="1" x14ac:dyDescent="0.25">
      <c r="A38" s="473" t="s">
        <v>24127</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VLOOKUP(E38,[4]INVENTARIO!$B$4:$P$1048576,15,0)</f>
        <v>1</v>
      </c>
      <c r="X38" s="466">
        <f>VLOOKUP(E38,[4]INVENTARIO!$B$114:$R$4077,17,0)</f>
        <v>0</v>
      </c>
      <c r="Y38" s="466">
        <f>VLOOKUP(E38,[4]INVENTARIO!$B$4:$S$4077,18,0)</f>
        <v>0</v>
      </c>
      <c r="AA38" s="455">
        <f>VLOOKUP(E38,[4]INVENTARIO!$B$4:$U$4077,20,0)</f>
        <v>0</v>
      </c>
      <c r="AB38" s="455">
        <f t="shared" si="1"/>
        <v>0</v>
      </c>
      <c r="AD38" s="455">
        <f>VLOOKUP(E38,[4]INVENTARIO!$B$4:$X$4077,23,0)</f>
        <v>0</v>
      </c>
      <c r="AE38" s="455">
        <f t="shared" si="2"/>
        <v>0</v>
      </c>
      <c r="AG38" s="455">
        <f>VLOOKUP(E38,[4]INVENTARIO!$B$4:$AA$1048576,26,0)</f>
        <v>0</v>
      </c>
      <c r="AH38" s="455">
        <f t="shared" si="3"/>
        <v>0</v>
      </c>
      <c r="AJ38" s="455">
        <f>VLOOKUP(E38,[4]INVENTARIO!$B$4:$AD$1048576,29,0)</f>
        <v>0</v>
      </c>
      <c r="AK38" s="455">
        <f t="shared" si="4"/>
        <v>0</v>
      </c>
      <c r="AT38" s="512"/>
    </row>
    <row r="39" spans="1:46" ht="24" customHeight="1" outlineLevel="1" x14ac:dyDescent="0.25">
      <c r="A39" s="473" t="s">
        <v>24127</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VLOOKUP(E39,[4]INVENTARIO!$B$4:$P$1048576,15,0)</f>
        <v>1</v>
      </c>
      <c r="X39" s="466">
        <f>VLOOKUP(E39,[4]INVENTARIO!$B$114:$R$4077,17,0)</f>
        <v>0</v>
      </c>
      <c r="Y39" s="466">
        <f>VLOOKUP(E39,[4]INVENTARIO!$B$4:$S$4077,18,0)</f>
        <v>0</v>
      </c>
      <c r="AA39" s="455">
        <f>VLOOKUP(E39,[4]INVENTARIO!$B$4:$U$4077,20,0)</f>
        <v>0</v>
      </c>
      <c r="AB39" s="455">
        <f t="shared" si="1"/>
        <v>0</v>
      </c>
      <c r="AC39" s="499"/>
      <c r="AD39" s="455">
        <f>VLOOKUP(E39,[4]INVENTARIO!$B$4:$X$4077,23,0)</f>
        <v>0</v>
      </c>
      <c r="AE39" s="455">
        <f t="shared" si="2"/>
        <v>0</v>
      </c>
      <c r="AG39" s="455">
        <f>VLOOKUP(E39,[4]INVENTARIO!$B$4:$AA$1048576,26,0)</f>
        <v>0</v>
      </c>
      <c r="AH39" s="455">
        <f t="shared" si="3"/>
        <v>0</v>
      </c>
      <c r="AI39" s="499"/>
      <c r="AJ39" s="455">
        <f>VLOOKUP(E39,[4]INVENTARIO!$B$4:$AD$1048576,29,0)</f>
        <v>0</v>
      </c>
      <c r="AK39" s="455">
        <f t="shared" si="4"/>
        <v>0</v>
      </c>
      <c r="AT39" s="512"/>
    </row>
    <row r="40" spans="1:46" ht="24" customHeight="1" outlineLevel="1" x14ac:dyDescent="0.25">
      <c r="A40" s="473" t="s">
        <v>24127</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VLOOKUP(E40,[4]INVENTARIO!$B$4:$P$1048576,15,0)</f>
        <v>1</v>
      </c>
      <c r="X40" s="466">
        <f>VLOOKUP(E40,[4]INVENTARIO!$B$114:$R$4077,17,0)</f>
        <v>0</v>
      </c>
      <c r="Y40" s="466">
        <f>VLOOKUP(E40,[4]INVENTARIO!$B$4:$S$4077,18,0)</f>
        <v>0</v>
      </c>
      <c r="AA40" s="455">
        <f>VLOOKUP(E40,[4]INVENTARIO!$B$4:$U$4077,20,0)</f>
        <v>0</v>
      </c>
      <c r="AB40" s="455">
        <f t="shared" si="1"/>
        <v>0</v>
      </c>
      <c r="AD40" s="455">
        <f>VLOOKUP(E40,[4]INVENTARIO!$B$4:$X$4077,23,0)</f>
        <v>0</v>
      </c>
      <c r="AE40" s="455">
        <f t="shared" si="2"/>
        <v>0</v>
      </c>
      <c r="AG40" s="455">
        <f>VLOOKUP(E40,[4]INVENTARIO!$B$4:$AA$1048576,26,0)</f>
        <v>0</v>
      </c>
      <c r="AH40" s="455">
        <f t="shared" si="3"/>
        <v>0</v>
      </c>
      <c r="AJ40" s="455">
        <f>VLOOKUP(E40,[4]INVENTARIO!$B$4:$AD$1048576,29,0)</f>
        <v>0</v>
      </c>
      <c r="AK40" s="455">
        <f t="shared" si="4"/>
        <v>0</v>
      </c>
      <c r="AT40" s="512"/>
    </row>
    <row r="41" spans="1:46" ht="24" customHeight="1" outlineLevel="1" x14ac:dyDescent="0.25">
      <c r="A41" s="473" t="s">
        <v>24127</v>
      </c>
      <c r="B41" s="464">
        <v>37</v>
      </c>
      <c r="C41" s="463" t="s">
        <v>23996</v>
      </c>
      <c r="D41" s="463" t="s">
        <v>24000</v>
      </c>
      <c r="E41" s="464" t="s">
        <v>13720</v>
      </c>
      <c r="F41" s="463">
        <f>VLOOKUP(E41,[4]INVENTARIO!$B$4:$D$1048576,3,0)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VLOOKUP(E41,[4]INVENTARIO!$B$4:$P$1048576,15,0)</f>
        <v>1</v>
      </c>
      <c r="X41" s="466">
        <f>VLOOKUP(E41,[4]INVENTARIO!$B$114:$R$4077,17,0)</f>
        <v>49.25</v>
      </c>
      <c r="Y41" s="466">
        <f>VLOOKUP(E41,[4]INVENTARIO!$B$4:$S$4077,18,0)</f>
        <v>49.25</v>
      </c>
      <c r="AA41" s="455">
        <f>VLOOKUP(E41,[4]INVENTARIO!$B$4:$U$4077,20,0)</f>
        <v>49.25</v>
      </c>
      <c r="AB41" s="455">
        <f t="shared" si="1"/>
        <v>49.25</v>
      </c>
      <c r="AD41" s="455">
        <f>VLOOKUP(E41,[4]INVENTARIO!$B$4:$X$4077,23,0)</f>
        <v>49.25</v>
      </c>
      <c r="AE41" s="455">
        <f t="shared" si="2"/>
        <v>49.25</v>
      </c>
      <c r="AG41" s="455">
        <f>VLOOKUP(E41,[4]INVENTARIO!$B$4:$AA$1048576,26,0)</f>
        <v>43</v>
      </c>
      <c r="AH41" s="455">
        <f t="shared" si="3"/>
        <v>43</v>
      </c>
      <c r="AJ41" s="455">
        <f>VLOOKUP(E41,[4]INVENTARIO!$B$4:$AD$1048576,29,0)</f>
        <v>33.5</v>
      </c>
      <c r="AK41" s="455">
        <f t="shared" si="4"/>
        <v>33.5</v>
      </c>
      <c r="AT41" s="512"/>
    </row>
    <row r="42" spans="1:46" ht="24" customHeight="1" outlineLevel="1" x14ac:dyDescent="0.25">
      <c r="A42" s="473" t="s">
        <v>24127</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VLOOKUP(E42,[4]INVENTARIO!$B$4:$P$1048576,15,0)</f>
        <v>1</v>
      </c>
      <c r="X42" s="466">
        <f>VLOOKUP(E42,[4]INVENTARIO!$B$114:$R$4077,17,0)</f>
        <v>0</v>
      </c>
      <c r="Y42" s="466">
        <f>VLOOKUP(E42,[4]INVENTARIO!$B$4:$S$4077,18,0)</f>
        <v>0</v>
      </c>
      <c r="AA42" s="455">
        <f>VLOOKUP(E42,[4]INVENTARIO!$B$4:$U$4077,20,0)</f>
        <v>0</v>
      </c>
      <c r="AB42" s="455">
        <f t="shared" ref="AB42:AB73" si="11">AA42</f>
        <v>0</v>
      </c>
      <c r="AD42" s="455">
        <f>VLOOKUP(E42,[4]INVENTARIO!$B$4:$X$4077,23,0)</f>
        <v>0</v>
      </c>
      <c r="AE42" s="455">
        <f t="shared" ref="AE42:AE73" si="12">AD42</f>
        <v>0</v>
      </c>
      <c r="AG42" s="455">
        <f>VLOOKUP(E42,[4]INVENTARIO!$B$4:$AA$1048576,26,0)</f>
        <v>0</v>
      </c>
      <c r="AH42" s="455">
        <f t="shared" ref="AH42:AH73" si="13">AG42</f>
        <v>0</v>
      </c>
      <c r="AJ42" s="455">
        <f>VLOOKUP(E42,[4]INVENTARIO!$B$4:$AD$1048576,29,0)</f>
        <v>0</v>
      </c>
      <c r="AK42" s="455">
        <f t="shared" ref="AK42:AK73" si="14">AJ42</f>
        <v>0</v>
      </c>
      <c r="AT42" s="512"/>
    </row>
    <row r="43" spans="1:46" s="461" customFormat="1" ht="24" customHeight="1" outlineLevel="1" x14ac:dyDescent="0.25">
      <c r="A43" s="473" t="s">
        <v>24127</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VLOOKUP(E43,[4]INVENTARIO!$B$4:$P$1048576,15,0)</f>
        <v>1</v>
      </c>
      <c r="W43" s="492"/>
      <c r="X43" s="466">
        <f>VLOOKUP(E43,[4]INVENTARIO!$B$114:$R$4077,17,0)</f>
        <v>42</v>
      </c>
      <c r="Y43" s="466">
        <f>VLOOKUP(E43,[4]INVENTARIO!$B$4:$S$4077,18,0)</f>
        <v>42</v>
      </c>
      <c r="Z43" s="492"/>
      <c r="AA43" s="455">
        <f>VLOOKUP(E43,[4]INVENTARIO!$B$4:$U$4077,20,0)</f>
        <v>42</v>
      </c>
      <c r="AB43" s="455">
        <f t="shared" si="11"/>
        <v>42</v>
      </c>
      <c r="AC43" s="492"/>
      <c r="AD43" s="455">
        <f>VLOOKUP(E43,[4]INVENTARIO!$B$4:$X$4077,23,0)</f>
        <v>42</v>
      </c>
      <c r="AE43" s="455">
        <f t="shared" si="12"/>
        <v>42</v>
      </c>
      <c r="AF43" s="492"/>
      <c r="AG43" s="455">
        <f>VLOOKUP(E43,[4]INVENTARIO!$B$4:$AA$1048576,26,0)</f>
        <v>0</v>
      </c>
      <c r="AH43" s="455">
        <f t="shared" si="13"/>
        <v>0</v>
      </c>
      <c r="AI43" s="492"/>
      <c r="AJ43" s="455">
        <f>VLOOKUP(E43,[4]INVENTARIO!$B$4:$AD$1048576,29,0)</f>
        <v>0</v>
      </c>
      <c r="AK43" s="455">
        <f t="shared" si="14"/>
        <v>0</v>
      </c>
      <c r="AL43" s="499"/>
      <c r="AM43" s="494"/>
      <c r="AN43" s="501"/>
      <c r="AO43" s="501"/>
      <c r="AP43" s="501"/>
      <c r="AQ43" s="501"/>
      <c r="AR43" s="501"/>
      <c r="AS43" s="501"/>
      <c r="AT43" s="512"/>
    </row>
    <row r="44" spans="1:46" ht="24" customHeight="1" outlineLevel="1" x14ac:dyDescent="0.25">
      <c r="A44" s="473" t="s">
        <v>24127</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VLOOKUP(E44,[4]INVENTARIO!$B$4:$P$1048576,15,0)</f>
        <v>1</v>
      </c>
      <c r="X44" s="466">
        <f>VLOOKUP(E44,[4]INVENTARIO!$B$114:$R$4077,17,0)</f>
        <v>0</v>
      </c>
      <c r="Y44" s="466">
        <f>VLOOKUP(E44,[4]INVENTARIO!$B$4:$S$4077,18,0)</f>
        <v>0</v>
      </c>
      <c r="AA44" s="455">
        <f>VLOOKUP(E44,[4]INVENTARIO!$B$4:$U$4077,20,0)</f>
        <v>0</v>
      </c>
      <c r="AB44" s="455">
        <f t="shared" si="11"/>
        <v>0</v>
      </c>
      <c r="AD44" s="455">
        <f>VLOOKUP(E44,[4]INVENTARIO!$B$4:$X$4077,23,0)</f>
        <v>0</v>
      </c>
      <c r="AE44" s="455">
        <f t="shared" si="12"/>
        <v>0</v>
      </c>
      <c r="AG44" s="455">
        <f>VLOOKUP(E44,[4]INVENTARIO!$B$4:$AA$1048576,26,0)</f>
        <v>0</v>
      </c>
      <c r="AH44" s="455">
        <f t="shared" si="13"/>
        <v>0</v>
      </c>
      <c r="AJ44" s="455">
        <f>VLOOKUP(E44,[4]INVENTARIO!$B$4:$AD$1048576,29,0)</f>
        <v>0</v>
      </c>
      <c r="AK44" s="455">
        <f t="shared" si="14"/>
        <v>0</v>
      </c>
      <c r="AT44" s="512"/>
    </row>
    <row r="45" spans="1:46" ht="24" customHeight="1" outlineLevel="1" x14ac:dyDescent="0.25">
      <c r="A45" s="473" t="s">
        <v>24127</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VLOOKUP(E45,[4]INVENTARIO!$B$4:$P$1048576,15,0)</f>
        <v>1</v>
      </c>
      <c r="X45" s="466">
        <f>VLOOKUP(E45,[4]INVENTARIO!$B$114:$R$4077,17,0)</f>
        <v>40.6</v>
      </c>
      <c r="Y45" s="466">
        <f>VLOOKUP(E45,[4]INVENTARIO!$B$4:$S$4077,18,0)</f>
        <v>40.6</v>
      </c>
      <c r="AA45" s="455">
        <f>VLOOKUP(E45,[4]INVENTARIO!$B$4:$U$4077,20,0)</f>
        <v>40.6</v>
      </c>
      <c r="AB45" s="455">
        <f t="shared" si="11"/>
        <v>40.6</v>
      </c>
      <c r="AD45" s="455">
        <f>VLOOKUP(E45,[4]INVENTARIO!$B$4:$X$4077,23,0)</f>
        <v>40.6</v>
      </c>
      <c r="AE45" s="455">
        <f t="shared" si="12"/>
        <v>40.6</v>
      </c>
      <c r="AG45" s="455">
        <f>VLOOKUP(E45,[4]INVENTARIO!$B$4:$AA$1048576,26,0)</f>
        <v>36</v>
      </c>
      <c r="AH45" s="455">
        <f t="shared" si="13"/>
        <v>36</v>
      </c>
      <c r="AJ45" s="455">
        <f>VLOOKUP(E45,[4]INVENTARIO!$B$4:$AD$1048576,29,0)</f>
        <v>0</v>
      </c>
      <c r="AK45" s="455">
        <f t="shared" si="14"/>
        <v>0</v>
      </c>
      <c r="AT45" s="512"/>
    </row>
    <row r="46" spans="1:46" ht="24" customHeight="1" outlineLevel="1" x14ac:dyDescent="0.25">
      <c r="A46" s="473" t="s">
        <v>24127</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VLOOKUP(E46,[4]INVENTARIO!$B$4:$P$1048576,15,0)</f>
        <v>1</v>
      </c>
      <c r="X46" s="466">
        <f>VLOOKUP(E46,[4]INVENTARIO!$B$114:$R$4077,17,0)</f>
        <v>0</v>
      </c>
      <c r="Y46" s="466">
        <f>VLOOKUP(E46,[4]INVENTARIO!$B$4:$S$4077,18,0)</f>
        <v>0</v>
      </c>
      <c r="AA46" s="455">
        <f>VLOOKUP(E46,[4]INVENTARIO!$B$4:$U$4077,20,0)</f>
        <v>0</v>
      </c>
      <c r="AB46" s="455">
        <f t="shared" si="11"/>
        <v>0</v>
      </c>
      <c r="AD46" s="455">
        <f>VLOOKUP(E46,[4]INVENTARIO!$B$4:$X$4077,23,0)</f>
        <v>0</v>
      </c>
      <c r="AE46" s="455">
        <f t="shared" si="12"/>
        <v>0</v>
      </c>
      <c r="AG46" s="455">
        <f>VLOOKUP(E46,[4]INVENTARIO!$B$4:$AA$1048576,26,0)</f>
        <v>0</v>
      </c>
      <c r="AH46" s="455">
        <f t="shared" si="13"/>
        <v>0</v>
      </c>
      <c r="AJ46" s="455">
        <f>VLOOKUP(E46,[4]INVENTARIO!$B$4:$AD$1048576,29,0)</f>
        <v>0</v>
      </c>
      <c r="AK46" s="455">
        <f t="shared" si="14"/>
        <v>0</v>
      </c>
      <c r="AT46" s="512"/>
    </row>
    <row r="47" spans="1:46" ht="24" customHeight="1" outlineLevel="1" x14ac:dyDescent="0.25">
      <c r="A47" s="473" t="s">
        <v>24127</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VLOOKUP(E47,[4]INVENTARIO!$B$4:$P$1048576,15,0)</f>
        <v>1</v>
      </c>
      <c r="X47" s="466">
        <f>VLOOKUP(E47,[4]INVENTARIO!$B$114:$R$4077,17,0)</f>
        <v>42.3</v>
      </c>
      <c r="Y47" s="466">
        <f>VLOOKUP(E47,[4]INVENTARIO!$B$4:$S$4077,18,0)</f>
        <v>42.3</v>
      </c>
      <c r="AA47" s="455">
        <f>VLOOKUP(E47,[4]INVENTARIO!$B$4:$U$4077,20,0)</f>
        <v>42.3</v>
      </c>
      <c r="AB47" s="455">
        <f t="shared" si="11"/>
        <v>42.3</v>
      </c>
      <c r="AD47" s="455">
        <f>VLOOKUP(E47,[4]INVENTARIO!$B$4:$X$4077,23,0)</f>
        <v>42.3</v>
      </c>
      <c r="AE47" s="455">
        <f t="shared" si="12"/>
        <v>42.3</v>
      </c>
      <c r="AG47" s="455">
        <f>VLOOKUP(E47,[4]INVENTARIO!$B$4:$AA$1048576,26,0)</f>
        <v>37</v>
      </c>
      <c r="AH47" s="455">
        <f t="shared" si="13"/>
        <v>37</v>
      </c>
      <c r="AJ47" s="455">
        <f>VLOOKUP(E47,[4]INVENTARIO!$B$4:$AD$1048576,29,0)</f>
        <v>0</v>
      </c>
      <c r="AK47" s="455">
        <f t="shared" si="14"/>
        <v>0</v>
      </c>
      <c r="AT47" s="512"/>
    </row>
    <row r="48" spans="1:46" ht="24" customHeight="1" outlineLevel="1" x14ac:dyDescent="0.25">
      <c r="A48" s="473" t="s">
        <v>24127</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VLOOKUP(E48,[4]INVENTARIO!$B$4:$P$1048576,15,0)</f>
        <v>1</v>
      </c>
      <c r="X48" s="466">
        <f>VLOOKUP(E48,[4]INVENTARIO!$B$114:$R$4077,17,0)</f>
        <v>0</v>
      </c>
      <c r="Y48" s="466">
        <f>VLOOKUP(E48,[4]INVENTARIO!$B$4:$S$4077,18,0)</f>
        <v>0</v>
      </c>
      <c r="AA48" s="455">
        <f>VLOOKUP(E48,[4]INVENTARIO!$B$4:$U$4077,20,0)</f>
        <v>0</v>
      </c>
      <c r="AB48" s="455">
        <f t="shared" si="11"/>
        <v>0</v>
      </c>
      <c r="AD48" s="455">
        <f>VLOOKUP(E48,[4]INVENTARIO!$B$4:$X$4077,23,0)</f>
        <v>0</v>
      </c>
      <c r="AE48" s="455">
        <f t="shared" si="12"/>
        <v>0</v>
      </c>
      <c r="AG48" s="455">
        <f>VLOOKUP(E48,[4]INVENTARIO!$B$4:$AA$1048576,26,0)</f>
        <v>0</v>
      </c>
      <c r="AH48" s="455">
        <f t="shared" si="13"/>
        <v>0</v>
      </c>
      <c r="AJ48" s="455">
        <f>VLOOKUP(E48,[4]INVENTARIO!$B$4:$AD$1048576,29,0)</f>
        <v>0</v>
      </c>
      <c r="AK48" s="455">
        <f t="shared" si="14"/>
        <v>0</v>
      </c>
      <c r="AT48" s="512"/>
    </row>
    <row r="49" spans="1:46" ht="24" customHeight="1" outlineLevel="1" x14ac:dyDescent="0.25">
      <c r="A49" s="473" t="s">
        <v>24127</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VLOOKUP(E49,[4]INVENTARIO!$B$4:$P$1048576,15,0)</f>
        <v>1</v>
      </c>
      <c r="X49" s="466">
        <f>VLOOKUP(E49,[4]INVENTARIO!$B$114:$R$4077,17,0)</f>
        <v>40.6</v>
      </c>
      <c r="Y49" s="466">
        <f>VLOOKUP(E49,[4]INVENTARIO!$B$4:$S$4077,18,0)</f>
        <v>40.6</v>
      </c>
      <c r="AA49" s="455">
        <f>VLOOKUP(E49,[4]INVENTARIO!$B$4:$U$4077,20,0)</f>
        <v>40.6</v>
      </c>
      <c r="AB49" s="455">
        <f t="shared" si="11"/>
        <v>40.6</v>
      </c>
      <c r="AD49" s="455">
        <f>VLOOKUP(E49,[4]INVENTARIO!$B$4:$X$4077,23,0)</f>
        <v>40.6</v>
      </c>
      <c r="AE49" s="455">
        <f t="shared" si="12"/>
        <v>40.6</v>
      </c>
      <c r="AG49" s="455">
        <f>VLOOKUP(E49,[4]INVENTARIO!$B$4:$AA$1048576,26,0)</f>
        <v>36</v>
      </c>
      <c r="AH49" s="455">
        <f t="shared" si="13"/>
        <v>36</v>
      </c>
      <c r="AJ49" s="455">
        <f>VLOOKUP(E49,[4]INVENTARIO!$B$4:$AD$1048576,29,0)</f>
        <v>0</v>
      </c>
      <c r="AK49" s="455">
        <f t="shared" si="14"/>
        <v>0</v>
      </c>
      <c r="AT49" s="512"/>
    </row>
    <row r="50" spans="1:46" ht="24" customHeight="1" outlineLevel="1" x14ac:dyDescent="0.25">
      <c r="A50" s="473" t="s">
        <v>24127</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VLOOKUP(E50,[4]INVENTARIO!$B$4:$P$1048576,15,0)</f>
        <v>1</v>
      </c>
      <c r="X50" s="466">
        <f>VLOOKUP(E50,[4]INVENTARIO!$B$114:$R$4077,17,0)</f>
        <v>0</v>
      </c>
      <c r="Y50" s="466">
        <f>VLOOKUP(E50,[4]INVENTARIO!$B$4:$S$4077,18,0)</f>
        <v>0</v>
      </c>
      <c r="AA50" s="455">
        <f>VLOOKUP(E50,[4]INVENTARIO!$B$4:$U$4077,20,0)</f>
        <v>0</v>
      </c>
      <c r="AB50" s="455">
        <f t="shared" si="11"/>
        <v>0</v>
      </c>
      <c r="AD50" s="455">
        <f>VLOOKUP(E50,[4]INVENTARIO!$B$4:$X$4077,23,0)</f>
        <v>0</v>
      </c>
      <c r="AE50" s="455">
        <f t="shared" si="12"/>
        <v>0</v>
      </c>
      <c r="AG50" s="455">
        <f>VLOOKUP(E50,[4]INVENTARIO!$B$4:$AA$1048576,26,0)</f>
        <v>0</v>
      </c>
      <c r="AH50" s="455">
        <f t="shared" si="13"/>
        <v>0</v>
      </c>
      <c r="AJ50" s="455">
        <f>VLOOKUP(E50,[4]INVENTARIO!$B$4:$AD$1048576,29,0)</f>
        <v>0</v>
      </c>
      <c r="AK50" s="455">
        <f t="shared" si="14"/>
        <v>0</v>
      </c>
      <c r="AT50" s="512"/>
    </row>
    <row r="51" spans="1:46" ht="24" customHeight="1" outlineLevel="1" x14ac:dyDescent="0.25">
      <c r="A51" s="473" t="s">
        <v>24127</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VLOOKUP(E51,[4]INVENTARIO!$B$4:$P$1048576,15,0)</f>
        <v>1</v>
      </c>
      <c r="X51" s="466">
        <f>VLOOKUP(E51,[4]INVENTARIO!$B$114:$R$4077,17,0)</f>
        <v>0</v>
      </c>
      <c r="Y51" s="466">
        <f>VLOOKUP(E51,[4]INVENTARIO!$B$4:$S$4077,18,0)</f>
        <v>0</v>
      </c>
      <c r="AA51" s="455">
        <f>VLOOKUP(E51,[4]INVENTARIO!$B$4:$U$4077,20,0)</f>
        <v>0</v>
      </c>
      <c r="AB51" s="455">
        <f t="shared" si="11"/>
        <v>0</v>
      </c>
      <c r="AD51" s="455">
        <f>VLOOKUP(E51,[4]INVENTARIO!$B$4:$X$4077,23,0)</f>
        <v>0</v>
      </c>
      <c r="AE51" s="455">
        <f t="shared" si="12"/>
        <v>0</v>
      </c>
      <c r="AG51" s="455">
        <f>VLOOKUP(E51,[4]INVENTARIO!$B$4:$AA$1048576,26,0)</f>
        <v>0</v>
      </c>
      <c r="AH51" s="455">
        <f t="shared" si="13"/>
        <v>0</v>
      </c>
      <c r="AJ51" s="455">
        <f>VLOOKUP(E51,[4]INVENTARIO!$B$4:$AD$1048576,29,0)</f>
        <v>0</v>
      </c>
      <c r="AK51" s="455">
        <f t="shared" si="14"/>
        <v>0</v>
      </c>
      <c r="AT51" s="512"/>
    </row>
    <row r="52" spans="1:46" s="461" customFormat="1" ht="24" customHeight="1" outlineLevel="1" x14ac:dyDescent="0.25">
      <c r="A52" s="473" t="s">
        <v>24127</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VLOOKUP(E52,[4]INVENTARIO!$B$4:$P$1048576,15,0)</f>
        <v>1</v>
      </c>
      <c r="W52" s="492"/>
      <c r="X52" s="466">
        <f>VLOOKUP(E52,[4]INVENTARIO!$B$114:$R$4077,17,0)</f>
        <v>42.8</v>
      </c>
      <c r="Y52" s="466">
        <f>VLOOKUP(E52,[4]INVENTARIO!$B$4:$S$4077,18,0)</f>
        <v>42.8</v>
      </c>
      <c r="Z52" s="492"/>
      <c r="AA52" s="455">
        <f>VLOOKUP(E52,[4]INVENTARIO!$B$4:$U$4077,20,0)</f>
        <v>42.8</v>
      </c>
      <c r="AB52" s="455">
        <f t="shared" si="11"/>
        <v>42.8</v>
      </c>
      <c r="AC52" s="492"/>
      <c r="AD52" s="455">
        <f>VLOOKUP(E52,[4]INVENTARIO!$B$4:$X$4077,23,0)</f>
        <v>42.8</v>
      </c>
      <c r="AE52" s="455">
        <f t="shared" si="12"/>
        <v>42.8</v>
      </c>
      <c r="AF52" s="492"/>
      <c r="AG52" s="455">
        <f>VLOOKUP(E52,[4]INVENTARIO!$B$4:$AA$1048576,26,0)</f>
        <v>0</v>
      </c>
      <c r="AH52" s="455">
        <f t="shared" si="13"/>
        <v>0</v>
      </c>
      <c r="AI52" s="492"/>
      <c r="AJ52" s="455">
        <f>VLOOKUP(E52,[4]INVENTARIO!$B$4:$AD$1048576,29,0)</f>
        <v>0</v>
      </c>
      <c r="AK52" s="455">
        <f t="shared" si="14"/>
        <v>0</v>
      </c>
      <c r="AL52" s="499"/>
      <c r="AM52" s="494"/>
      <c r="AN52" s="501"/>
      <c r="AO52" s="501"/>
      <c r="AP52" s="501"/>
      <c r="AQ52" s="501"/>
      <c r="AR52" s="501"/>
      <c r="AS52" s="501"/>
      <c r="AT52" s="512"/>
    </row>
    <row r="53" spans="1:46" ht="24" customHeight="1" outlineLevel="1" x14ac:dyDescent="0.25">
      <c r="A53" s="473" t="s">
        <v>24127</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VLOOKUP(E53,[4]INVENTARIO!$B$4:$P$1048576,15,0)</f>
        <v>1</v>
      </c>
      <c r="X53" s="466">
        <f>VLOOKUP(E53,[4]INVENTARIO!$B$114:$R$4077,17,0)</f>
        <v>0</v>
      </c>
      <c r="Y53" s="466">
        <f>VLOOKUP(E53,[4]INVENTARIO!$B$4:$S$4077,18,0)</f>
        <v>0</v>
      </c>
      <c r="AA53" s="455">
        <f>VLOOKUP(E53,[4]INVENTARIO!$B$4:$U$4077,20,0)</f>
        <v>0</v>
      </c>
      <c r="AB53" s="455">
        <f t="shared" si="11"/>
        <v>0</v>
      </c>
      <c r="AD53" s="455">
        <f>VLOOKUP(E53,[4]INVENTARIO!$B$4:$X$4077,23,0)</f>
        <v>0</v>
      </c>
      <c r="AE53" s="455">
        <f t="shared" si="12"/>
        <v>0</v>
      </c>
      <c r="AG53" s="455">
        <f>VLOOKUP(E53,[4]INVENTARIO!$B$4:$AA$1048576,26,0)</f>
        <v>0</v>
      </c>
      <c r="AH53" s="455">
        <f t="shared" si="13"/>
        <v>0</v>
      </c>
      <c r="AJ53" s="455">
        <f>VLOOKUP(E53,[4]INVENTARIO!$B$4:$AD$1048576,29,0)</f>
        <v>0</v>
      </c>
      <c r="AK53" s="455">
        <f t="shared" si="14"/>
        <v>0</v>
      </c>
      <c r="AT53" s="512"/>
    </row>
    <row r="54" spans="1:46" ht="24" customHeight="1" outlineLevel="1" x14ac:dyDescent="0.25">
      <c r="A54" s="473" t="s">
        <v>24127</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VLOOKUP(E54,[4]INVENTARIO!$B$4:$P$1048576,15,0)</f>
        <v>1</v>
      </c>
      <c r="X54" s="466">
        <f>VLOOKUP(E54,[4]INVENTARIO!$B$114:$R$4077,17,0)</f>
        <v>42.8</v>
      </c>
      <c r="Y54" s="466">
        <f>VLOOKUP(E54,[4]INVENTARIO!$B$4:$S$4077,18,0)</f>
        <v>42.8</v>
      </c>
      <c r="AA54" s="455">
        <f>VLOOKUP(E54,[4]INVENTARIO!$B$4:$U$4077,20,0)</f>
        <v>42.8</v>
      </c>
      <c r="AB54" s="455">
        <f t="shared" si="11"/>
        <v>42.8</v>
      </c>
      <c r="AD54" s="455">
        <f>VLOOKUP(E54,[4]INVENTARIO!$B$4:$X$4077,23,0)</f>
        <v>42.8</v>
      </c>
      <c r="AE54" s="455">
        <f t="shared" si="12"/>
        <v>42.8</v>
      </c>
      <c r="AG54" s="455">
        <f>VLOOKUP(E54,[4]INVENTARIO!$B$4:$AA$1048576,26,0)</f>
        <v>37.5</v>
      </c>
      <c r="AH54" s="455">
        <f t="shared" si="13"/>
        <v>37.5</v>
      </c>
      <c r="AJ54" s="455">
        <f>VLOOKUP(E54,[4]INVENTARIO!$B$4:$AD$1048576,29,0)</f>
        <v>0</v>
      </c>
      <c r="AK54" s="455">
        <f t="shared" si="14"/>
        <v>0</v>
      </c>
      <c r="AT54" s="512"/>
    </row>
    <row r="55" spans="1:46" ht="24" customHeight="1" outlineLevel="1" x14ac:dyDescent="0.25">
      <c r="A55" s="473" t="s">
        <v>24127</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VLOOKUP(E55,[4]INVENTARIO!$B$4:$P$1048576,15,0)</f>
        <v>1</v>
      </c>
      <c r="X55" s="466">
        <f>VLOOKUP(E55,[4]INVENTARIO!$B$114:$R$4077,17,0)</f>
        <v>0</v>
      </c>
      <c r="Y55" s="466">
        <f>VLOOKUP(E55,[4]INVENTARIO!$B$4:$S$4077,18,0)</f>
        <v>0</v>
      </c>
      <c r="AA55" s="455">
        <f>VLOOKUP(E55,[4]INVENTARIO!$B$4:$U$4077,20,0)</f>
        <v>0</v>
      </c>
      <c r="AB55" s="455">
        <f t="shared" si="11"/>
        <v>0</v>
      </c>
      <c r="AD55" s="455">
        <f>VLOOKUP(E55,[4]INVENTARIO!$B$4:$X$4077,23,0)</f>
        <v>0</v>
      </c>
      <c r="AE55" s="455">
        <f t="shared" si="12"/>
        <v>0</v>
      </c>
      <c r="AG55" s="455">
        <f>VLOOKUP(E55,[4]INVENTARIO!$B$4:$AA$1048576,26,0)</f>
        <v>0</v>
      </c>
      <c r="AH55" s="455">
        <f t="shared" si="13"/>
        <v>0</v>
      </c>
      <c r="AJ55" s="455">
        <f>VLOOKUP(E55,[4]INVENTARIO!$B$4:$AD$1048576,29,0)</f>
        <v>0</v>
      </c>
      <c r="AK55" s="455">
        <f t="shared" si="14"/>
        <v>0</v>
      </c>
      <c r="AT55" s="512"/>
    </row>
    <row r="56" spans="1:46" ht="24" customHeight="1" outlineLevel="1" x14ac:dyDescent="0.25">
      <c r="A56" s="473" t="s">
        <v>24127</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VLOOKUP(E56,[4]INVENTARIO!$B$4:$P$1048576,15,0)</f>
        <v>1</v>
      </c>
      <c r="X56" s="466">
        <f>VLOOKUP(E56,[4]INVENTARIO!$B$114:$R$4077,17,0)</f>
        <v>42.3</v>
      </c>
      <c r="Y56" s="466">
        <f>VLOOKUP(E56,[4]INVENTARIO!$B$4:$S$4077,18,0)</f>
        <v>42.3</v>
      </c>
      <c r="AA56" s="455">
        <f>VLOOKUP(E56,[4]INVENTARIO!$B$4:$U$4077,20,0)</f>
        <v>42.3</v>
      </c>
      <c r="AB56" s="455">
        <f t="shared" si="11"/>
        <v>42.3</v>
      </c>
      <c r="AD56" s="455">
        <f>VLOOKUP(E56,[4]INVENTARIO!$B$4:$X$4077,23,0)</f>
        <v>42.3</v>
      </c>
      <c r="AE56" s="455">
        <f t="shared" si="12"/>
        <v>42.3</v>
      </c>
      <c r="AG56" s="455">
        <f>VLOOKUP(E56,[4]INVENTARIO!$B$4:$AA$1048576,26,0)</f>
        <v>0</v>
      </c>
      <c r="AH56" s="455">
        <f t="shared" si="13"/>
        <v>0</v>
      </c>
      <c r="AJ56" s="455">
        <f>VLOOKUP(E56,[4]INVENTARIO!$B$4:$AD$1048576,29,0)</f>
        <v>0</v>
      </c>
      <c r="AK56" s="455">
        <f t="shared" si="14"/>
        <v>0</v>
      </c>
      <c r="AT56" s="512"/>
    </row>
    <row r="57" spans="1:46" s="461" customFormat="1" ht="24" customHeight="1" outlineLevel="1" x14ac:dyDescent="0.25">
      <c r="A57" s="473" t="s">
        <v>24127</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VLOOKUP(E57,[4]INVENTARIO!$B$4:$P$1048576,15,0)</f>
        <v>1</v>
      </c>
      <c r="W57" s="492"/>
      <c r="X57" s="466">
        <f>VLOOKUP(E57,[4]INVENTARIO!$B$114:$R$4077,17,0)</f>
        <v>42.3</v>
      </c>
      <c r="Y57" s="466">
        <f>VLOOKUP(E57,[4]INVENTARIO!$B$4:$S$4077,18,0)</f>
        <v>42.3</v>
      </c>
      <c r="Z57" s="492"/>
      <c r="AA57" s="455">
        <f>VLOOKUP(E57,[4]INVENTARIO!$B$4:$U$4077,20,0)</f>
        <v>42.3</v>
      </c>
      <c r="AB57" s="455">
        <f t="shared" si="11"/>
        <v>42.3</v>
      </c>
      <c r="AC57" s="499"/>
      <c r="AD57" s="455">
        <f>VLOOKUP(E57,[4]INVENTARIO!$B$4:$X$4077,23,0)</f>
        <v>42.3</v>
      </c>
      <c r="AE57" s="455">
        <f t="shared" si="12"/>
        <v>42.3</v>
      </c>
      <c r="AF57" s="492"/>
      <c r="AG57" s="455">
        <f>VLOOKUP(E57,[4]INVENTARIO!$B$4:$AA$1048576,26,0)</f>
        <v>0</v>
      </c>
      <c r="AH57" s="455">
        <f t="shared" si="13"/>
        <v>0</v>
      </c>
      <c r="AI57" s="499"/>
      <c r="AJ57" s="455">
        <f>VLOOKUP(E57,[4]INVENTARIO!$B$4:$AD$1048576,29,0)</f>
        <v>0</v>
      </c>
      <c r="AK57" s="455">
        <f t="shared" si="14"/>
        <v>0</v>
      </c>
      <c r="AL57" s="499"/>
      <c r="AM57" s="494"/>
      <c r="AN57" s="501"/>
      <c r="AO57" s="501"/>
      <c r="AP57" s="501"/>
      <c r="AQ57" s="501"/>
      <c r="AR57" s="501"/>
      <c r="AS57" s="501"/>
      <c r="AT57" s="512"/>
    </row>
    <row r="58" spans="1:46" ht="24" customHeight="1" outlineLevel="1" x14ac:dyDescent="0.25">
      <c r="A58" s="473" t="s">
        <v>24127</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VLOOKUP(E58,[4]INVENTARIO!$B$4:$P$1048576,15,0)</f>
        <v>1</v>
      </c>
      <c r="X58" s="466">
        <f>VLOOKUP(E58,[4]INVENTARIO!$B$114:$R$4077,17,0)</f>
        <v>42.3</v>
      </c>
      <c r="Y58" s="466">
        <f>VLOOKUP(E58,[4]INVENTARIO!$B$4:$S$4077,18,0)</f>
        <v>42.3</v>
      </c>
      <c r="AA58" s="455">
        <f>VLOOKUP(E58,[4]INVENTARIO!$B$4:$U$4077,20,0)</f>
        <v>42.3</v>
      </c>
      <c r="AB58" s="455">
        <f t="shared" si="11"/>
        <v>42.3</v>
      </c>
      <c r="AD58" s="455">
        <f>VLOOKUP(E58,[4]INVENTARIO!$B$4:$X$4077,23,0)</f>
        <v>42.3</v>
      </c>
      <c r="AE58" s="455">
        <f t="shared" si="12"/>
        <v>42.3</v>
      </c>
      <c r="AG58" s="455">
        <f>VLOOKUP(E58,[4]INVENTARIO!$B$4:$AA$1048576,26,0)</f>
        <v>37</v>
      </c>
      <c r="AH58" s="455">
        <f t="shared" si="13"/>
        <v>37</v>
      </c>
      <c r="AJ58" s="455">
        <f>VLOOKUP(E58,[4]INVENTARIO!$B$4:$AD$1048576,29,0)</f>
        <v>0</v>
      </c>
      <c r="AK58" s="455">
        <f t="shared" si="14"/>
        <v>0</v>
      </c>
      <c r="AT58" s="512"/>
    </row>
    <row r="59" spans="1:46" ht="24" customHeight="1" outlineLevel="1" x14ac:dyDescent="0.25">
      <c r="A59" s="473" t="s">
        <v>24127</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VLOOKUP(E59,[4]INVENTARIO!$B$4:$P$1048576,15,0)</f>
        <v>1</v>
      </c>
      <c r="X59" s="466">
        <f>VLOOKUP(E59,[4]INVENTARIO!$B$114:$R$4077,17,0)</f>
        <v>0</v>
      </c>
      <c r="Y59" s="466">
        <f>VLOOKUP(E59,[4]INVENTARIO!$B$4:$S$4077,18,0)</f>
        <v>0</v>
      </c>
      <c r="AA59" s="455">
        <f>VLOOKUP(E59,[4]INVENTARIO!$B$4:$U$4077,20,0)</f>
        <v>0</v>
      </c>
      <c r="AB59" s="455">
        <f t="shared" si="11"/>
        <v>0</v>
      </c>
      <c r="AD59" s="455">
        <f>VLOOKUP(E59,[4]INVENTARIO!$B$4:$X$4077,23,0)</f>
        <v>0</v>
      </c>
      <c r="AE59" s="455">
        <f t="shared" si="12"/>
        <v>0</v>
      </c>
      <c r="AG59" s="455">
        <f>VLOOKUP(E59,[4]INVENTARIO!$B$4:$AA$1048576,26,0)</f>
        <v>0</v>
      </c>
      <c r="AH59" s="455">
        <f t="shared" si="13"/>
        <v>0</v>
      </c>
      <c r="AJ59" s="455">
        <f>VLOOKUP(E59,[4]INVENTARIO!$B$4:$AD$1048576,29,0)</f>
        <v>0</v>
      </c>
      <c r="AK59" s="455">
        <f t="shared" si="14"/>
        <v>0</v>
      </c>
      <c r="AT59" s="512"/>
    </row>
    <row r="60" spans="1:46" ht="24" customHeight="1" outlineLevel="1" x14ac:dyDescent="0.25">
      <c r="A60" s="473" t="s">
        <v>24127</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VLOOKUP(E60,[4]INVENTARIO!$B$4:$P$1048576,15,0)</f>
        <v>1</v>
      </c>
      <c r="X60" s="466">
        <f>VLOOKUP(E60,[4]INVENTARIO!$B$114:$R$4077,17,0)</f>
        <v>42</v>
      </c>
      <c r="Y60" s="466">
        <f>VLOOKUP(E60,[4]INVENTARIO!$B$4:$S$4077,18,0)</f>
        <v>42</v>
      </c>
      <c r="AA60" s="455">
        <f>VLOOKUP(E60,[4]INVENTARIO!$B$4:$U$4077,20,0)</f>
        <v>42</v>
      </c>
      <c r="AB60" s="455">
        <f t="shared" si="11"/>
        <v>42</v>
      </c>
      <c r="AD60" s="455">
        <f>VLOOKUP(E60,[4]INVENTARIO!$B$4:$X$4077,23,0)</f>
        <v>42</v>
      </c>
      <c r="AE60" s="455">
        <f t="shared" si="12"/>
        <v>42</v>
      </c>
      <c r="AG60" s="455">
        <f>VLOOKUP(E60,[4]INVENTARIO!$B$4:$AA$1048576,26,0)</f>
        <v>37</v>
      </c>
      <c r="AH60" s="455">
        <f t="shared" si="13"/>
        <v>37</v>
      </c>
      <c r="AJ60" s="455">
        <f>VLOOKUP(E60,[4]INVENTARIO!$B$4:$AD$1048576,29,0)</f>
        <v>0</v>
      </c>
      <c r="AK60" s="455">
        <f t="shared" si="14"/>
        <v>0</v>
      </c>
      <c r="AT60" s="512"/>
    </row>
    <row r="61" spans="1:46" ht="24" customHeight="1" outlineLevel="1" x14ac:dyDescent="0.25">
      <c r="A61" s="473" t="s">
        <v>24127</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VLOOKUP(E61,[4]INVENTARIO!$B$4:$P$1048576,15,0)</f>
        <v>1</v>
      </c>
      <c r="X61" s="466">
        <f>VLOOKUP(E61,[4]INVENTARIO!$B$114:$R$4077,17,0)</f>
        <v>0</v>
      </c>
      <c r="Y61" s="466">
        <f>VLOOKUP(E61,[4]INVENTARIO!$B$4:$S$4077,18,0)</f>
        <v>0</v>
      </c>
      <c r="AA61" s="455">
        <f>VLOOKUP(E61,[4]INVENTARIO!$B$4:$U$4077,20,0)</f>
        <v>0</v>
      </c>
      <c r="AB61" s="455">
        <f t="shared" si="11"/>
        <v>0</v>
      </c>
      <c r="AD61" s="455">
        <f>VLOOKUP(E61,[4]INVENTARIO!$B$4:$X$4077,23,0)</f>
        <v>0</v>
      </c>
      <c r="AE61" s="455">
        <f t="shared" si="12"/>
        <v>0</v>
      </c>
      <c r="AG61" s="455">
        <f>VLOOKUP(E61,[4]INVENTARIO!$B$4:$AA$1048576,26,0)</f>
        <v>0</v>
      </c>
      <c r="AH61" s="455">
        <f t="shared" si="13"/>
        <v>0</v>
      </c>
      <c r="AJ61" s="455">
        <f>VLOOKUP(E61,[4]INVENTARIO!$B$4:$AD$1048576,29,0)</f>
        <v>0</v>
      </c>
      <c r="AK61" s="455">
        <f t="shared" si="14"/>
        <v>0</v>
      </c>
      <c r="AT61" s="512"/>
    </row>
    <row r="62" spans="1:46" ht="24" customHeight="1" outlineLevel="1" x14ac:dyDescent="0.25">
      <c r="A62" s="473" t="s">
        <v>24127</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VLOOKUP(E62,[4]INVENTARIO!$B$4:$P$1048576,15,0)</f>
        <v>1</v>
      </c>
      <c r="X62" s="466">
        <f>VLOOKUP(E62,[4]INVENTARIO!$B$114:$R$4077,17,0)</f>
        <v>42.3</v>
      </c>
      <c r="Y62" s="466">
        <f>VLOOKUP(E62,[4]INVENTARIO!$B$4:$S$4077,18,0)</f>
        <v>42.3</v>
      </c>
      <c r="AA62" s="455">
        <f>VLOOKUP(E62,[4]INVENTARIO!$B$4:$U$4077,20,0)</f>
        <v>42.3</v>
      </c>
      <c r="AB62" s="455">
        <f t="shared" si="11"/>
        <v>42.3</v>
      </c>
      <c r="AD62" s="455">
        <f>VLOOKUP(E62,[4]INVENTARIO!$B$4:$X$4077,23,0)</f>
        <v>42.3</v>
      </c>
      <c r="AE62" s="455">
        <f t="shared" si="12"/>
        <v>42.3</v>
      </c>
      <c r="AG62" s="455">
        <f>VLOOKUP(E62,[4]INVENTARIO!$B$4:$AA$1048576,26,0)</f>
        <v>37</v>
      </c>
      <c r="AH62" s="455">
        <f t="shared" si="13"/>
        <v>37</v>
      </c>
      <c r="AJ62" s="455">
        <f>VLOOKUP(E62,[4]INVENTARIO!$B$4:$AD$1048576,29,0)</f>
        <v>0</v>
      </c>
      <c r="AK62" s="455">
        <f t="shared" si="14"/>
        <v>0</v>
      </c>
      <c r="AT62" s="512"/>
    </row>
    <row r="63" spans="1:46" ht="24" customHeight="1" outlineLevel="1" x14ac:dyDescent="0.25">
      <c r="A63" s="473" t="s">
        <v>24127</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VLOOKUP(E63,[4]INVENTARIO!$B$4:$P$1048576,15,0)</f>
        <v>1</v>
      </c>
      <c r="X63" s="466">
        <f>VLOOKUP(E63,[4]INVENTARIO!$B$114:$R$4077,17,0)</f>
        <v>0</v>
      </c>
      <c r="Y63" s="466">
        <f>VLOOKUP(E63,[4]INVENTARIO!$B$4:$S$4077,18,0)</f>
        <v>0</v>
      </c>
      <c r="AA63" s="455">
        <f>VLOOKUP(E63,[4]INVENTARIO!$B$4:$U$4077,20,0)</f>
        <v>0</v>
      </c>
      <c r="AB63" s="455">
        <f t="shared" si="11"/>
        <v>0</v>
      </c>
      <c r="AD63" s="455">
        <f>VLOOKUP(E63,[4]INVENTARIO!$B$4:$X$4077,23,0)</f>
        <v>0</v>
      </c>
      <c r="AE63" s="455">
        <f t="shared" si="12"/>
        <v>0</v>
      </c>
      <c r="AG63" s="455">
        <f>VLOOKUP(E63,[4]INVENTARIO!$B$4:$AA$1048576,26,0)</f>
        <v>0</v>
      </c>
      <c r="AH63" s="455">
        <f t="shared" si="13"/>
        <v>0</v>
      </c>
      <c r="AJ63" s="455">
        <f>VLOOKUP(E63,[4]INVENTARIO!$B$4:$AD$1048576,29,0)</f>
        <v>0</v>
      </c>
      <c r="AK63" s="455">
        <f t="shared" si="14"/>
        <v>0</v>
      </c>
      <c r="AT63" s="512"/>
    </row>
    <row r="64" spans="1:46" s="461" customFormat="1" ht="24" customHeight="1" outlineLevel="1" x14ac:dyDescent="0.25">
      <c r="A64" s="473" t="s">
        <v>24127</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VLOOKUP(E64,[4]INVENTARIO!$B$4:$P$1048576,15,0)</f>
        <v>1</v>
      </c>
      <c r="W64" s="492"/>
      <c r="X64" s="466">
        <f>VLOOKUP(E64,[4]INVENTARIO!$B$114:$R$4077,17,0)</f>
        <v>42</v>
      </c>
      <c r="Y64" s="466">
        <f>VLOOKUP(E64,[4]INVENTARIO!$B$4:$S$4077,18,0)</f>
        <v>42</v>
      </c>
      <c r="Z64" s="492"/>
      <c r="AA64" s="455">
        <f>VLOOKUP(E64,[4]INVENTARIO!$B$4:$U$4077,20,0)</f>
        <v>42</v>
      </c>
      <c r="AB64" s="455">
        <f t="shared" si="11"/>
        <v>42</v>
      </c>
      <c r="AC64" s="492"/>
      <c r="AD64" s="455">
        <f>VLOOKUP(E64,[4]INVENTARIO!$B$4:$X$4077,23,0)</f>
        <v>42</v>
      </c>
      <c r="AE64" s="455">
        <f t="shared" si="12"/>
        <v>42</v>
      </c>
      <c r="AF64" s="492"/>
      <c r="AG64" s="455">
        <f>VLOOKUP(E64,[4]INVENTARIO!$B$4:$AA$1048576,26,0)</f>
        <v>0</v>
      </c>
      <c r="AH64" s="455">
        <f t="shared" si="13"/>
        <v>0</v>
      </c>
      <c r="AI64" s="492"/>
      <c r="AJ64" s="455">
        <f>VLOOKUP(E64,[4]INVENTARIO!$B$4:$AD$1048576,29,0)</f>
        <v>0</v>
      </c>
      <c r="AK64" s="455">
        <f t="shared" si="14"/>
        <v>0</v>
      </c>
      <c r="AL64" s="499"/>
      <c r="AM64" s="494"/>
      <c r="AN64" s="501"/>
      <c r="AO64" s="501"/>
      <c r="AP64" s="501"/>
      <c r="AQ64" s="501"/>
      <c r="AR64" s="501"/>
      <c r="AS64" s="501"/>
      <c r="AT64" s="512"/>
    </row>
    <row r="65" spans="1:46" ht="24" customHeight="1" outlineLevel="1" x14ac:dyDescent="0.25">
      <c r="A65" s="473" t="s">
        <v>24127</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VLOOKUP(E65,[4]INVENTARIO!$B$4:$P$1048576,15,0)</f>
        <v>1</v>
      </c>
      <c r="X65" s="466">
        <f>VLOOKUP(E65,[4]INVENTARIO!$B$114:$R$4077,17,0)</f>
        <v>0</v>
      </c>
      <c r="Y65" s="466">
        <f>VLOOKUP(E65,[4]INVENTARIO!$B$4:$S$4077,18,0)</f>
        <v>0</v>
      </c>
      <c r="AA65" s="455">
        <f>VLOOKUP(E65,[4]INVENTARIO!$B$4:$U$4077,20,0)</f>
        <v>0</v>
      </c>
      <c r="AB65" s="455">
        <f t="shared" si="11"/>
        <v>0</v>
      </c>
      <c r="AD65" s="455">
        <f>VLOOKUP(E65,[4]INVENTARIO!$B$4:$X$4077,23,0)</f>
        <v>0</v>
      </c>
      <c r="AE65" s="455">
        <f t="shared" si="12"/>
        <v>0</v>
      </c>
      <c r="AG65" s="455">
        <f>VLOOKUP(E65,[4]INVENTARIO!$B$4:$AA$1048576,26,0)</f>
        <v>0</v>
      </c>
      <c r="AH65" s="455">
        <f t="shared" si="13"/>
        <v>0</v>
      </c>
      <c r="AJ65" s="455">
        <f>VLOOKUP(E65,[4]INVENTARIO!$B$4:$AD$1048576,29,0)</f>
        <v>0</v>
      </c>
      <c r="AK65" s="455">
        <f t="shared" si="14"/>
        <v>0</v>
      </c>
      <c r="AT65" s="512"/>
    </row>
    <row r="66" spans="1:46" ht="24" customHeight="1" outlineLevel="1" x14ac:dyDescent="0.25">
      <c r="A66" s="473" t="s">
        <v>24127</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VLOOKUP(E66,[4]INVENTARIO!$B$4:$P$1048576,15,0)</f>
        <v>1</v>
      </c>
      <c r="X66" s="466">
        <f>VLOOKUP(E66,[4]INVENTARIO!$B$114:$R$4077,17,0)</f>
        <v>50.9</v>
      </c>
      <c r="Y66" s="466">
        <f>VLOOKUP(E66,[4]INVENTARIO!$B$4:$S$4077,18,0)</f>
        <v>50.9</v>
      </c>
      <c r="AA66" s="455">
        <f>VLOOKUP(E66,[4]INVENTARIO!$B$4:$U$4077,20,0)</f>
        <v>50.9</v>
      </c>
      <c r="AB66" s="455">
        <f t="shared" si="11"/>
        <v>50.9</v>
      </c>
      <c r="AD66" s="455">
        <f>VLOOKUP(E66,[4]INVENTARIO!$B$4:$X$4077,23,0)</f>
        <v>50.9</v>
      </c>
      <c r="AE66" s="455">
        <f t="shared" si="12"/>
        <v>50.9</v>
      </c>
      <c r="AG66" s="455">
        <f>VLOOKUP(E66,[4]INVENTARIO!$B$4:$AA$1048576,26,0)</f>
        <v>49.6</v>
      </c>
      <c r="AH66" s="455">
        <f t="shared" si="13"/>
        <v>49.6</v>
      </c>
      <c r="AJ66" s="455">
        <f>VLOOKUP(E66,[4]INVENTARIO!$B$4:$AD$1048576,29,0)</f>
        <v>39</v>
      </c>
      <c r="AK66" s="455">
        <f t="shared" si="14"/>
        <v>39</v>
      </c>
      <c r="AT66" s="512"/>
    </row>
    <row r="67" spans="1:46" ht="24" customHeight="1" outlineLevel="1" x14ac:dyDescent="0.25">
      <c r="A67" s="473" t="s">
        <v>24127</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VLOOKUP(E67,[4]INVENTARIO!$B$4:$P$1048576,15,0)</f>
        <v>1</v>
      </c>
      <c r="X67" s="466">
        <f>VLOOKUP(E67,[4]INVENTARIO!$B$114:$R$4077,17,0)</f>
        <v>0</v>
      </c>
      <c r="Y67" s="466">
        <f>VLOOKUP(E67,[4]INVENTARIO!$B$4:$S$4077,18,0)</f>
        <v>0</v>
      </c>
      <c r="AA67" s="455">
        <f>VLOOKUP(E67,[4]INVENTARIO!$B$4:$U$4077,20,0)</f>
        <v>0</v>
      </c>
      <c r="AB67" s="455">
        <f t="shared" si="11"/>
        <v>0</v>
      </c>
      <c r="AD67" s="455">
        <f>VLOOKUP(E67,[4]INVENTARIO!$B$4:$X$4077,23,0)</f>
        <v>0</v>
      </c>
      <c r="AE67" s="455">
        <f t="shared" si="12"/>
        <v>0</v>
      </c>
      <c r="AG67" s="455">
        <f>VLOOKUP(E67,[4]INVENTARIO!$B$4:$AA$1048576,26,0)</f>
        <v>0</v>
      </c>
      <c r="AH67" s="455">
        <f t="shared" si="13"/>
        <v>0</v>
      </c>
      <c r="AJ67" s="455">
        <f>VLOOKUP(E67,[4]INVENTARIO!$B$4:$AD$1048576,29,0)</f>
        <v>0</v>
      </c>
      <c r="AK67" s="455">
        <f t="shared" si="14"/>
        <v>0</v>
      </c>
      <c r="AL67" s="492"/>
      <c r="AT67" s="512"/>
    </row>
    <row r="68" spans="1:46" ht="24" customHeight="1" outlineLevel="1" x14ac:dyDescent="0.25">
      <c r="A68" s="473" t="s">
        <v>24127</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VLOOKUP(E68,[4]INVENTARIO!$B$4:$P$1048576,15,0)</f>
        <v>1</v>
      </c>
      <c r="X68" s="466">
        <f>VLOOKUP(E68,[4]INVENTARIO!$B$114:$R$4077,17,0)</f>
        <v>50.9</v>
      </c>
      <c r="Y68" s="466">
        <f>VLOOKUP(E68,[4]INVENTARIO!$B$4:$S$4077,18,0)</f>
        <v>50.9</v>
      </c>
      <c r="AA68" s="455">
        <f>VLOOKUP(E68,[4]INVENTARIO!$B$4:$U$4077,20,0)</f>
        <v>50.9</v>
      </c>
      <c r="AB68" s="455">
        <f t="shared" si="11"/>
        <v>50.9</v>
      </c>
      <c r="AD68" s="455">
        <f>VLOOKUP(E68,[4]INVENTARIO!$B$4:$X$4077,23,0)</f>
        <v>50.9</v>
      </c>
      <c r="AE68" s="455">
        <f t="shared" si="12"/>
        <v>50.9</v>
      </c>
      <c r="AG68" s="455">
        <f>VLOOKUP(E68,[4]INVENTARIO!$B$4:$AA$1048576,26,0)</f>
        <v>49.6</v>
      </c>
      <c r="AH68" s="455">
        <f t="shared" si="13"/>
        <v>49.6</v>
      </c>
      <c r="AJ68" s="455">
        <f>VLOOKUP(E68,[4]INVENTARIO!$B$4:$AD$1048576,29,0)</f>
        <v>39</v>
      </c>
      <c r="AK68" s="455">
        <f t="shared" si="14"/>
        <v>39</v>
      </c>
      <c r="AT68" s="512"/>
    </row>
    <row r="69" spans="1:46" ht="24" customHeight="1" outlineLevel="1" x14ac:dyDescent="0.25">
      <c r="A69" s="473" t="s">
        <v>24127</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VLOOKUP(E69,[4]INVENTARIO!$B$4:$P$1048576,15,0)</f>
        <v>1</v>
      </c>
      <c r="X69" s="466">
        <f>VLOOKUP(E69,[4]INVENTARIO!$B$114:$R$4077,17,0)</f>
        <v>0</v>
      </c>
      <c r="Y69" s="466">
        <f>VLOOKUP(E69,[4]INVENTARIO!$B$4:$S$4077,18,0)</f>
        <v>0</v>
      </c>
      <c r="AA69" s="455">
        <f>VLOOKUP(E69,[4]INVENTARIO!$B$4:$U$4077,20,0)</f>
        <v>0</v>
      </c>
      <c r="AB69" s="455">
        <f t="shared" si="11"/>
        <v>0</v>
      </c>
      <c r="AD69" s="455">
        <f>VLOOKUP(E69,[4]INVENTARIO!$B$4:$X$4077,23,0)</f>
        <v>0</v>
      </c>
      <c r="AE69" s="455">
        <f t="shared" si="12"/>
        <v>0</v>
      </c>
      <c r="AG69" s="455">
        <f>VLOOKUP(E69,[4]INVENTARIO!$B$4:$AA$1048576,26,0)</f>
        <v>0</v>
      </c>
      <c r="AH69" s="455">
        <f t="shared" si="13"/>
        <v>0</v>
      </c>
      <c r="AJ69" s="455">
        <f>VLOOKUP(E69,[4]INVENTARIO!$B$4:$AD$1048576,29,0)</f>
        <v>0</v>
      </c>
      <c r="AK69" s="455">
        <f t="shared" si="14"/>
        <v>0</v>
      </c>
      <c r="AT69" s="512"/>
    </row>
    <row r="70" spans="1:46" ht="24" customHeight="1" outlineLevel="1" x14ac:dyDescent="0.25">
      <c r="A70" s="473" t="s">
        <v>24127</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VLOOKUP(E70,[4]INVENTARIO!$B$4:$P$1048576,15,0)</f>
        <v>1</v>
      </c>
      <c r="X70" s="466">
        <f>VLOOKUP(E70,[4]INVENTARIO!$B$114:$R$4077,17,0)</f>
        <v>50.9</v>
      </c>
      <c r="Y70" s="466">
        <f>VLOOKUP(E70,[4]INVENTARIO!$B$4:$S$4077,18,0)</f>
        <v>50.9</v>
      </c>
      <c r="AA70" s="455">
        <f>VLOOKUP(E70,[4]INVENTARIO!$B$4:$U$4077,20,0)</f>
        <v>50.9</v>
      </c>
      <c r="AB70" s="455">
        <f t="shared" si="11"/>
        <v>50.9</v>
      </c>
      <c r="AD70" s="455">
        <f>VLOOKUP(E70,[4]INVENTARIO!$B$4:$X$4077,23,0)</f>
        <v>50.9</v>
      </c>
      <c r="AE70" s="455">
        <f t="shared" si="12"/>
        <v>50.9</v>
      </c>
      <c r="AG70" s="455">
        <f>VLOOKUP(E70,[4]INVENTARIO!$B$4:$AA$1048576,26,0)</f>
        <v>49.6</v>
      </c>
      <c r="AH70" s="455">
        <f t="shared" si="13"/>
        <v>49.6</v>
      </c>
      <c r="AJ70" s="455">
        <f>VLOOKUP(E70,[4]INVENTARIO!$B$4:$AD$1048576,29,0)</f>
        <v>39</v>
      </c>
      <c r="AK70" s="455">
        <f t="shared" si="14"/>
        <v>39</v>
      </c>
      <c r="AT70" s="512"/>
    </row>
    <row r="71" spans="1:46" ht="24" customHeight="1" outlineLevel="1" x14ac:dyDescent="0.25">
      <c r="A71" s="473" t="s">
        <v>24127</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VLOOKUP(E71,[4]INVENTARIO!$B$4:$P$1048576,15,0)</f>
        <v>1</v>
      </c>
      <c r="X71" s="466">
        <f>VLOOKUP(E71,[4]INVENTARIO!$B$114:$R$4077,17,0)</f>
        <v>0</v>
      </c>
      <c r="Y71" s="466">
        <f>VLOOKUP(E71,[4]INVENTARIO!$B$4:$S$4077,18,0)</f>
        <v>0</v>
      </c>
      <c r="AA71" s="455">
        <f>VLOOKUP(E71,[4]INVENTARIO!$B$4:$U$4077,20,0)</f>
        <v>0</v>
      </c>
      <c r="AB71" s="455">
        <f t="shared" si="11"/>
        <v>0</v>
      </c>
      <c r="AD71" s="455">
        <f>VLOOKUP(E71,[4]INVENTARIO!$B$4:$X$4077,23,0)</f>
        <v>0</v>
      </c>
      <c r="AE71" s="455">
        <f t="shared" si="12"/>
        <v>0</v>
      </c>
      <c r="AG71" s="455">
        <f>VLOOKUP(E71,[4]INVENTARIO!$B$4:$AA$1048576,26,0)</f>
        <v>0</v>
      </c>
      <c r="AH71" s="455">
        <f t="shared" si="13"/>
        <v>0</v>
      </c>
      <c r="AJ71" s="455">
        <f>VLOOKUP(E71,[4]INVENTARIO!$B$4:$AD$1048576,29,0)</f>
        <v>0</v>
      </c>
      <c r="AK71" s="455">
        <f t="shared" si="14"/>
        <v>0</v>
      </c>
      <c r="AT71" s="512"/>
    </row>
    <row r="72" spans="1:46" ht="24" customHeight="1" outlineLevel="1" x14ac:dyDescent="0.25">
      <c r="A72" s="473" t="s">
        <v>24127</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VLOOKUP(E72,[4]INVENTARIO!$B$4:$P$1048576,15,0)</f>
        <v>1</v>
      </c>
      <c r="X72" s="466">
        <f>VLOOKUP(E72,[4]INVENTARIO!$B$114:$R$4077,17,0)</f>
        <v>50.9</v>
      </c>
      <c r="Y72" s="466">
        <f>VLOOKUP(E72,[4]INVENTARIO!$B$4:$S$4077,18,0)</f>
        <v>50.9</v>
      </c>
      <c r="AA72" s="455">
        <f>VLOOKUP(E72,[4]INVENTARIO!$B$4:$U$4077,20,0)</f>
        <v>50.9</v>
      </c>
      <c r="AB72" s="455">
        <f t="shared" si="11"/>
        <v>50.9</v>
      </c>
      <c r="AD72" s="455">
        <f>VLOOKUP(E72,[4]INVENTARIO!$B$4:$X$4077,23,0)</f>
        <v>50.9</v>
      </c>
      <c r="AE72" s="455">
        <f t="shared" si="12"/>
        <v>50.9</v>
      </c>
      <c r="AG72" s="455">
        <f>VLOOKUP(E72,[4]INVENTARIO!$B$4:$AA$1048576,26,0)</f>
        <v>49.6</v>
      </c>
      <c r="AH72" s="455">
        <f t="shared" si="13"/>
        <v>49.6</v>
      </c>
      <c r="AJ72" s="455">
        <f>VLOOKUP(E72,[4]INVENTARIO!$B$4:$AD$1048576,29,0)</f>
        <v>39</v>
      </c>
      <c r="AK72" s="455">
        <f t="shared" si="14"/>
        <v>39</v>
      </c>
      <c r="AT72" s="512"/>
    </row>
    <row r="73" spans="1:46" ht="24" customHeight="1" outlineLevel="1" x14ac:dyDescent="0.25">
      <c r="A73" s="473" t="s">
        <v>24127</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VLOOKUP(E73,[4]INVENTARIO!$B$4:$P$1048576,15,0)</f>
        <v>1</v>
      </c>
      <c r="X73" s="466">
        <f>VLOOKUP(E73,[4]INVENTARIO!$B$114:$R$4077,17,0)</f>
        <v>0</v>
      </c>
      <c r="Y73" s="466">
        <f>VLOOKUP(E73,[4]INVENTARIO!$B$4:$S$4077,18,0)</f>
        <v>0</v>
      </c>
      <c r="AA73" s="455">
        <f>VLOOKUP(E73,[4]INVENTARIO!$B$4:$U$4077,20,0)</f>
        <v>0</v>
      </c>
      <c r="AB73" s="455">
        <f t="shared" si="11"/>
        <v>0</v>
      </c>
      <c r="AD73" s="455">
        <f>VLOOKUP(E73,[4]INVENTARIO!$B$4:$X$4077,23,0)</f>
        <v>0</v>
      </c>
      <c r="AE73" s="455">
        <f t="shared" si="12"/>
        <v>0</v>
      </c>
      <c r="AG73" s="455">
        <f>VLOOKUP(E73,[4]INVENTARIO!$B$4:$AA$1048576,26,0)</f>
        <v>0</v>
      </c>
      <c r="AH73" s="455">
        <f t="shared" si="13"/>
        <v>0</v>
      </c>
      <c r="AJ73" s="455">
        <f>VLOOKUP(E73,[4]INVENTARIO!$B$4:$AD$1048576,29,0)</f>
        <v>0</v>
      </c>
      <c r="AK73" s="455">
        <f t="shared" si="14"/>
        <v>0</v>
      </c>
      <c r="AT73" s="512"/>
    </row>
    <row r="74" spans="1:46" ht="24" customHeight="1" outlineLevel="1" x14ac:dyDescent="0.25">
      <c r="A74" s="473" t="s">
        <v>24127</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VLOOKUP(E74,[4]INVENTARIO!$B$4:$P$1048576,15,0)</f>
        <v>1</v>
      </c>
      <c r="X74" s="466">
        <f>VLOOKUP(E74,[4]INVENTARIO!$B$114:$R$4077,17,0)</f>
        <v>50.9</v>
      </c>
      <c r="Y74" s="466">
        <f>VLOOKUP(E74,[4]INVENTARIO!$B$4:$S$4077,18,0)</f>
        <v>50.9</v>
      </c>
      <c r="AA74" s="455">
        <f>VLOOKUP(E74,[4]INVENTARIO!$B$4:$U$4077,20,0)</f>
        <v>50.9</v>
      </c>
      <c r="AB74" s="455">
        <f t="shared" ref="AB74:AB105" si="16">AA74</f>
        <v>50.9</v>
      </c>
      <c r="AD74" s="455">
        <f>VLOOKUP(E74,[4]INVENTARIO!$B$4:$X$4077,23,0)</f>
        <v>50.9</v>
      </c>
      <c r="AE74" s="455">
        <f t="shared" ref="AE74:AE105" si="17">AD74</f>
        <v>50.9</v>
      </c>
      <c r="AG74" s="455">
        <f>VLOOKUP(E74,[4]INVENTARIO!$B$4:$AA$1048576,26,0)</f>
        <v>49.6</v>
      </c>
      <c r="AH74" s="455">
        <f t="shared" ref="AH74:AH105" si="18">AG74</f>
        <v>49.6</v>
      </c>
      <c r="AJ74" s="455">
        <f>VLOOKUP(E74,[4]INVENTARIO!$B$4:$AD$1048576,29,0)</f>
        <v>39</v>
      </c>
      <c r="AK74" s="455">
        <f t="shared" ref="AK74:AK105" si="19">AJ74</f>
        <v>39</v>
      </c>
      <c r="AT74" s="512"/>
    </row>
    <row r="75" spans="1:46" ht="24" customHeight="1" outlineLevel="1" x14ac:dyDescent="0.25">
      <c r="A75" s="473" t="s">
        <v>24127</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VLOOKUP(E75,[4]INVENTARIO!$B$4:$P$1048576,15,0)</f>
        <v>1</v>
      </c>
      <c r="X75" s="466">
        <f>VLOOKUP(E75,[4]INVENTARIO!$B$114:$R$4077,17,0)</f>
        <v>0</v>
      </c>
      <c r="Y75" s="466">
        <f>VLOOKUP(E75,[4]INVENTARIO!$B$4:$S$4077,18,0)</f>
        <v>0</v>
      </c>
      <c r="AA75" s="455">
        <f>VLOOKUP(E75,[4]INVENTARIO!$B$4:$U$4077,20,0)</f>
        <v>0</v>
      </c>
      <c r="AB75" s="455">
        <f t="shared" si="16"/>
        <v>0</v>
      </c>
      <c r="AD75" s="455">
        <f>VLOOKUP(E75,[4]INVENTARIO!$B$4:$X$4077,23,0)</f>
        <v>0</v>
      </c>
      <c r="AE75" s="455">
        <f t="shared" si="17"/>
        <v>0</v>
      </c>
      <c r="AG75" s="455">
        <f>VLOOKUP(E75,[4]INVENTARIO!$B$4:$AA$1048576,26,0)</f>
        <v>0</v>
      </c>
      <c r="AH75" s="455">
        <f t="shared" si="18"/>
        <v>0</v>
      </c>
      <c r="AJ75" s="455">
        <f>VLOOKUP(E75,[4]INVENTARIO!$B$4:$AD$1048576,29,0)</f>
        <v>0</v>
      </c>
      <c r="AK75" s="455">
        <f t="shared" si="19"/>
        <v>0</v>
      </c>
      <c r="AT75" s="512"/>
    </row>
    <row r="76" spans="1:46" ht="24" customHeight="1" outlineLevel="1" x14ac:dyDescent="0.25">
      <c r="A76" s="473" t="s">
        <v>24127</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VLOOKUP(E76,[4]INVENTARIO!$B$4:$P$1048576,15,0)</f>
        <v>1</v>
      </c>
      <c r="X76" s="466">
        <f>VLOOKUP(E76,[4]INVENTARIO!$B$114:$R$4077,17,0)</f>
        <v>21.6</v>
      </c>
      <c r="Y76" s="466">
        <f>VLOOKUP(E76,[4]INVENTARIO!$B$4:$S$4077,18,0)</f>
        <v>21.6</v>
      </c>
      <c r="AA76" s="455">
        <f>VLOOKUP(E76,[4]INVENTARIO!$B$4:$U$4077,20,0)</f>
        <v>21.6</v>
      </c>
      <c r="AB76" s="455">
        <f t="shared" si="16"/>
        <v>21.6</v>
      </c>
      <c r="AD76" s="455">
        <f>VLOOKUP(E76,[4]INVENTARIO!$B$4:$X$4077,23,0)</f>
        <v>21.6</v>
      </c>
      <c r="AE76" s="455">
        <f t="shared" si="17"/>
        <v>21.6</v>
      </c>
      <c r="AG76" s="455">
        <f>VLOOKUP(E76,[4]INVENTARIO!$B$4:$AA$1048576,26,0)</f>
        <v>18.3</v>
      </c>
      <c r="AH76" s="455">
        <f t="shared" si="18"/>
        <v>18.3</v>
      </c>
      <c r="AJ76" s="455">
        <f>VLOOKUP(E76,[4]INVENTARIO!$B$4:$AD$1048576,29,0)</f>
        <v>12.4</v>
      </c>
      <c r="AK76" s="455">
        <f t="shared" si="19"/>
        <v>12.4</v>
      </c>
      <c r="AT76" s="512"/>
    </row>
    <row r="77" spans="1:46" s="547" customFormat="1" ht="24" customHeight="1" x14ac:dyDescent="0.25">
      <c r="A77" s="544" t="s">
        <v>24127</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VLOOKUP(E77,[4]INVENTARIO!$B$4:$P$1048576,15,0)</f>
        <v>1</v>
      </c>
      <c r="W77" s="549"/>
      <c r="X77" s="545">
        <f>VLOOKUP(E77,[4]INVENTARIO!$B$114:$R$4077,17,0)</f>
        <v>195</v>
      </c>
      <c r="Y77" s="545">
        <f>VLOOKUP(E77,[4]INVENTARIO!$B$4:$S$4077,18,0)</f>
        <v>195</v>
      </c>
      <c r="Z77" s="549"/>
      <c r="AA77" s="550">
        <f>VLOOKUP(E77,[4]INVENTARIO!$B$4:$U$4077,20,0)</f>
        <v>195</v>
      </c>
      <c r="AB77" s="550">
        <f t="shared" si="16"/>
        <v>195</v>
      </c>
      <c r="AC77" s="549"/>
      <c r="AD77" s="550">
        <f>VLOOKUP(E77,[4]INVENTARIO!$B$4:$X$4077,23,0)</f>
        <v>195</v>
      </c>
      <c r="AE77" s="550">
        <f t="shared" si="17"/>
        <v>195</v>
      </c>
      <c r="AF77" s="549"/>
      <c r="AG77" s="550">
        <f>VLOOKUP(E77,[4]INVENTARIO!$B$4:$AA$1048576,26,0)</f>
        <v>0</v>
      </c>
      <c r="AH77" s="550">
        <f t="shared" si="18"/>
        <v>0</v>
      </c>
      <c r="AI77" s="549"/>
      <c r="AJ77" s="550">
        <f>VLOOKUP(E77,[4]INVENTARIO!$B$4:$AD$1048576,29,0)</f>
        <v>0</v>
      </c>
      <c r="AK77" s="550">
        <f t="shared" si="19"/>
        <v>0</v>
      </c>
      <c r="AL77" s="551"/>
      <c r="AM77" s="552"/>
      <c r="AN77" s="553"/>
      <c r="AO77" s="553"/>
      <c r="AP77" s="553"/>
      <c r="AQ77" s="553"/>
      <c r="AR77" s="553"/>
      <c r="AS77" s="553"/>
      <c r="AT77" s="554"/>
    </row>
    <row r="78" spans="1:46" ht="24" customHeight="1" x14ac:dyDescent="0.25">
      <c r="A78" s="473" t="s">
        <v>24127</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VLOOKUP(E78,[4]INVENTARIO!$B$4:$P$1048576,15,0)</f>
        <v>1</v>
      </c>
      <c r="X78" s="466">
        <f>VLOOKUP(E78,[4]INVENTARIO!$B$114:$R$4077,17,0)</f>
        <v>0</v>
      </c>
      <c r="Y78" s="466">
        <f>VLOOKUP(E78,[4]INVENTARIO!$B$4:$S$4077,18,0)</f>
        <v>0</v>
      </c>
      <c r="AA78" s="455">
        <f>VLOOKUP(E78,[4]INVENTARIO!$B$4:$U$4077,20,0)</f>
        <v>0</v>
      </c>
      <c r="AB78" s="455">
        <f t="shared" si="16"/>
        <v>0</v>
      </c>
      <c r="AD78" s="455">
        <f>VLOOKUP(E78,[4]INVENTARIO!$B$4:$X$4077,23,0)</f>
        <v>0</v>
      </c>
      <c r="AE78" s="455">
        <f t="shared" si="17"/>
        <v>0</v>
      </c>
      <c r="AG78" s="455">
        <f>VLOOKUP(E78,[4]INVENTARIO!$B$4:$AA$1048576,26,0)</f>
        <v>0</v>
      </c>
      <c r="AH78" s="455">
        <f t="shared" si="18"/>
        <v>0</v>
      </c>
      <c r="AJ78" s="455">
        <f>VLOOKUP(E78,[4]INVENTARIO!$B$4:$AD$1048576,29,0)</f>
        <v>0</v>
      </c>
      <c r="AK78" s="455">
        <f t="shared" si="19"/>
        <v>0</v>
      </c>
      <c r="AT78" s="512"/>
    </row>
    <row r="79" spans="1:46" s="461" customFormat="1" ht="24" customHeight="1" x14ac:dyDescent="0.25">
      <c r="A79" s="473" t="s">
        <v>24127</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VLOOKUP(E79,[4]INVENTARIO!$B$4:$P$1048576,15,0)</f>
        <v>1</v>
      </c>
      <c r="W79" s="492"/>
      <c r="X79" s="466">
        <f>VLOOKUP(E79,[4]INVENTARIO!$B$114:$R$4077,17,0)</f>
        <v>115.6</v>
      </c>
      <c r="Y79" s="466">
        <f>VLOOKUP(E79,[4]INVENTARIO!$B$4:$S$4077,18,0)</f>
        <v>115.6</v>
      </c>
      <c r="Z79" s="492"/>
      <c r="AA79" s="455">
        <f>VLOOKUP(E79,[4]INVENTARIO!$B$4:$U$4077,20,0)</f>
        <v>115.6</v>
      </c>
      <c r="AB79" s="455">
        <f t="shared" si="16"/>
        <v>115.6</v>
      </c>
      <c r="AC79" s="492"/>
      <c r="AD79" s="455">
        <f>VLOOKUP(E79,[4]INVENTARIO!$B$4:$X$4077,23,0)</f>
        <v>115.6</v>
      </c>
      <c r="AE79" s="455">
        <f t="shared" si="17"/>
        <v>115.6</v>
      </c>
      <c r="AF79" s="492"/>
      <c r="AG79" s="455">
        <f>VLOOKUP(E79,[4]INVENTARIO!$B$4:$AA$1048576,26,0)</f>
        <v>0</v>
      </c>
      <c r="AH79" s="455">
        <f t="shared" si="18"/>
        <v>0</v>
      </c>
      <c r="AI79" s="492"/>
      <c r="AJ79" s="455">
        <f>VLOOKUP(E79,[4]INVENTARIO!$B$4:$AD$1048576,29,0)</f>
        <v>0</v>
      </c>
      <c r="AK79" s="455">
        <f t="shared" si="19"/>
        <v>0</v>
      </c>
      <c r="AL79" s="499"/>
      <c r="AM79" s="494"/>
      <c r="AN79" s="501"/>
      <c r="AO79" s="501"/>
      <c r="AP79" s="501"/>
      <c r="AQ79" s="501"/>
      <c r="AR79" s="501"/>
      <c r="AS79" s="501"/>
      <c r="AT79" s="512"/>
    </row>
    <row r="80" spans="1:46" ht="24" customHeight="1" outlineLevel="1" x14ac:dyDescent="0.25">
      <c r="A80" s="473" t="s">
        <v>24127</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VLOOKUP(E80,[4]INVENTARIO!$B$4:$P$1048576,15,0)</f>
        <v>1</v>
      </c>
      <c r="X80" s="466">
        <f>VLOOKUP(E80,[4]INVENTARIO!$B$114:$R$4077,17,0)</f>
        <v>0</v>
      </c>
      <c r="Y80" s="466">
        <f>VLOOKUP(E80,[4]INVENTARIO!$B$4:$S$4077,18,0)</f>
        <v>0</v>
      </c>
      <c r="AA80" s="455">
        <f>VLOOKUP(E80,[4]INVENTARIO!$B$4:$U$4077,20,0)</f>
        <v>0</v>
      </c>
      <c r="AB80" s="455">
        <f t="shared" si="16"/>
        <v>0</v>
      </c>
      <c r="AD80" s="455">
        <f>VLOOKUP(E80,[4]INVENTARIO!$B$4:$X$4077,23,0)</f>
        <v>0</v>
      </c>
      <c r="AE80" s="455">
        <f t="shared" si="17"/>
        <v>0</v>
      </c>
      <c r="AG80" s="455">
        <f>VLOOKUP(E80,[4]INVENTARIO!$B$4:$AA$1048576,26,0)</f>
        <v>0</v>
      </c>
      <c r="AH80" s="455">
        <f t="shared" si="18"/>
        <v>0</v>
      </c>
      <c r="AJ80" s="455">
        <f>VLOOKUP(E80,[4]INVENTARIO!$B$4:$AD$1048576,29,0)</f>
        <v>0</v>
      </c>
      <c r="AK80" s="455">
        <f t="shared" si="19"/>
        <v>0</v>
      </c>
      <c r="AT80" s="512"/>
    </row>
    <row r="81" spans="1:46" ht="24" customHeight="1" outlineLevel="1" x14ac:dyDescent="0.25">
      <c r="A81" s="473" t="s">
        <v>24127</v>
      </c>
      <c r="B81" s="464">
        <v>77</v>
      </c>
      <c r="C81" s="463" t="s">
        <v>23996</v>
      </c>
      <c r="D81" s="463" t="s">
        <v>23998</v>
      </c>
      <c r="E81" s="464" t="s">
        <v>11539</v>
      </c>
      <c r="F81" s="463">
        <f>VLOOKUP(E81,[4]INVENTARIO!$B$4:$D$1048576,3,0)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VLOOKUP(E81,[4]INVENTARIO!$B$4:$P$1048576,15,0)</f>
        <v>1</v>
      </c>
      <c r="X81" s="466">
        <f>VLOOKUP(E81,[4]INVENTARIO!$B$114:$R$4077,17,0)</f>
        <v>0</v>
      </c>
      <c r="Y81" s="466">
        <f>VLOOKUP(E81,[4]INVENTARIO!$B$4:$S$4077,18,0)</f>
        <v>0</v>
      </c>
      <c r="AA81" s="455">
        <f>VLOOKUP(E81,[4]INVENTARIO!$B$4:$U$4077,20,0)</f>
        <v>0</v>
      </c>
      <c r="AB81" s="455">
        <f t="shared" si="16"/>
        <v>0</v>
      </c>
      <c r="AD81" s="455">
        <f>VLOOKUP(E81,[4]INVENTARIO!$B$4:$X$4077,23,0)</f>
        <v>0</v>
      </c>
      <c r="AE81" s="455">
        <f t="shared" si="17"/>
        <v>0</v>
      </c>
      <c r="AG81" s="455">
        <f>VLOOKUP(E81,[4]INVENTARIO!$B$4:$AA$1048576,26,0)</f>
        <v>205</v>
      </c>
      <c r="AH81" s="455">
        <f t="shared" si="18"/>
        <v>205</v>
      </c>
      <c r="AJ81" s="455">
        <f>VLOOKUP(E81,[4]INVENTARIO!$B$4:$AD$1048576,29,0)</f>
        <v>162</v>
      </c>
      <c r="AK81" s="455">
        <f t="shared" si="19"/>
        <v>162</v>
      </c>
      <c r="AT81" s="512"/>
    </row>
    <row r="82" spans="1:46" ht="24" customHeight="1" outlineLevel="1" x14ac:dyDescent="0.25">
      <c r="A82" s="473" t="s">
        <v>24127</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VLOOKUP(E82,[4]INVENTARIO!$B$4:$P$1048576,15,0)</f>
        <v>1</v>
      </c>
      <c r="X82" s="466">
        <f>VLOOKUP(E82,[4]INVENTARIO!$B$114:$R$4077,17,0)</f>
        <v>0</v>
      </c>
      <c r="Y82" s="466">
        <f>VLOOKUP(E82,[4]INVENTARIO!$B$4:$S$4077,18,0)</f>
        <v>0</v>
      </c>
      <c r="AA82" s="455">
        <f>VLOOKUP(E82,[4]INVENTARIO!$B$4:$U$4077,20,0)</f>
        <v>0</v>
      </c>
      <c r="AB82" s="455">
        <f t="shared" si="16"/>
        <v>0</v>
      </c>
      <c r="AD82" s="455">
        <f>VLOOKUP(E82,[4]INVENTARIO!$B$4:$X$4077,23,0)</f>
        <v>0</v>
      </c>
      <c r="AE82" s="455">
        <f t="shared" si="17"/>
        <v>0</v>
      </c>
      <c r="AG82" s="455">
        <f>VLOOKUP(E82,[4]INVENTARIO!$B$4:$AA$1048576,26,0)</f>
        <v>0</v>
      </c>
      <c r="AH82" s="455">
        <f t="shared" si="18"/>
        <v>0</v>
      </c>
      <c r="AJ82" s="455">
        <f>VLOOKUP(E82,[4]INVENTARIO!$B$4:$AD$1048576,29,0)</f>
        <v>0</v>
      </c>
      <c r="AK82" s="455">
        <f t="shared" si="19"/>
        <v>0</v>
      </c>
      <c r="AT82" s="512"/>
    </row>
    <row r="83" spans="1:46" ht="24" customHeight="1" outlineLevel="1" x14ac:dyDescent="0.25">
      <c r="A83" s="473" t="s">
        <v>24127</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VLOOKUP(E83,[4]INVENTARIO!$B$4:$P$1048576,15,0)</f>
        <v>1</v>
      </c>
      <c r="X83" s="466">
        <f>VLOOKUP(E83,[4]INVENTARIO!$B$114:$R$4077,17,0)</f>
        <v>195</v>
      </c>
      <c r="Y83" s="466">
        <f>VLOOKUP(E83,[4]INVENTARIO!$B$4:$S$4077,18,0)</f>
        <v>195</v>
      </c>
      <c r="AA83" s="455">
        <f>VLOOKUP(E83,[4]INVENTARIO!$B$4:$U$4077,20,0)</f>
        <v>195</v>
      </c>
      <c r="AB83" s="455">
        <f t="shared" si="16"/>
        <v>195</v>
      </c>
      <c r="AD83" s="455">
        <f>VLOOKUP(E83,[4]INVENTARIO!$B$4:$X$4077,23,0)</f>
        <v>195</v>
      </c>
      <c r="AE83" s="455">
        <f t="shared" si="17"/>
        <v>195</v>
      </c>
      <c r="AG83" s="455">
        <f>VLOOKUP(E83,[4]INVENTARIO!$B$4:$AA$1048576,26,0)</f>
        <v>0</v>
      </c>
      <c r="AH83" s="455">
        <f t="shared" si="18"/>
        <v>0</v>
      </c>
      <c r="AJ83" s="455">
        <f>VLOOKUP(E83,[4]INVENTARIO!$B$4:$AD$1048576,29,0)</f>
        <v>0</v>
      </c>
      <c r="AK83" s="455">
        <f t="shared" si="19"/>
        <v>0</v>
      </c>
      <c r="AT83" s="512"/>
    </row>
    <row r="84" spans="1:46" s="461" customFormat="1" ht="24" customHeight="1" outlineLevel="1" x14ac:dyDescent="0.25">
      <c r="A84" s="473" t="s">
        <v>24127</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VLOOKUP(E84,[4]INVENTARIO!$B$4:$P$1048576,15,0)</f>
        <v>1</v>
      </c>
      <c r="W84" s="492"/>
      <c r="X84" s="466">
        <f>VLOOKUP(E84,[4]INVENTARIO!$B$114:$R$4077,17,0)</f>
        <v>0</v>
      </c>
      <c r="Y84" s="466">
        <f>VLOOKUP(E84,[4]INVENTARIO!$B$4:$S$4077,18,0)</f>
        <v>0</v>
      </c>
      <c r="Z84" s="492"/>
      <c r="AA84" s="455">
        <f>VLOOKUP(E84,[4]INVENTARIO!$B$4:$U$4077,20,0)</f>
        <v>0</v>
      </c>
      <c r="AB84" s="455">
        <f t="shared" si="16"/>
        <v>0</v>
      </c>
      <c r="AC84" s="492"/>
      <c r="AD84" s="455">
        <f>VLOOKUP(E84,[4]INVENTARIO!$B$4:$X$4077,23,0)</f>
        <v>0</v>
      </c>
      <c r="AE84" s="455">
        <f t="shared" si="17"/>
        <v>0</v>
      </c>
      <c r="AF84" s="492"/>
      <c r="AG84" s="455">
        <f>VLOOKUP(E84,[4]INVENTARIO!$B$4:$AA$1048576,26,0)</f>
        <v>0</v>
      </c>
      <c r="AH84" s="455">
        <f t="shared" si="18"/>
        <v>0</v>
      </c>
      <c r="AI84" s="492"/>
      <c r="AJ84" s="455">
        <f>VLOOKUP(E84,[4]INVENTARIO!$B$4:$AD$1048576,29,0)</f>
        <v>0</v>
      </c>
      <c r="AK84" s="455">
        <f t="shared" si="19"/>
        <v>0</v>
      </c>
      <c r="AL84" s="499"/>
      <c r="AM84" s="494"/>
      <c r="AN84" s="501"/>
      <c r="AO84" s="501"/>
      <c r="AP84" s="501"/>
      <c r="AQ84" s="501"/>
      <c r="AR84" s="501"/>
      <c r="AS84" s="501"/>
      <c r="AT84" s="512"/>
    </row>
    <row r="85" spans="1:46" ht="24" customHeight="1" outlineLevel="1" x14ac:dyDescent="0.25">
      <c r="A85" s="473" t="s">
        <v>24127</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VLOOKUP(E85,[4]INVENTARIO!$B$4:$P$1048576,15,0)</f>
        <v>1</v>
      </c>
      <c r="X85" s="466">
        <f>VLOOKUP(E85,[4]INVENTARIO!$B$114:$R$4077,17,0)</f>
        <v>115.6</v>
      </c>
      <c r="Y85" s="466">
        <f>VLOOKUP(E85,[4]INVENTARIO!$B$4:$S$4077,18,0)</f>
        <v>115.6</v>
      </c>
      <c r="AA85" s="455">
        <f>VLOOKUP(E85,[4]INVENTARIO!$B$4:$U$4077,20,0)</f>
        <v>115.6</v>
      </c>
      <c r="AB85" s="455">
        <f t="shared" si="16"/>
        <v>115.6</v>
      </c>
      <c r="AD85" s="455">
        <f>VLOOKUP(E85,[4]INVENTARIO!$B$4:$X$4077,23,0)</f>
        <v>115.6</v>
      </c>
      <c r="AE85" s="455">
        <f t="shared" si="17"/>
        <v>115.6</v>
      </c>
      <c r="AG85" s="455">
        <f>VLOOKUP(E85,[4]INVENTARIO!$B$4:$AA$1048576,26,0)</f>
        <v>0</v>
      </c>
      <c r="AH85" s="455">
        <f t="shared" si="18"/>
        <v>0</v>
      </c>
      <c r="AJ85" s="455">
        <f>VLOOKUP(E85,[4]INVENTARIO!$B$4:$AD$1048576,29,0)</f>
        <v>0</v>
      </c>
      <c r="AK85" s="455">
        <f t="shared" si="19"/>
        <v>0</v>
      </c>
      <c r="AT85" s="512"/>
    </row>
    <row r="86" spans="1:46" ht="24" customHeight="1" outlineLevel="1" x14ac:dyDescent="0.25">
      <c r="A86" s="473" t="s">
        <v>24127</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VLOOKUP(E86,[4]INVENTARIO!$B$4:$P$1048576,15,0)</f>
        <v>1</v>
      </c>
      <c r="X86" s="466">
        <f>VLOOKUP(E86,[4]INVENTARIO!$B$114:$R$4077,17,0)</f>
        <v>0</v>
      </c>
      <c r="Y86" s="466">
        <f>VLOOKUP(E86,[4]INVENTARIO!$B$4:$S$4077,18,0)</f>
        <v>0</v>
      </c>
      <c r="AA86" s="455">
        <f>VLOOKUP(E86,[4]INVENTARIO!$B$4:$U$4077,20,0)</f>
        <v>0</v>
      </c>
      <c r="AB86" s="455">
        <f t="shared" si="16"/>
        <v>0</v>
      </c>
      <c r="AD86" s="455">
        <f>VLOOKUP(E86,[4]INVENTARIO!$B$4:$X$4077,23,0)</f>
        <v>0</v>
      </c>
      <c r="AE86" s="455">
        <f t="shared" si="17"/>
        <v>0</v>
      </c>
      <c r="AG86" s="455">
        <f>VLOOKUP(E86,[4]INVENTARIO!$B$4:$AA$1048576,26,0)</f>
        <v>0</v>
      </c>
      <c r="AH86" s="455">
        <f t="shared" si="18"/>
        <v>0</v>
      </c>
      <c r="AJ86" s="455">
        <f>VLOOKUP(E86,[4]INVENTARIO!$B$4:$AD$1048576,29,0)</f>
        <v>0</v>
      </c>
      <c r="AK86" s="455">
        <f t="shared" si="19"/>
        <v>0</v>
      </c>
      <c r="AT86" s="512"/>
    </row>
    <row r="87" spans="1:46" ht="24" customHeight="1" outlineLevel="1" x14ac:dyDescent="0.25">
      <c r="A87" s="473" t="s">
        <v>24127</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VLOOKUP(E87,[4]INVENTARIO!$B$4:$P$1048576,15,0)</f>
        <v>1</v>
      </c>
      <c r="X87" s="466">
        <f>VLOOKUP(E87,[4]INVENTARIO!$B$114:$R$4077,17,0)</f>
        <v>154.19999999999999</v>
      </c>
      <c r="Y87" s="466">
        <f>VLOOKUP(E87,[4]INVENTARIO!$B$4:$S$4077,18,0)</f>
        <v>154.19999999999999</v>
      </c>
      <c r="AA87" s="455">
        <f>VLOOKUP(E87,[4]INVENTARIO!$B$4:$U$4077,20,0)</f>
        <v>154.19999999999999</v>
      </c>
      <c r="AB87" s="455">
        <f t="shared" si="16"/>
        <v>154.19999999999999</v>
      </c>
      <c r="AD87" s="455">
        <f>VLOOKUP(E87,[4]INVENTARIO!$B$4:$X$4077,23,0)</f>
        <v>154.19999999999999</v>
      </c>
      <c r="AE87" s="455">
        <f t="shared" si="17"/>
        <v>154.19999999999999</v>
      </c>
      <c r="AG87" s="455">
        <f>VLOOKUP(E87,[4]INVENTARIO!$B$4:$AA$1048576,26,0)</f>
        <v>0</v>
      </c>
      <c r="AH87" s="455">
        <f t="shared" si="18"/>
        <v>0</v>
      </c>
      <c r="AJ87" s="455">
        <f>VLOOKUP(E87,[4]INVENTARIO!$B$4:$AD$1048576,29,0)</f>
        <v>0</v>
      </c>
      <c r="AK87" s="455">
        <f t="shared" si="19"/>
        <v>0</v>
      </c>
      <c r="AT87" s="512"/>
    </row>
    <row r="88" spans="1:46" ht="24" customHeight="1" outlineLevel="1" x14ac:dyDescent="0.25">
      <c r="A88" s="473" t="s">
        <v>24127</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VLOOKUP(E88,[4]INVENTARIO!$B$4:$P$1048576,15,0)</f>
        <v>1</v>
      </c>
      <c r="X88" s="466">
        <f>VLOOKUP(E88,[4]INVENTARIO!$B$114:$R$4077,17,0)</f>
        <v>0</v>
      </c>
      <c r="Y88" s="466">
        <f>VLOOKUP(E88,[4]INVENTARIO!$B$4:$S$4077,18,0)</f>
        <v>0</v>
      </c>
      <c r="AA88" s="455">
        <f>VLOOKUP(E88,[4]INVENTARIO!$B$4:$U$4077,20,0)</f>
        <v>0</v>
      </c>
      <c r="AB88" s="455">
        <f t="shared" si="16"/>
        <v>0</v>
      </c>
      <c r="AD88" s="455">
        <f>VLOOKUP(E88,[4]INVENTARIO!$B$4:$X$4077,23,0)</f>
        <v>0</v>
      </c>
      <c r="AE88" s="455">
        <f t="shared" si="17"/>
        <v>0</v>
      </c>
      <c r="AG88" s="455">
        <f>VLOOKUP(E88,[4]INVENTARIO!$B$4:$AA$1048576,26,0)</f>
        <v>0</v>
      </c>
      <c r="AH88" s="455">
        <f t="shared" si="18"/>
        <v>0</v>
      </c>
      <c r="AJ88" s="455">
        <f>VLOOKUP(E88,[4]INVENTARIO!$B$4:$AD$1048576,29,0)</f>
        <v>0</v>
      </c>
      <c r="AK88" s="455">
        <f t="shared" si="19"/>
        <v>0</v>
      </c>
      <c r="AT88" s="512"/>
    </row>
    <row r="89" spans="1:46" ht="24" customHeight="1" outlineLevel="1" x14ac:dyDescent="0.25">
      <c r="A89" s="473" t="s">
        <v>24127</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VLOOKUP(E89,[4]INVENTARIO!$B$4:$P$1048576,15,0)</f>
        <v>1</v>
      </c>
      <c r="X89" s="466">
        <f>VLOOKUP(E89,[4]INVENTARIO!$B$114:$R$4077,17,0)</f>
        <v>90.2</v>
      </c>
      <c r="Y89" s="466">
        <f>VLOOKUP(E89,[4]INVENTARIO!$B$4:$S$4077,18,0)</f>
        <v>90.2</v>
      </c>
      <c r="AA89" s="455">
        <f>VLOOKUP(E89,[4]INVENTARIO!$B$4:$U$4077,20,0)</f>
        <v>90.2</v>
      </c>
      <c r="AB89" s="455">
        <f t="shared" si="16"/>
        <v>90.2</v>
      </c>
      <c r="AD89" s="455">
        <f>VLOOKUP(E89,[4]INVENTARIO!$B$4:$X$4077,23,0)</f>
        <v>90.2</v>
      </c>
      <c r="AE89" s="455">
        <f t="shared" si="17"/>
        <v>90.2</v>
      </c>
      <c r="AG89" s="455">
        <f>VLOOKUP(E89,[4]INVENTARIO!$B$4:$AA$1048576,26,0)</f>
        <v>0</v>
      </c>
      <c r="AH89" s="455">
        <f t="shared" si="18"/>
        <v>0</v>
      </c>
      <c r="AJ89" s="455">
        <f>VLOOKUP(E89,[4]INVENTARIO!$B$4:$AD$1048576,29,0)</f>
        <v>0</v>
      </c>
      <c r="AK89" s="455">
        <f t="shared" si="19"/>
        <v>0</v>
      </c>
      <c r="AT89" s="512"/>
    </row>
    <row r="90" spans="1:46" ht="24" customHeight="1" outlineLevel="1" x14ac:dyDescent="0.25">
      <c r="A90" s="473" t="s">
        <v>24127</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VLOOKUP(E90,[4]INVENTARIO!$B$4:$P$1048576,15,0)</f>
        <v>1</v>
      </c>
      <c r="X90" s="466">
        <f>VLOOKUP(E90,[4]INVENTARIO!$B$114:$R$4077,17,0)</f>
        <v>0</v>
      </c>
      <c r="Y90" s="466">
        <f>VLOOKUP(E90,[4]INVENTARIO!$B$4:$S$4077,18,0)</f>
        <v>0</v>
      </c>
      <c r="AA90" s="455">
        <f>VLOOKUP(E90,[4]INVENTARIO!$B$4:$U$4077,20,0)</f>
        <v>0</v>
      </c>
      <c r="AB90" s="455">
        <f t="shared" si="16"/>
        <v>0</v>
      </c>
      <c r="AD90" s="455">
        <f>VLOOKUP(E90,[4]INVENTARIO!$B$4:$X$4077,23,0)</f>
        <v>0</v>
      </c>
      <c r="AE90" s="455">
        <f t="shared" si="17"/>
        <v>0</v>
      </c>
      <c r="AG90" s="455">
        <f>VLOOKUP(E90,[4]INVENTARIO!$B$4:$AA$1048576,26,0)</f>
        <v>0</v>
      </c>
      <c r="AH90" s="455">
        <f t="shared" si="18"/>
        <v>0</v>
      </c>
      <c r="AJ90" s="455">
        <f>VLOOKUP(E90,[4]INVENTARIO!$B$4:$AD$1048576,29,0)</f>
        <v>0</v>
      </c>
      <c r="AK90" s="455">
        <f t="shared" si="19"/>
        <v>0</v>
      </c>
      <c r="AT90" s="512"/>
    </row>
    <row r="91" spans="1:46" ht="24" customHeight="1" outlineLevel="1" x14ac:dyDescent="0.25">
      <c r="A91" s="473" t="s">
        <v>24127</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VLOOKUP(E91,[4]INVENTARIO!$B$4:$P$1048576,15,0)</f>
        <v>1</v>
      </c>
      <c r="X91" s="466">
        <f>VLOOKUP(E91,[4]INVENTARIO!$B$114:$R$4077,17,0)</f>
        <v>33</v>
      </c>
      <c r="Y91" s="466">
        <f>VLOOKUP(E91,[4]INVENTARIO!$B$4:$S$4077,18,0)</f>
        <v>33</v>
      </c>
      <c r="AA91" s="455">
        <f>VLOOKUP(E91,[4]INVENTARIO!$B$4:$U$4077,20,0)</f>
        <v>33</v>
      </c>
      <c r="AB91" s="455">
        <f t="shared" si="16"/>
        <v>33</v>
      </c>
      <c r="AD91" s="455">
        <f>VLOOKUP(E91,[4]INVENTARIO!$B$4:$X$4077,23,0)</f>
        <v>33</v>
      </c>
      <c r="AE91" s="455">
        <f t="shared" si="17"/>
        <v>33</v>
      </c>
      <c r="AG91" s="455">
        <f>VLOOKUP(E91,[4]INVENTARIO!$B$4:$AA$1048576,26,0)</f>
        <v>0</v>
      </c>
      <c r="AH91" s="455">
        <f t="shared" si="18"/>
        <v>0</v>
      </c>
      <c r="AJ91" s="455">
        <f>VLOOKUP(E91,[4]INVENTARIO!$B$4:$AD$1048576,29,0)</f>
        <v>0</v>
      </c>
      <c r="AK91" s="455">
        <f t="shared" si="19"/>
        <v>0</v>
      </c>
      <c r="AT91" s="512"/>
    </row>
    <row r="92" spans="1:46" ht="24" customHeight="1" outlineLevel="1" x14ac:dyDescent="0.25">
      <c r="A92" s="473" t="s">
        <v>24127</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VLOOKUP(E92,[4]INVENTARIO!$B$4:$P$1048576,15,0)</f>
        <v>1</v>
      </c>
      <c r="W92" s="499"/>
      <c r="X92" s="466">
        <f>VLOOKUP(E92,[4]INVENTARIO!$B$114:$R$4077,17,0)</f>
        <v>0</v>
      </c>
      <c r="Y92" s="466">
        <f>VLOOKUP(E92,[4]INVENTARIO!$B$4:$S$4077,18,0)</f>
        <v>0</v>
      </c>
      <c r="Z92" s="499"/>
      <c r="AA92" s="543">
        <f>VLOOKUP(E92,[4]INVENTARIO!$B$4:$U$4077,20,0)</f>
        <v>0</v>
      </c>
      <c r="AB92" s="543">
        <f t="shared" si="16"/>
        <v>0</v>
      </c>
      <c r="AC92" s="499"/>
      <c r="AD92" s="543">
        <f>VLOOKUP(E92,[4]INVENTARIO!$B$4:$X$4077,23,0)</f>
        <v>0</v>
      </c>
      <c r="AE92" s="543">
        <f t="shared" si="17"/>
        <v>0</v>
      </c>
      <c r="AF92" s="499"/>
      <c r="AG92" s="543">
        <f>VLOOKUP(E92,[4]INVENTARIO!$B$4:$AA$1048576,26,0)</f>
        <v>0</v>
      </c>
      <c r="AH92" s="543">
        <f t="shared" si="18"/>
        <v>0</v>
      </c>
      <c r="AI92" s="499"/>
      <c r="AJ92" s="543">
        <f>VLOOKUP(E92,[4]INVENTARIO!$B$4:$AD$1048576,29,0)</f>
        <v>0</v>
      </c>
      <c r="AK92" s="543">
        <f t="shared" si="19"/>
        <v>0</v>
      </c>
      <c r="AT92" s="512"/>
    </row>
    <row r="93" spans="1:46" ht="24" customHeight="1" outlineLevel="1" x14ac:dyDescent="0.25">
      <c r="A93" s="473" t="s">
        <v>24127</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VLOOKUP(E93,[4]INVENTARIO!$B$4:$P$1048576,15,0)</f>
        <v>1</v>
      </c>
      <c r="X93" s="466">
        <f>VLOOKUP(E93,[4]INVENTARIO!$B$114:$R$4077,17,0)</f>
        <v>44</v>
      </c>
      <c r="Y93" s="466">
        <f>VLOOKUP(E93,[4]INVENTARIO!$B$4:$S$4077,18,0)</f>
        <v>44</v>
      </c>
      <c r="AA93" s="455">
        <f>VLOOKUP(E93,[4]INVENTARIO!$B$4:$U$4077,20,0)</f>
        <v>44</v>
      </c>
      <c r="AB93" s="455">
        <f t="shared" si="16"/>
        <v>44</v>
      </c>
      <c r="AD93" s="455">
        <f>VLOOKUP(E93,[4]INVENTARIO!$B$4:$X$4077,23,0)</f>
        <v>44</v>
      </c>
      <c r="AE93" s="455">
        <f t="shared" si="17"/>
        <v>44</v>
      </c>
      <c r="AG93" s="455">
        <f>VLOOKUP(E93,[4]INVENTARIO!$B$4:$AA$1048576,26,0)</f>
        <v>0</v>
      </c>
      <c r="AH93" s="455">
        <f t="shared" si="18"/>
        <v>0</v>
      </c>
      <c r="AJ93" s="455">
        <f>VLOOKUP(E93,[4]INVENTARIO!$B$4:$AD$1048576,29,0)</f>
        <v>0</v>
      </c>
      <c r="AK93" s="455">
        <f t="shared" si="19"/>
        <v>0</v>
      </c>
      <c r="AT93" s="512"/>
    </row>
    <row r="94" spans="1:46" ht="24" customHeight="1" outlineLevel="1" x14ac:dyDescent="0.25">
      <c r="A94" s="473" t="s">
        <v>24127</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VLOOKUP(E94,[4]INVENTARIO!$B$4:$P$1048576,15,0)</f>
        <v>1</v>
      </c>
      <c r="X94" s="466">
        <f>VLOOKUP(E94,[4]INVENTARIO!$B$114:$R$4077,17,0)</f>
        <v>0</v>
      </c>
      <c r="Y94" s="466">
        <f>VLOOKUP(E94,[4]INVENTARIO!$B$4:$S$4077,18,0)</f>
        <v>0</v>
      </c>
      <c r="AA94" s="455">
        <f>VLOOKUP(E94,[4]INVENTARIO!$B$4:$U$4077,20,0)</f>
        <v>0</v>
      </c>
      <c r="AB94" s="455">
        <f t="shared" si="16"/>
        <v>0</v>
      </c>
      <c r="AD94" s="455">
        <f>VLOOKUP(E94,[4]INVENTARIO!$B$4:$X$4077,23,0)</f>
        <v>0</v>
      </c>
      <c r="AE94" s="455">
        <f t="shared" si="17"/>
        <v>0</v>
      </c>
      <c r="AG94" s="455">
        <f>VLOOKUP(E94,[4]INVENTARIO!$B$4:$AA$1048576,26,0)</f>
        <v>0</v>
      </c>
      <c r="AH94" s="455">
        <f t="shared" si="18"/>
        <v>0</v>
      </c>
      <c r="AJ94" s="455">
        <f>VLOOKUP(E94,[4]INVENTARIO!$B$4:$AD$1048576,29,0)</f>
        <v>0</v>
      </c>
      <c r="AK94" s="455">
        <f t="shared" si="19"/>
        <v>0</v>
      </c>
      <c r="AT94" s="512"/>
    </row>
    <row r="95" spans="1:46" ht="24" customHeight="1" outlineLevel="1" x14ac:dyDescent="0.25">
      <c r="A95" s="473" t="s">
        <v>24127</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VLOOKUP(E95,[4]INVENTARIO!$B$4:$P$1048576,15,0)</f>
        <v>1</v>
      </c>
      <c r="X95" s="466">
        <f>VLOOKUP(E95,[4]INVENTARIO!$B$114:$R$4077,17,0)</f>
        <v>44</v>
      </c>
      <c r="Y95" s="466">
        <f>VLOOKUP(E95,[4]INVENTARIO!$B$4:$S$4077,18,0)</f>
        <v>44</v>
      </c>
      <c r="AA95" s="455">
        <f>VLOOKUP(E95,[4]INVENTARIO!$B$4:$U$4077,20,0)</f>
        <v>44</v>
      </c>
      <c r="AB95" s="455">
        <f t="shared" si="16"/>
        <v>44</v>
      </c>
      <c r="AD95" s="455">
        <f>VLOOKUP(E95,[4]INVENTARIO!$B$4:$X$4077,23,0)</f>
        <v>44</v>
      </c>
      <c r="AE95" s="455">
        <f t="shared" si="17"/>
        <v>44</v>
      </c>
      <c r="AG95" s="455">
        <f>VLOOKUP(E95,[4]INVENTARIO!$B$4:$AA$1048576,26,0)</f>
        <v>0</v>
      </c>
      <c r="AH95" s="455">
        <f t="shared" si="18"/>
        <v>0</v>
      </c>
      <c r="AJ95" s="455">
        <f>VLOOKUP(E95,[4]INVENTARIO!$B$4:$AD$1048576,29,0)</f>
        <v>0</v>
      </c>
      <c r="AK95" s="455">
        <f t="shared" si="19"/>
        <v>0</v>
      </c>
      <c r="AT95" s="512"/>
    </row>
    <row r="96" spans="1:46" ht="24" customHeight="1" outlineLevel="1" x14ac:dyDescent="0.25">
      <c r="A96" s="473" t="s">
        <v>24127</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VLOOKUP(E96,[4]INVENTARIO!$B$4:$P$1048576,15,0)</f>
        <v>1</v>
      </c>
      <c r="X96" s="466">
        <f>VLOOKUP(E96,[4]INVENTARIO!$B$114:$R$4077,17,0)</f>
        <v>103</v>
      </c>
      <c r="Y96" s="466">
        <f>VLOOKUP(E96,[4]INVENTARIO!$B$4:$S$4077,18,0)</f>
        <v>103</v>
      </c>
      <c r="AA96" s="455">
        <f>VLOOKUP(E96,[4]INVENTARIO!$B$4:$U$4077,20,0)</f>
        <v>103</v>
      </c>
      <c r="AB96" s="455">
        <f t="shared" si="16"/>
        <v>103</v>
      </c>
      <c r="AD96" s="455">
        <f>VLOOKUP(E96,[4]INVENTARIO!$B$4:$X$4077,23,0)</f>
        <v>103</v>
      </c>
      <c r="AE96" s="455">
        <f t="shared" si="17"/>
        <v>103</v>
      </c>
      <c r="AG96" s="455">
        <f>VLOOKUP(E96,[4]INVENTARIO!$B$4:$AA$1048576,26,0)</f>
        <v>100</v>
      </c>
      <c r="AH96" s="455">
        <f t="shared" si="18"/>
        <v>100</v>
      </c>
      <c r="AJ96" s="455">
        <f>VLOOKUP(E96,[4]INVENTARIO!$B$4:$AD$1048576,29,0)</f>
        <v>82</v>
      </c>
      <c r="AK96" s="455">
        <f t="shared" si="19"/>
        <v>82</v>
      </c>
      <c r="AT96" s="512"/>
    </row>
    <row r="97" spans="1:46" s="461" customFormat="1" ht="24" customHeight="1" outlineLevel="1" x14ac:dyDescent="0.25">
      <c r="A97" s="473" t="s">
        <v>24127</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VLOOKUP(E97,[4]INVENTARIO!$B$4:$P$1048576,15,0)</f>
        <v>1</v>
      </c>
      <c r="W97" s="492"/>
      <c r="X97" s="466">
        <f>VLOOKUP(E97,[4]INVENTARIO!$B$114:$R$4077,17,0)</f>
        <v>0</v>
      </c>
      <c r="Y97" s="466">
        <f>VLOOKUP(E97,[4]INVENTARIO!$B$4:$S$4077,18,0)</f>
        <v>0</v>
      </c>
      <c r="Z97" s="492"/>
      <c r="AA97" s="455">
        <f>VLOOKUP(E97,[4]INVENTARIO!$B$4:$U$4077,20,0)</f>
        <v>0</v>
      </c>
      <c r="AB97" s="455">
        <f t="shared" si="16"/>
        <v>0</v>
      </c>
      <c r="AC97" s="492"/>
      <c r="AD97" s="455">
        <f>VLOOKUP(E97,[4]INVENTARIO!$B$4:$X$4077,23,0)</f>
        <v>0</v>
      </c>
      <c r="AE97" s="455">
        <f t="shared" si="17"/>
        <v>0</v>
      </c>
      <c r="AF97" s="492"/>
      <c r="AG97" s="455">
        <f>VLOOKUP(E97,[4]INVENTARIO!$B$4:$AA$1048576,26,0)</f>
        <v>0</v>
      </c>
      <c r="AH97" s="455">
        <f t="shared" si="18"/>
        <v>0</v>
      </c>
      <c r="AI97" s="492"/>
      <c r="AJ97" s="455">
        <f>VLOOKUP(E97,[4]INVENTARIO!$B$4:$AD$1048576,29,0)</f>
        <v>0</v>
      </c>
      <c r="AK97" s="455">
        <f t="shared" si="19"/>
        <v>0</v>
      </c>
      <c r="AL97" s="499"/>
      <c r="AM97" s="494"/>
      <c r="AN97" s="501"/>
      <c r="AO97" s="501"/>
      <c r="AP97" s="501"/>
      <c r="AQ97" s="501"/>
      <c r="AR97" s="501"/>
      <c r="AS97" s="501"/>
      <c r="AT97" s="512"/>
    </row>
    <row r="98" spans="1:46" ht="24" customHeight="1" outlineLevel="1" x14ac:dyDescent="0.25">
      <c r="A98" s="473" t="s">
        <v>24127</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VLOOKUP(E98,[4]INVENTARIO!$B$4:$P$1048576,15,0)</f>
        <v>1</v>
      </c>
      <c r="X98" s="466">
        <f>VLOOKUP(E98,[4]INVENTARIO!$B$114:$R$4077,17,0)</f>
        <v>178</v>
      </c>
      <c r="Y98" s="466">
        <f>VLOOKUP(E98,[4]INVENTARIO!$B$4:$S$4077,18,0)</f>
        <v>178</v>
      </c>
      <c r="AA98" s="455">
        <f>VLOOKUP(E98,[4]INVENTARIO!$B$4:$U$4077,20,0)</f>
        <v>178</v>
      </c>
      <c r="AB98" s="455">
        <f t="shared" si="16"/>
        <v>178</v>
      </c>
      <c r="AD98" s="455">
        <f>VLOOKUP(E98,[4]INVENTARIO!$B$4:$X$4077,23,0)</f>
        <v>178</v>
      </c>
      <c r="AE98" s="455">
        <f t="shared" si="17"/>
        <v>178</v>
      </c>
      <c r="AG98" s="455">
        <f>VLOOKUP(E98,[4]INVENTARIO!$B$4:$AA$1048576,26,0)</f>
        <v>173.1</v>
      </c>
      <c r="AH98" s="455">
        <f t="shared" si="18"/>
        <v>173.1</v>
      </c>
      <c r="AJ98" s="455">
        <f>VLOOKUP(E98,[4]INVENTARIO!$B$4:$AD$1048576,29,0)</f>
        <v>142</v>
      </c>
      <c r="AK98" s="455">
        <f t="shared" si="19"/>
        <v>142</v>
      </c>
      <c r="AT98" s="512"/>
    </row>
    <row r="99" spans="1:46" ht="24" customHeight="1" outlineLevel="1" x14ac:dyDescent="0.25">
      <c r="A99" s="473" t="s">
        <v>24127</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VLOOKUP(E99,[4]INVENTARIO!$B$4:$P$1048576,15,0)</f>
        <v>1</v>
      </c>
      <c r="X99" s="466">
        <f>VLOOKUP(E99,[4]INVENTARIO!$B$114:$R$4077,17,0)</f>
        <v>0</v>
      </c>
      <c r="Y99" s="466">
        <f>VLOOKUP(E99,[4]INVENTARIO!$B$4:$S$4077,18,0)</f>
        <v>0</v>
      </c>
      <c r="AA99" s="455">
        <f>VLOOKUP(E99,[4]INVENTARIO!$B$4:$U$4077,20,0)</f>
        <v>0</v>
      </c>
      <c r="AB99" s="455">
        <f t="shared" si="16"/>
        <v>0</v>
      </c>
      <c r="AD99" s="455">
        <f>VLOOKUP(E99,[4]INVENTARIO!$B$4:$X$4077,23,0)</f>
        <v>0</v>
      </c>
      <c r="AE99" s="455">
        <f t="shared" si="17"/>
        <v>0</v>
      </c>
      <c r="AG99" s="455">
        <f>VLOOKUP(E99,[4]INVENTARIO!$B$4:$AA$1048576,26,0)</f>
        <v>0</v>
      </c>
      <c r="AH99" s="455">
        <f t="shared" si="18"/>
        <v>0</v>
      </c>
      <c r="AJ99" s="455">
        <f>VLOOKUP(E99,[4]INVENTARIO!$B$4:$AD$1048576,29,0)</f>
        <v>0</v>
      </c>
      <c r="AK99" s="455">
        <f t="shared" si="19"/>
        <v>0</v>
      </c>
      <c r="AT99" s="512"/>
    </row>
    <row r="100" spans="1:46" ht="24" customHeight="1" outlineLevel="1" x14ac:dyDescent="0.25">
      <c r="A100" s="473" t="s">
        <v>24127</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VLOOKUP(E100,[4]INVENTARIO!$B$4:$P$1048576,15,0)</f>
        <v>1</v>
      </c>
      <c r="X100" s="466">
        <f>VLOOKUP(E100,[4]INVENTARIO!$B$114:$R$4077,17,0)</f>
        <v>257</v>
      </c>
      <c r="Y100" s="466">
        <f>VLOOKUP(E100,[4]INVENTARIO!$B$4:$S$4077,18,0)</f>
        <v>257</v>
      </c>
      <c r="AA100" s="455">
        <f>VLOOKUP(E100,[4]INVENTARIO!$B$4:$U$4077,20,0)</f>
        <v>257</v>
      </c>
      <c r="AB100" s="455">
        <f t="shared" si="16"/>
        <v>257</v>
      </c>
      <c r="AD100" s="455">
        <f>VLOOKUP(E100,[4]INVENTARIO!$B$4:$X$4077,23,0)</f>
        <v>257</v>
      </c>
      <c r="AE100" s="455">
        <f t="shared" si="17"/>
        <v>257</v>
      </c>
      <c r="AG100" s="455">
        <f>VLOOKUP(E100,[4]INVENTARIO!$B$4:$AA$1048576,26,0)</f>
        <v>250</v>
      </c>
      <c r="AH100" s="455">
        <f t="shared" si="18"/>
        <v>250</v>
      </c>
      <c r="AJ100" s="455">
        <f>VLOOKUP(E100,[4]INVENTARIO!$B$4:$AD$1048576,29,0)</f>
        <v>204</v>
      </c>
      <c r="AK100" s="455">
        <f t="shared" si="19"/>
        <v>204</v>
      </c>
      <c r="AT100" s="512"/>
    </row>
    <row r="101" spans="1:46" s="461" customFormat="1" ht="24" customHeight="1" outlineLevel="1" x14ac:dyDescent="0.25">
      <c r="A101" s="473" t="s">
        <v>24127</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VLOOKUP(E101,[4]INVENTARIO!$B$4:$P$1048576,15,0)</f>
        <v>1</v>
      </c>
      <c r="W101" s="492"/>
      <c r="X101" s="466">
        <f>VLOOKUP(E101,[4]INVENTARIO!$B$114:$R$4077,17,0)</f>
        <v>0</v>
      </c>
      <c r="Y101" s="466">
        <f>VLOOKUP(E101,[4]INVENTARIO!$B$4:$S$4077,18,0)</f>
        <v>0</v>
      </c>
      <c r="Z101" s="492"/>
      <c r="AA101" s="455">
        <f>VLOOKUP(E101,[4]INVENTARIO!$B$4:$U$4077,20,0)</f>
        <v>0</v>
      </c>
      <c r="AB101" s="455">
        <f t="shared" si="16"/>
        <v>0</v>
      </c>
      <c r="AC101" s="492"/>
      <c r="AD101" s="455">
        <f>VLOOKUP(E101,[4]INVENTARIO!$B$4:$X$4077,23,0)</f>
        <v>0</v>
      </c>
      <c r="AE101" s="455">
        <f t="shared" si="17"/>
        <v>0</v>
      </c>
      <c r="AF101" s="492"/>
      <c r="AG101" s="455">
        <f>VLOOKUP(E101,[4]INVENTARIO!$B$4:$AA$1048576,26,0)</f>
        <v>0</v>
      </c>
      <c r="AH101" s="455">
        <f t="shared" si="18"/>
        <v>0</v>
      </c>
      <c r="AI101" s="492"/>
      <c r="AJ101" s="455">
        <f>VLOOKUP(E101,[4]INVENTARIO!$B$4:$AD$1048576,29,0)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24127</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VLOOKUP(E102,[4]INVENTARIO!$B$4:$P$1048576,15,0)</f>
        <v>1</v>
      </c>
      <c r="W102" s="492"/>
      <c r="X102" s="466">
        <f>VLOOKUP(E102,[4]INVENTARIO!$B$114:$R$4077,17,0)</f>
        <v>68.7</v>
      </c>
      <c r="Y102" s="466">
        <f>VLOOKUP(E102,[4]INVENTARIO!$B$4:$S$4077,18,0)</f>
        <v>68.7</v>
      </c>
      <c r="Z102" s="492"/>
      <c r="AA102" s="455">
        <f>VLOOKUP(E102,[4]INVENTARIO!$B$4:$U$4077,20,0)</f>
        <v>68.7</v>
      </c>
      <c r="AB102" s="455">
        <f t="shared" si="16"/>
        <v>68.7</v>
      </c>
      <c r="AC102" s="492"/>
      <c r="AD102" s="455">
        <f>VLOOKUP(E102,[4]INVENTARIO!$B$4:$X$4077,23,0)</f>
        <v>68.7</v>
      </c>
      <c r="AE102" s="455">
        <f t="shared" si="17"/>
        <v>68.7</v>
      </c>
      <c r="AF102" s="492"/>
      <c r="AG102" s="455">
        <f>VLOOKUP(E102,[4]INVENTARIO!$B$4:$AA$1048576,26,0)</f>
        <v>0</v>
      </c>
      <c r="AH102" s="455">
        <f t="shared" si="18"/>
        <v>0</v>
      </c>
      <c r="AI102" s="492"/>
      <c r="AJ102" s="455">
        <f>VLOOKUP(E102,[4]INVENTARIO!$B$4:$AD$1048576,29,0)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24127</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VLOOKUP(E103,[4]INVENTARIO!$B$4:$P$1048576,15,0)</f>
        <v>1</v>
      </c>
      <c r="X103" s="466">
        <f>VLOOKUP(E103,[4]INVENTARIO!$B$114:$R$4077,17,0)</f>
        <v>0</v>
      </c>
      <c r="Y103" s="466">
        <f>VLOOKUP(E103,[4]INVENTARIO!$B$4:$S$4077,18,0)</f>
        <v>0</v>
      </c>
      <c r="AA103" s="455">
        <f>VLOOKUP(E103,[4]INVENTARIO!$B$4:$U$4077,20,0)</f>
        <v>0</v>
      </c>
      <c r="AB103" s="455">
        <f t="shared" si="16"/>
        <v>0</v>
      </c>
      <c r="AD103" s="455">
        <f>VLOOKUP(E103,[4]INVENTARIO!$B$4:$X$4077,23,0)</f>
        <v>0</v>
      </c>
      <c r="AE103" s="455">
        <f t="shared" si="17"/>
        <v>0</v>
      </c>
      <c r="AG103" s="455">
        <f>VLOOKUP(E103,[4]INVENTARIO!$B$4:$AA$1048576,26,0)</f>
        <v>0</v>
      </c>
      <c r="AH103" s="455">
        <f t="shared" si="18"/>
        <v>0</v>
      </c>
      <c r="AJ103" s="455">
        <f>VLOOKUP(E103,[4]INVENTARIO!$B$4:$AD$1048576,29,0)</f>
        <v>0</v>
      </c>
      <c r="AK103" s="455">
        <f t="shared" si="19"/>
        <v>0</v>
      </c>
      <c r="AT103" s="512"/>
    </row>
    <row r="104" spans="1:46" ht="24" customHeight="1" outlineLevel="1" x14ac:dyDescent="0.25">
      <c r="A104" s="473" t="s">
        <v>24127</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VLOOKUP(E104,[4]INVENTARIO!$B$4:$P$1048576,15,0)</f>
        <v>1</v>
      </c>
      <c r="X104" s="466">
        <f>VLOOKUP(E104,[4]INVENTARIO!$B$114:$R$4077,17,0)</f>
        <v>88.7</v>
      </c>
      <c r="Y104" s="466">
        <f>VLOOKUP(E104,[4]INVENTARIO!$B$4:$S$4077,18,0)</f>
        <v>88.7</v>
      </c>
      <c r="AA104" s="455">
        <f>VLOOKUP(E104,[4]INVENTARIO!$B$4:$U$4077,20,0)</f>
        <v>88.7</v>
      </c>
      <c r="AB104" s="455">
        <f t="shared" si="16"/>
        <v>88.7</v>
      </c>
      <c r="AD104" s="455">
        <f>VLOOKUP(E104,[4]INVENTARIO!$B$4:$X$4077,23,0)</f>
        <v>88.7</v>
      </c>
      <c r="AE104" s="455">
        <f t="shared" si="17"/>
        <v>88.7</v>
      </c>
      <c r="AG104" s="455">
        <f>VLOOKUP(E104,[4]INVENTARIO!$B$4:$AA$1048576,26,0)</f>
        <v>0</v>
      </c>
      <c r="AH104" s="455">
        <f t="shared" si="18"/>
        <v>0</v>
      </c>
      <c r="AJ104" s="455">
        <f>VLOOKUP(E104,[4]INVENTARIO!$B$4:$AD$1048576,29,0)</f>
        <v>0</v>
      </c>
      <c r="AK104" s="455">
        <f t="shared" si="19"/>
        <v>0</v>
      </c>
      <c r="AT104" s="512"/>
    </row>
    <row r="105" spans="1:46" ht="24" customHeight="1" outlineLevel="1" x14ac:dyDescent="0.25">
      <c r="A105" s="473" t="s">
        <v>24127</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VLOOKUP(E105,[4]INVENTARIO!$B$4:$P$1048576,15,0)</f>
        <v>1</v>
      </c>
      <c r="X105" s="466">
        <f>VLOOKUP(E105,[4]INVENTARIO!$B$114:$R$4077,17,0)</f>
        <v>0</v>
      </c>
      <c r="Y105" s="466">
        <f>VLOOKUP(E105,[4]INVENTARIO!$B$4:$S$4077,18,0)</f>
        <v>0</v>
      </c>
      <c r="AA105" s="455">
        <f>VLOOKUP(E105,[4]INVENTARIO!$B$4:$U$4077,20,0)</f>
        <v>0</v>
      </c>
      <c r="AB105" s="455">
        <f t="shared" si="16"/>
        <v>0</v>
      </c>
      <c r="AD105" s="455">
        <f>VLOOKUP(E105,[4]INVENTARIO!$B$4:$X$4077,23,0)</f>
        <v>0</v>
      </c>
      <c r="AE105" s="455">
        <f t="shared" si="17"/>
        <v>0</v>
      </c>
      <c r="AG105" s="455">
        <f>VLOOKUP(E105,[4]INVENTARIO!$B$4:$AA$1048576,26,0)</f>
        <v>0</v>
      </c>
      <c r="AH105" s="455">
        <f t="shared" si="18"/>
        <v>0</v>
      </c>
      <c r="AJ105" s="455">
        <f>VLOOKUP(E105,[4]INVENTARIO!$B$4:$AD$1048576,29,0)</f>
        <v>0</v>
      </c>
      <c r="AK105" s="455">
        <f t="shared" si="19"/>
        <v>0</v>
      </c>
      <c r="AT105" s="512"/>
    </row>
    <row r="106" spans="1:46" ht="24" customHeight="1" outlineLevel="1" x14ac:dyDescent="0.25">
      <c r="A106" s="473" t="s">
        <v>24127</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VLOOKUP(E106,[4]INVENTARIO!$B$4:$P$1048576,15,0)</f>
        <v>1</v>
      </c>
      <c r="X106" s="466">
        <f>VLOOKUP(E106,[4]INVENTARIO!$B$114:$R$4077,17,0)</f>
        <v>108</v>
      </c>
      <c r="Y106" s="466">
        <f>VLOOKUP(E106,[4]INVENTARIO!$B$4:$S$4077,18,0)</f>
        <v>108</v>
      </c>
      <c r="AA106" s="455">
        <f>VLOOKUP(E106,[4]INVENTARIO!$B$4:$U$4077,20,0)</f>
        <v>108</v>
      </c>
      <c r="AB106" s="455">
        <f t="shared" ref="AB106:AB137" si="22">AA106</f>
        <v>108</v>
      </c>
      <c r="AD106" s="455">
        <f>VLOOKUP(E106,[4]INVENTARIO!$B$4:$X$4077,23,0)</f>
        <v>108</v>
      </c>
      <c r="AE106" s="455">
        <f t="shared" ref="AE106:AE137" si="23">AD106</f>
        <v>108</v>
      </c>
      <c r="AG106" s="455">
        <f>VLOOKUP(E106,[4]INVENTARIO!$B$4:$AA$1048576,26,0)</f>
        <v>0</v>
      </c>
      <c r="AH106" s="455">
        <f t="shared" ref="AH106:AH137" si="24">AG106</f>
        <v>0</v>
      </c>
      <c r="AJ106" s="455">
        <f>VLOOKUP(E106,[4]INVENTARIO!$B$4:$AD$1048576,29,0)</f>
        <v>0</v>
      </c>
      <c r="AK106" s="455">
        <f t="shared" ref="AK106:AK137" si="25">AJ106</f>
        <v>0</v>
      </c>
      <c r="AT106" s="512"/>
    </row>
    <row r="107" spans="1:46" ht="24" customHeight="1" outlineLevel="1" x14ac:dyDescent="0.25">
      <c r="A107" s="473" t="s">
        <v>24127</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VLOOKUP(E107,[4]INVENTARIO!$B$4:$P$1048576,15,0)</f>
        <v>1</v>
      </c>
      <c r="X107" s="466">
        <f>VLOOKUP(E107,[4]INVENTARIO!$B$114:$R$4077,17,0)</f>
        <v>0</v>
      </c>
      <c r="Y107" s="466">
        <f>VLOOKUP(E107,[4]INVENTARIO!$B$4:$S$4077,18,0)</f>
        <v>0</v>
      </c>
      <c r="AA107" s="455">
        <f>VLOOKUP(E107,[4]INVENTARIO!$B$4:$U$4077,20,0)</f>
        <v>0</v>
      </c>
      <c r="AB107" s="455">
        <f t="shared" si="22"/>
        <v>0</v>
      </c>
      <c r="AD107" s="455">
        <f>VLOOKUP(E107,[4]INVENTARIO!$B$4:$X$4077,23,0)</f>
        <v>0</v>
      </c>
      <c r="AE107" s="455">
        <f t="shared" si="23"/>
        <v>0</v>
      </c>
      <c r="AG107" s="455">
        <f>VLOOKUP(E107,[4]INVENTARIO!$B$4:$AA$1048576,26,0)</f>
        <v>0</v>
      </c>
      <c r="AH107" s="455">
        <f t="shared" si="24"/>
        <v>0</v>
      </c>
      <c r="AJ107" s="455">
        <f>VLOOKUP(E107,[4]INVENTARIO!$B$4:$AD$1048576,29,0)</f>
        <v>0</v>
      </c>
      <c r="AK107" s="455">
        <f t="shared" si="25"/>
        <v>0</v>
      </c>
      <c r="AT107" s="512"/>
    </row>
    <row r="108" spans="1:46" ht="24" customHeight="1" outlineLevel="1" x14ac:dyDescent="0.25">
      <c r="A108" s="473" t="s">
        <v>24127</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VLOOKUP(E108,[4]INVENTARIO!$B$4:$P$1048576,15,0)</f>
        <v>1</v>
      </c>
      <c r="W108" s="499"/>
      <c r="X108" s="466">
        <f>VLOOKUP(E108,[4]INVENTARIO!$B$114:$R$4077,17,0)</f>
        <v>88.7</v>
      </c>
      <c r="Y108" s="466">
        <f>VLOOKUP(E108,[4]INVENTARIO!$B$4:$S$4077,18,0)</f>
        <v>88.7</v>
      </c>
      <c r="Z108" s="499"/>
      <c r="AA108" s="543">
        <f>VLOOKUP(E108,[4]INVENTARIO!$B$4:$U$4077,20,0)</f>
        <v>88.7</v>
      </c>
      <c r="AB108" s="543">
        <f t="shared" si="22"/>
        <v>88.7</v>
      </c>
      <c r="AC108" s="499"/>
      <c r="AD108" s="543">
        <f>VLOOKUP(E108,[4]INVENTARIO!$B$4:$X$4077,23,0)</f>
        <v>88.7</v>
      </c>
      <c r="AE108" s="543">
        <f t="shared" si="23"/>
        <v>88.7</v>
      </c>
      <c r="AF108" s="499"/>
      <c r="AG108" s="543">
        <f>VLOOKUP(E108,[4]INVENTARIO!$B$4:$AA$1048576,26,0)</f>
        <v>84.15</v>
      </c>
      <c r="AH108" s="543">
        <f t="shared" si="24"/>
        <v>84.15</v>
      </c>
      <c r="AI108" s="499"/>
      <c r="AJ108" s="543">
        <f>VLOOKUP(E108,[4]INVENTARIO!$B$4:$AD$1048576,29,0)</f>
        <v>65</v>
      </c>
      <c r="AK108" s="543">
        <f t="shared" si="25"/>
        <v>65</v>
      </c>
      <c r="AT108" s="512"/>
    </row>
    <row r="109" spans="1:46" ht="24" customHeight="1" outlineLevel="1" x14ac:dyDescent="0.25">
      <c r="A109" s="473" t="s">
        <v>24127</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VLOOKUP(E109,[4]INVENTARIO!$B$4:$P$1048576,15,0)</f>
        <v>1</v>
      </c>
      <c r="X109" s="466">
        <f>VLOOKUP(E109,[4]INVENTARIO!$B$114:$R$4077,17,0)</f>
        <v>0</v>
      </c>
      <c r="Y109" s="466">
        <f>VLOOKUP(E109,[4]INVENTARIO!$B$4:$S$4077,18,0)</f>
        <v>0</v>
      </c>
      <c r="AA109" s="455">
        <f>VLOOKUP(E109,[4]INVENTARIO!$B$4:$U$4077,20,0)</f>
        <v>0</v>
      </c>
      <c r="AB109" s="455">
        <f t="shared" si="22"/>
        <v>0</v>
      </c>
      <c r="AD109" s="455">
        <f>VLOOKUP(E109,[4]INVENTARIO!$B$4:$X$4077,23,0)</f>
        <v>0</v>
      </c>
      <c r="AE109" s="455">
        <f t="shared" si="23"/>
        <v>0</v>
      </c>
      <c r="AG109" s="455">
        <f>VLOOKUP(E109,[4]INVENTARIO!$B$4:$AA$1048576,26,0)</f>
        <v>0</v>
      </c>
      <c r="AH109" s="455">
        <f t="shared" si="24"/>
        <v>0</v>
      </c>
      <c r="AJ109" s="455">
        <f>VLOOKUP(E109,[4]INVENTARIO!$B$4:$AD$1048576,29,0)</f>
        <v>0</v>
      </c>
      <c r="AK109" s="455">
        <f t="shared" si="25"/>
        <v>0</v>
      </c>
      <c r="AT109" s="512"/>
    </row>
    <row r="110" spans="1:46" ht="24" customHeight="1" outlineLevel="1" x14ac:dyDescent="0.25">
      <c r="A110" s="473" t="s">
        <v>24127</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VLOOKUP(E110,[4]INVENTARIO!$B$4:$P$1048576,15,0)</f>
        <v>1</v>
      </c>
      <c r="X110" s="466">
        <f>VLOOKUP(E110,[4]INVENTARIO!$B$114:$R$4077,17,0)</f>
        <v>0</v>
      </c>
      <c r="Y110" s="466">
        <f>VLOOKUP(E110,[4]INVENTARIO!$B$4:$S$4077,18,0)</f>
        <v>0</v>
      </c>
      <c r="AA110" s="455">
        <f>VLOOKUP(E110,[4]INVENTARIO!$B$4:$U$4077,20,0)</f>
        <v>0</v>
      </c>
      <c r="AB110" s="455">
        <f t="shared" si="22"/>
        <v>0</v>
      </c>
      <c r="AD110" s="455">
        <f>VLOOKUP(E110,[4]INVENTARIO!$B$4:$X$4077,23,0)</f>
        <v>0</v>
      </c>
      <c r="AE110" s="455">
        <f t="shared" si="23"/>
        <v>0</v>
      </c>
      <c r="AG110" s="455">
        <f>VLOOKUP(E110,[4]INVENTARIO!$B$4:$AA$1048576,26,0)</f>
        <v>0</v>
      </c>
      <c r="AH110" s="455">
        <f t="shared" si="24"/>
        <v>0</v>
      </c>
      <c r="AJ110" s="455">
        <f>VLOOKUP(E110,[4]INVENTARIO!$B$4:$AD$1048576,29,0)</f>
        <v>0</v>
      </c>
      <c r="AK110" s="455">
        <f t="shared" si="25"/>
        <v>0</v>
      </c>
      <c r="AT110" s="512"/>
    </row>
    <row r="111" spans="1:46" s="461" customFormat="1" ht="24" customHeight="1" outlineLevel="1" x14ac:dyDescent="0.25">
      <c r="A111" s="473" t="s">
        <v>24127</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VLOOKUP(E111,[4]INVENTARIO!$B$4:$P$1048576,15,0)</f>
        <v>1</v>
      </c>
      <c r="W111" s="492"/>
      <c r="X111" s="466">
        <f>VLOOKUP(E111,[4]INVENTARIO!$B$114:$R$4077,17,0)</f>
        <v>0</v>
      </c>
      <c r="Y111" s="466">
        <f>VLOOKUP(E111,[4]INVENTARIO!$B$4:$S$4077,18,0)</f>
        <v>0</v>
      </c>
      <c r="Z111" s="492"/>
      <c r="AA111" s="455">
        <f>VLOOKUP(E111,[4]INVENTARIO!$B$4:$U$4077,20,0)</f>
        <v>0</v>
      </c>
      <c r="AB111" s="455">
        <f t="shared" si="22"/>
        <v>0</v>
      </c>
      <c r="AC111" s="492"/>
      <c r="AD111" s="455">
        <f>VLOOKUP(E111,[4]INVENTARIO!$B$4:$X$4077,23,0)</f>
        <v>0</v>
      </c>
      <c r="AE111" s="455">
        <f t="shared" si="23"/>
        <v>0</v>
      </c>
      <c r="AF111" s="492"/>
      <c r="AG111" s="455">
        <f>VLOOKUP(E111,[4]INVENTARIO!$B$4:$AA$1048576,26,0)</f>
        <v>0</v>
      </c>
      <c r="AH111" s="455">
        <f t="shared" si="24"/>
        <v>0</v>
      </c>
      <c r="AI111" s="492"/>
      <c r="AJ111" s="455">
        <f>VLOOKUP(E111,[4]INVENTARIO!$B$4:$AD$1048576,29,0)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24127</v>
      </c>
      <c r="B112" s="464">
        <v>108</v>
      </c>
      <c r="C112" s="463" t="s">
        <v>23996</v>
      </c>
      <c r="D112" s="463" t="s">
        <v>24128</v>
      </c>
      <c r="E112" s="464" t="s">
        <v>17993</v>
      </c>
      <c r="F112" s="463">
        <f>VLOOKUP(E112,[4]INVENTARIO!$B$4:$D$1048576,3,0)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VLOOKUP(E112,[4]INVENTARIO!$B$4:$P$1048576,15,0)</f>
        <v>1</v>
      </c>
      <c r="W112" s="492"/>
      <c r="X112" s="466">
        <f>VLOOKUP(E112,[4]INVENTARIO!$B$114:$R$4077,17,0)</f>
        <v>0</v>
      </c>
      <c r="Y112" s="466">
        <f>VLOOKUP(E112,[4]INVENTARIO!$B$4:$S$4077,18,0)</f>
        <v>0</v>
      </c>
      <c r="Z112" s="492"/>
      <c r="AA112" s="455">
        <f>VLOOKUP(E112,[4]INVENTARIO!$B$4:$U$4077,20,0)</f>
        <v>0</v>
      </c>
      <c r="AB112" s="455">
        <f t="shared" si="22"/>
        <v>0</v>
      </c>
      <c r="AC112" s="492"/>
      <c r="AD112" s="455">
        <f>VLOOKUP(E112,[4]INVENTARIO!$B$4:$X$4077,23,0)</f>
        <v>0</v>
      </c>
      <c r="AE112" s="455">
        <f t="shared" si="23"/>
        <v>0</v>
      </c>
      <c r="AF112" s="492"/>
      <c r="AG112" s="455">
        <f>VLOOKUP(E112,[4]INVENTARIO!$B$4:$AA$1048576,26,0)</f>
        <v>2.85</v>
      </c>
      <c r="AH112" s="455">
        <f t="shared" si="24"/>
        <v>2.85</v>
      </c>
      <c r="AI112" s="492"/>
      <c r="AJ112" s="455">
        <f>VLOOKUP(E112,[4]INVENTARIO!$B$4:$AD$1048576,29,0)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24127</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VLOOKUP(E113,[4]INVENTARIO!$B$4:$P$1048576,15,0)</f>
        <v>1</v>
      </c>
      <c r="X113" s="466">
        <f>VLOOKUP(E113,[4]INVENTARIO!$B$114:$R$4077,17,0)</f>
        <v>0</v>
      </c>
      <c r="Y113" s="466">
        <f>VLOOKUP(E113,[4]INVENTARIO!$B$4:$S$4077,18,0)</f>
        <v>0</v>
      </c>
      <c r="AA113" s="455">
        <f>VLOOKUP(E113,[4]INVENTARIO!$B$4:$U$4077,20,0)</f>
        <v>0</v>
      </c>
      <c r="AB113" s="455">
        <f t="shared" si="22"/>
        <v>0</v>
      </c>
      <c r="AD113" s="455">
        <f>VLOOKUP(E113,[4]INVENTARIO!$B$4:$X$4077,23,0)</f>
        <v>0</v>
      </c>
      <c r="AE113" s="455">
        <f t="shared" si="23"/>
        <v>0</v>
      </c>
      <c r="AG113" s="455">
        <f>VLOOKUP(E113,[4]INVENTARIO!$B$4:$AA$1048576,26,0)</f>
        <v>300</v>
      </c>
      <c r="AH113" s="455">
        <f t="shared" si="24"/>
        <v>300</v>
      </c>
      <c r="AJ113" s="455">
        <f>VLOOKUP(E113,[4]INVENTARIO!$B$4:$AD$1048576,29,0)</f>
        <v>300</v>
      </c>
      <c r="AK113" s="455">
        <f t="shared" si="25"/>
        <v>300</v>
      </c>
      <c r="AT113" s="512"/>
    </row>
    <row r="114" spans="1:46" ht="24" customHeight="1" outlineLevel="1" x14ac:dyDescent="0.25">
      <c r="A114" s="473" t="s">
        <v>24127</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VLOOKUP(E114,[4]INVENTARIO!$B$4:$P$1048576,15,0)</f>
        <v>1</v>
      </c>
      <c r="X114" s="466">
        <f>VLOOKUP(E114,[4]INVENTARIO!$B$114:$R$4077,17,0)</f>
        <v>0</v>
      </c>
      <c r="Y114" s="466">
        <f>VLOOKUP(E114,[4]INVENTARIO!$B$4:$S$4077,18,0)</f>
        <v>0</v>
      </c>
      <c r="AA114" s="455">
        <f>VLOOKUP(E114,[4]INVENTARIO!$B$4:$U$4077,20,0)</f>
        <v>0</v>
      </c>
      <c r="AB114" s="455">
        <f t="shared" si="22"/>
        <v>0</v>
      </c>
      <c r="AD114" s="455">
        <f>VLOOKUP(E114,[4]INVENTARIO!$B$4:$X$4077,23,0)</f>
        <v>0</v>
      </c>
      <c r="AE114" s="455">
        <f t="shared" si="23"/>
        <v>0</v>
      </c>
      <c r="AG114" s="455">
        <f>VLOOKUP(E114,[4]INVENTARIO!$B$4:$AA$1048576,26,0)</f>
        <v>300</v>
      </c>
      <c r="AH114" s="455">
        <f t="shared" si="24"/>
        <v>300</v>
      </c>
      <c r="AJ114" s="455">
        <f>VLOOKUP(E114,[4]INVENTARIO!$B$4:$AD$1048576,29,0)</f>
        <v>300</v>
      </c>
      <c r="AK114" s="455">
        <f t="shared" si="25"/>
        <v>300</v>
      </c>
      <c r="AT114" s="512"/>
    </row>
    <row r="115" spans="1:46" ht="24" customHeight="1" outlineLevel="1" x14ac:dyDescent="0.25">
      <c r="A115" s="473" t="s">
        <v>24127</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VLOOKUP(E115,[4]INVENTARIO!$B$4:$P$1048576,15,0)</f>
        <v>1</v>
      </c>
      <c r="X115" s="466">
        <f>VLOOKUP(E115,[4]INVENTARIO!$B$114:$R$4077,17,0)</f>
        <v>0</v>
      </c>
      <c r="Y115" s="466">
        <f>VLOOKUP(E115,[4]INVENTARIO!$B$4:$S$4077,18,0)</f>
        <v>0</v>
      </c>
      <c r="AA115" s="455">
        <f>VLOOKUP(E115,[4]INVENTARIO!$B$4:$U$4077,20,0)</f>
        <v>0</v>
      </c>
      <c r="AB115" s="455">
        <f t="shared" si="22"/>
        <v>0</v>
      </c>
      <c r="AD115" s="455">
        <f>VLOOKUP(E115,[4]INVENTARIO!$B$4:$X$4077,23,0)</f>
        <v>0</v>
      </c>
      <c r="AE115" s="455">
        <f t="shared" si="23"/>
        <v>0</v>
      </c>
      <c r="AG115" s="455">
        <f>VLOOKUP(E115,[4]INVENTARIO!$B$4:$AA$1048576,26,0)</f>
        <v>300</v>
      </c>
      <c r="AH115" s="455">
        <f t="shared" si="24"/>
        <v>300</v>
      </c>
      <c r="AJ115" s="455">
        <f>VLOOKUP(E115,[4]INVENTARIO!$B$4:$AD$1048576,29,0)</f>
        <v>300</v>
      </c>
      <c r="AK115" s="455">
        <f t="shared" si="25"/>
        <v>300</v>
      </c>
      <c r="AT115" s="512"/>
    </row>
    <row r="116" spans="1:46" ht="24" customHeight="1" outlineLevel="1" x14ac:dyDescent="0.25">
      <c r="A116" s="473" t="s">
        <v>24127</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VLOOKUP(E116,[4]INVENTARIO!$B$4:$P$1048576,15,0)</f>
        <v>1</v>
      </c>
      <c r="X116" s="466">
        <f>VLOOKUP(E116,[4]INVENTARIO!$B$114:$R$4077,17,0)</f>
        <v>60</v>
      </c>
      <c r="Y116" s="466">
        <f>VLOOKUP(E116,[4]INVENTARIO!$B$4:$S$4077,18,0)</f>
        <v>60</v>
      </c>
      <c r="AA116" s="455">
        <f>VLOOKUP(E116,[4]INVENTARIO!$B$4:$U$4077,20,0)</f>
        <v>60</v>
      </c>
      <c r="AB116" s="455">
        <f t="shared" si="22"/>
        <v>60</v>
      </c>
      <c r="AD116" s="455">
        <f>VLOOKUP(E116,[4]INVENTARIO!$B$4:$X$4077,23,0)</f>
        <v>60</v>
      </c>
      <c r="AE116" s="455">
        <f t="shared" si="23"/>
        <v>60</v>
      </c>
      <c r="AG116" s="455">
        <f>VLOOKUP(E116,[4]INVENTARIO!$B$4:$AA$1048576,26,0)</f>
        <v>60</v>
      </c>
      <c r="AH116" s="455">
        <f t="shared" si="24"/>
        <v>60</v>
      </c>
      <c r="AJ116" s="455">
        <f>VLOOKUP(E116,[4]INVENTARIO!$B$4:$AD$1048576,29,0)</f>
        <v>48</v>
      </c>
      <c r="AK116" s="455">
        <f t="shared" si="25"/>
        <v>48</v>
      </c>
      <c r="AT116" s="512"/>
    </row>
    <row r="117" spans="1:46" ht="24" customHeight="1" outlineLevel="1" x14ac:dyDescent="0.25">
      <c r="A117" s="473" t="s">
        <v>24127</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VLOOKUP(E117,[4]INVENTARIO!$B$4:$P$1048576,15,0)</f>
        <v>1</v>
      </c>
      <c r="X117" s="466">
        <f>VLOOKUP(E117,[4]INVENTARIO!$B$114:$R$4077,17,0)</f>
        <v>0</v>
      </c>
      <c r="Y117" s="466">
        <f>VLOOKUP(E117,[4]INVENTARIO!$B$4:$S$4077,18,0)</f>
        <v>0</v>
      </c>
      <c r="AA117" s="455">
        <f>VLOOKUP(E117,[4]INVENTARIO!$B$4:$U$4077,20,0)</f>
        <v>0</v>
      </c>
      <c r="AB117" s="455">
        <f t="shared" si="22"/>
        <v>0</v>
      </c>
      <c r="AD117" s="455">
        <f>VLOOKUP(E117,[4]INVENTARIO!$B$4:$X$4077,23,0)</f>
        <v>0</v>
      </c>
      <c r="AE117" s="455">
        <f t="shared" si="23"/>
        <v>0</v>
      </c>
      <c r="AG117" s="455">
        <f>VLOOKUP(E117,[4]INVENTARIO!$B$4:$AA$1048576,26,0)</f>
        <v>0</v>
      </c>
      <c r="AH117" s="455">
        <f t="shared" si="24"/>
        <v>0</v>
      </c>
      <c r="AJ117" s="455">
        <f>VLOOKUP(E117,[4]INVENTARIO!$B$4:$AD$1048576,29,0)</f>
        <v>0</v>
      </c>
      <c r="AK117" s="455">
        <f t="shared" si="25"/>
        <v>0</v>
      </c>
      <c r="AT117" s="512"/>
    </row>
    <row r="118" spans="1:46" ht="24" customHeight="1" outlineLevel="1" x14ac:dyDescent="0.25">
      <c r="A118" s="473" t="s">
        <v>24127</v>
      </c>
      <c r="B118" s="464">
        <v>114</v>
      </c>
      <c r="C118" s="463" t="s">
        <v>23996</v>
      </c>
      <c r="D118" s="463" t="s">
        <v>24128</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VLOOKUP(E118,[4]INVENTARIO!$B$4:$P$1048576,15,0)</f>
        <v>1</v>
      </c>
      <c r="X118" s="466">
        <f>VLOOKUP(E118,[4]INVENTARIO!$B$114:$R$4077,17,0)</f>
        <v>0</v>
      </c>
      <c r="Y118" s="466">
        <f>VLOOKUP(E118,[4]INVENTARIO!$B$4:$S$4077,18,0)</f>
        <v>0</v>
      </c>
      <c r="AA118" s="455">
        <f>VLOOKUP(E118,[4]INVENTARIO!$B$4:$U$4077,20,0)</f>
        <v>0</v>
      </c>
      <c r="AB118" s="455">
        <f t="shared" si="22"/>
        <v>0</v>
      </c>
      <c r="AD118" s="455">
        <f>VLOOKUP(E118,[4]INVENTARIO!$B$4:$X$4077,23,0)</f>
        <v>0</v>
      </c>
      <c r="AE118" s="455">
        <f t="shared" si="23"/>
        <v>0</v>
      </c>
      <c r="AG118" s="455">
        <f>VLOOKUP(E118,[4]INVENTARIO!$B$4:$AA$1048576,26,0)</f>
        <v>11.7</v>
      </c>
      <c r="AH118" s="455">
        <f t="shared" si="24"/>
        <v>11.7</v>
      </c>
      <c r="AJ118" s="455">
        <f>VLOOKUP(E118,[4]INVENTARIO!$B$4:$AD$1048576,29,0)</f>
        <v>8.4</v>
      </c>
      <c r="AK118" s="455">
        <f t="shared" si="25"/>
        <v>8.4</v>
      </c>
      <c r="AT118" s="512"/>
    </row>
    <row r="119" spans="1:46" ht="24" customHeight="1" outlineLevel="1" x14ac:dyDescent="0.25">
      <c r="A119" s="473" t="s">
        <v>24127</v>
      </c>
      <c r="B119" s="464">
        <v>115</v>
      </c>
      <c r="C119" s="463" t="s">
        <v>23996</v>
      </c>
      <c r="D119" s="463" t="s">
        <v>24128</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VLOOKUP(E119,[4]INVENTARIO!$B$4:$P$1048576,15,0)</f>
        <v>1</v>
      </c>
      <c r="X119" s="466">
        <f>VLOOKUP(E119,[4]INVENTARIO!$B$114:$R$4077,17,0)</f>
        <v>20.5</v>
      </c>
      <c r="Y119" s="466">
        <f>VLOOKUP(E119,[4]INVENTARIO!$B$4:$S$4077,18,0)</f>
        <v>20.5</v>
      </c>
      <c r="AA119" s="455">
        <f>VLOOKUP(E119,[4]INVENTARIO!$B$4:$U$4077,20,0)</f>
        <v>20.5</v>
      </c>
      <c r="AB119" s="455">
        <f t="shared" si="22"/>
        <v>20.5</v>
      </c>
      <c r="AD119" s="455">
        <f>VLOOKUP(E119,[4]INVENTARIO!$B$4:$X$4077,23,0)</f>
        <v>20.5</v>
      </c>
      <c r="AE119" s="455">
        <f t="shared" si="23"/>
        <v>20.5</v>
      </c>
      <c r="AG119" s="455">
        <f>VLOOKUP(E119,[4]INVENTARIO!$B$4:$AA$1048576,26,0)</f>
        <v>20.5</v>
      </c>
      <c r="AH119" s="455">
        <f t="shared" si="24"/>
        <v>20.5</v>
      </c>
      <c r="AJ119" s="455">
        <f>VLOOKUP(E119,[4]INVENTARIO!$B$4:$AD$1048576,29,0)</f>
        <v>14</v>
      </c>
      <c r="AK119" s="455">
        <f t="shared" si="25"/>
        <v>14</v>
      </c>
      <c r="AT119" s="512"/>
    </row>
    <row r="120" spans="1:46" s="461" customFormat="1" ht="24" customHeight="1" outlineLevel="1" x14ac:dyDescent="0.25">
      <c r="A120" s="473" t="s">
        <v>24127</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VLOOKUP(E120,[4]INVENTARIO!$B$4:$P$1048576,15,0)</f>
        <v>1</v>
      </c>
      <c r="W120" s="492"/>
      <c r="X120" s="466">
        <f>VLOOKUP(E120,[4]INVENTARIO!$B$114:$R$4077,17,0)</f>
        <v>60</v>
      </c>
      <c r="Y120" s="466">
        <f>VLOOKUP(E120,[4]INVENTARIO!$B$4:$S$4077,18,0)</f>
        <v>60</v>
      </c>
      <c r="Z120" s="492"/>
      <c r="AA120" s="455">
        <f>VLOOKUP(E120,[4]INVENTARIO!$B$4:$U$4077,20,0)</f>
        <v>60</v>
      </c>
      <c r="AB120" s="455">
        <f t="shared" si="22"/>
        <v>60</v>
      </c>
      <c r="AC120" s="492"/>
      <c r="AD120" s="455">
        <f>VLOOKUP(E120,[4]INVENTARIO!$B$4:$X$4077,23,0)</f>
        <v>60</v>
      </c>
      <c r="AE120" s="455">
        <f t="shared" si="23"/>
        <v>60</v>
      </c>
      <c r="AF120" s="492"/>
      <c r="AG120" s="455">
        <f>VLOOKUP(E120,[4]INVENTARIO!$B$4:$AA$1048576,26,0)</f>
        <v>60</v>
      </c>
      <c r="AH120" s="455">
        <f t="shared" si="24"/>
        <v>60</v>
      </c>
      <c r="AI120" s="492"/>
      <c r="AJ120" s="455">
        <f>VLOOKUP(E120,[4]INVENTARIO!$B$4:$AD$1048576,29,0)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24127</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VLOOKUP(E121,[4]INVENTARIO!$B$4:$P$1048576,15,0)</f>
        <v>1</v>
      </c>
      <c r="X121" s="466">
        <f>VLOOKUP(E121,[4]INVENTARIO!$B$114:$R$4077,17,0)</f>
        <v>0</v>
      </c>
      <c r="Y121" s="466">
        <f>VLOOKUP(E121,[4]INVENTARIO!$B$4:$S$4077,18,0)</f>
        <v>0</v>
      </c>
      <c r="AA121" s="455">
        <f>VLOOKUP(E121,[4]INVENTARIO!$B$4:$U$4077,20,0)</f>
        <v>0</v>
      </c>
      <c r="AB121" s="455">
        <f t="shared" si="22"/>
        <v>0</v>
      </c>
      <c r="AD121" s="455">
        <f>VLOOKUP(E121,[4]INVENTARIO!$B$4:$X$4077,23,0)</f>
        <v>0</v>
      </c>
      <c r="AE121" s="455">
        <f t="shared" si="23"/>
        <v>0</v>
      </c>
      <c r="AG121" s="455">
        <f>VLOOKUP(E121,[4]INVENTARIO!$B$4:$AA$1048576,26,0)</f>
        <v>0</v>
      </c>
      <c r="AH121" s="455">
        <f t="shared" si="24"/>
        <v>0</v>
      </c>
      <c r="AJ121" s="455">
        <f>VLOOKUP(E121,[4]INVENTARIO!$B$4:$AD$1048576,29,0)</f>
        <v>0</v>
      </c>
      <c r="AK121" s="455">
        <f t="shared" si="25"/>
        <v>0</v>
      </c>
      <c r="AT121" s="512"/>
    </row>
    <row r="122" spans="1:46" ht="24" customHeight="1" outlineLevel="1" x14ac:dyDescent="0.25">
      <c r="A122" s="473" t="s">
        <v>24127</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VLOOKUP(E122,[4]INVENTARIO!$B$4:$P$1048576,15,0)</f>
        <v>1</v>
      </c>
      <c r="X122" s="466">
        <f>VLOOKUP(E122,[4]INVENTARIO!$B$114:$R$4077,17,0)</f>
        <v>78</v>
      </c>
      <c r="Y122" s="466">
        <f>VLOOKUP(E122,[4]INVENTARIO!$B$4:$S$4077,18,0)</f>
        <v>78</v>
      </c>
      <c r="AA122" s="455">
        <f>VLOOKUP(E122,[4]INVENTARIO!$B$4:$U$4077,20,0)</f>
        <v>78</v>
      </c>
      <c r="AB122" s="455">
        <f t="shared" si="22"/>
        <v>78</v>
      </c>
      <c r="AD122" s="455">
        <f>VLOOKUP(E122,[4]INVENTARIO!$B$4:$X$4077,23,0)</f>
        <v>78</v>
      </c>
      <c r="AE122" s="455">
        <f t="shared" si="23"/>
        <v>78</v>
      </c>
      <c r="AG122" s="455">
        <f>VLOOKUP(E122,[4]INVENTARIO!$B$4:$AA$1048576,26,0)</f>
        <v>78</v>
      </c>
      <c r="AH122" s="455">
        <f t="shared" si="24"/>
        <v>78</v>
      </c>
      <c r="AJ122" s="455">
        <f>VLOOKUP(E122,[4]INVENTARIO!$B$4:$AD$1048576,29,0)</f>
        <v>75</v>
      </c>
      <c r="AK122" s="455">
        <f t="shared" si="25"/>
        <v>75</v>
      </c>
      <c r="AT122" s="512"/>
    </row>
    <row r="123" spans="1:46" ht="24" customHeight="1" outlineLevel="1" x14ac:dyDescent="0.25">
      <c r="A123" s="473" t="s">
        <v>24127</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VLOOKUP(E123,[4]INVENTARIO!$B$4:$P$1048576,15,0)</f>
        <v>1</v>
      </c>
      <c r="X123" s="466">
        <f>VLOOKUP(E123,[4]INVENTARIO!$B$114:$R$4077,17,0)</f>
        <v>0</v>
      </c>
      <c r="Y123" s="466">
        <f>VLOOKUP(E123,[4]INVENTARIO!$B$4:$S$4077,18,0)</f>
        <v>0</v>
      </c>
      <c r="AA123" s="455">
        <f>VLOOKUP(E123,[4]INVENTARIO!$B$4:$U$4077,20,0)</f>
        <v>0</v>
      </c>
      <c r="AB123" s="455">
        <f t="shared" si="22"/>
        <v>0</v>
      </c>
      <c r="AD123" s="455">
        <f>VLOOKUP(E123,[4]INVENTARIO!$B$4:$X$4077,23,0)</f>
        <v>0</v>
      </c>
      <c r="AE123" s="455">
        <f t="shared" si="23"/>
        <v>0</v>
      </c>
      <c r="AG123" s="455">
        <f>VLOOKUP(E123,[4]INVENTARIO!$B$4:$AA$1048576,26,0)</f>
        <v>0</v>
      </c>
      <c r="AH123" s="455">
        <f t="shared" si="24"/>
        <v>0</v>
      </c>
      <c r="AJ123" s="455">
        <f>VLOOKUP(E123,[4]INVENTARIO!$B$4:$AD$1048576,29,0)</f>
        <v>0</v>
      </c>
      <c r="AK123" s="455">
        <f t="shared" si="25"/>
        <v>0</v>
      </c>
      <c r="AT123" s="512"/>
    </row>
    <row r="124" spans="1:46" ht="24" customHeight="1" outlineLevel="1" x14ac:dyDescent="0.25">
      <c r="A124" s="473" t="s">
        <v>24127</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VLOOKUP(E124,[4]INVENTARIO!$B$4:$P$1048576,15,0)</f>
        <v>1</v>
      </c>
      <c r="X124" s="466">
        <f>VLOOKUP(E124,[4]INVENTARIO!$B$114:$R$4077,17,0)</f>
        <v>90</v>
      </c>
      <c r="Y124" s="466">
        <f>VLOOKUP(E124,[4]INVENTARIO!$B$4:$S$4077,18,0)</f>
        <v>90</v>
      </c>
      <c r="AA124" s="455">
        <f>VLOOKUP(E124,[4]INVENTARIO!$B$4:$U$4077,20,0)</f>
        <v>90</v>
      </c>
      <c r="AB124" s="455">
        <f t="shared" si="22"/>
        <v>90</v>
      </c>
      <c r="AD124" s="455">
        <f>VLOOKUP(E124,[4]INVENTARIO!$B$4:$X$4077,23,0)</f>
        <v>90</v>
      </c>
      <c r="AE124" s="455">
        <f t="shared" si="23"/>
        <v>90</v>
      </c>
      <c r="AG124" s="455">
        <f>VLOOKUP(E124,[4]INVENTARIO!$B$4:$AA$1048576,26,0)</f>
        <v>90</v>
      </c>
      <c r="AH124" s="455">
        <f t="shared" si="24"/>
        <v>90</v>
      </c>
      <c r="AJ124" s="455">
        <f>VLOOKUP(E124,[4]INVENTARIO!$B$4:$AD$1048576,29,0)</f>
        <v>87</v>
      </c>
      <c r="AK124" s="455">
        <f t="shared" si="25"/>
        <v>87</v>
      </c>
      <c r="AT124" s="512"/>
    </row>
    <row r="125" spans="1:46" s="461" customFormat="1" ht="24" customHeight="1" outlineLevel="1" x14ac:dyDescent="0.25">
      <c r="A125" s="473" t="s">
        <v>24127</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VLOOKUP(E125,[4]INVENTARIO!$B$4:$P$1048576,15,0)</f>
        <v>1</v>
      </c>
      <c r="W125" s="492"/>
      <c r="X125" s="466">
        <f>VLOOKUP(E125,[4]INVENTARIO!$B$114:$R$4077,17,0)</f>
        <v>0</v>
      </c>
      <c r="Y125" s="466">
        <f>VLOOKUP(E125,[4]INVENTARIO!$B$4:$S$4077,18,0)</f>
        <v>0</v>
      </c>
      <c r="Z125" s="492"/>
      <c r="AA125" s="455">
        <f>VLOOKUP(E125,[4]INVENTARIO!$B$4:$U$4077,20,0)</f>
        <v>0</v>
      </c>
      <c r="AB125" s="455">
        <f t="shared" si="22"/>
        <v>0</v>
      </c>
      <c r="AC125" s="492"/>
      <c r="AD125" s="455">
        <f>VLOOKUP(E125,[4]INVENTARIO!$B$4:$X$4077,23,0)</f>
        <v>0</v>
      </c>
      <c r="AE125" s="455">
        <f t="shared" si="23"/>
        <v>0</v>
      </c>
      <c r="AF125" s="492"/>
      <c r="AG125" s="455">
        <f>VLOOKUP(E125,[4]INVENTARIO!$B$4:$AA$1048576,26,0)</f>
        <v>0</v>
      </c>
      <c r="AH125" s="455">
        <f t="shared" si="24"/>
        <v>0</v>
      </c>
      <c r="AI125" s="492"/>
      <c r="AJ125" s="455">
        <f>VLOOKUP(E125,[4]INVENTARIO!$B$4:$AD$1048576,29,0)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24127</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VLOOKUP(E126,[4]INVENTARIO!$B$4:$P$1048576,15,0)</f>
        <v>1</v>
      </c>
      <c r="X126" s="466">
        <f>VLOOKUP(E126,[4]INVENTARIO!$B$114:$R$4077,17,0)</f>
        <v>90</v>
      </c>
      <c r="Y126" s="466">
        <f>VLOOKUP(E126,[4]INVENTARIO!$B$4:$S$4077,18,0)</f>
        <v>90</v>
      </c>
      <c r="AA126" s="455">
        <f>VLOOKUP(E126,[4]INVENTARIO!$B$4:$U$4077,20,0)</f>
        <v>90</v>
      </c>
      <c r="AB126" s="455">
        <f t="shared" si="22"/>
        <v>90</v>
      </c>
      <c r="AD126" s="455">
        <f>VLOOKUP(E126,[4]INVENTARIO!$B$4:$X$4077,23,0)</f>
        <v>90</v>
      </c>
      <c r="AE126" s="455">
        <f t="shared" si="23"/>
        <v>90</v>
      </c>
      <c r="AG126" s="455">
        <f>VLOOKUP(E126,[4]INVENTARIO!$B$4:$AA$1048576,26,0)</f>
        <v>90</v>
      </c>
      <c r="AH126" s="455">
        <f t="shared" si="24"/>
        <v>90</v>
      </c>
      <c r="AJ126" s="455">
        <f>VLOOKUP(E126,[4]INVENTARIO!$B$4:$AD$1048576,29,0)</f>
        <v>87</v>
      </c>
      <c r="AK126" s="455">
        <f t="shared" si="25"/>
        <v>87</v>
      </c>
      <c r="AT126" s="512"/>
    </row>
    <row r="127" spans="1:46" ht="24" customHeight="1" outlineLevel="1" x14ac:dyDescent="0.25">
      <c r="A127" s="473" t="s">
        <v>24127</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VLOOKUP(E127,[4]INVENTARIO!$B$4:$P$1048576,15,0)</f>
        <v>1</v>
      </c>
      <c r="X127" s="466">
        <f>VLOOKUP(E127,[4]INVENTARIO!$B$114:$R$4077,17,0)</f>
        <v>0</v>
      </c>
      <c r="Y127" s="466">
        <f>VLOOKUP(E127,[4]INVENTARIO!$B$4:$S$4077,18,0)</f>
        <v>0</v>
      </c>
      <c r="AA127" s="455">
        <f>VLOOKUP(E127,[4]INVENTARIO!$B$4:$U$4077,20,0)</f>
        <v>0</v>
      </c>
      <c r="AB127" s="455">
        <f t="shared" si="22"/>
        <v>0</v>
      </c>
      <c r="AD127" s="455">
        <f>VLOOKUP(E127,[4]INVENTARIO!$B$4:$X$4077,23,0)</f>
        <v>0</v>
      </c>
      <c r="AE127" s="455">
        <f t="shared" si="23"/>
        <v>0</v>
      </c>
      <c r="AG127" s="455">
        <f>VLOOKUP(E127,[4]INVENTARIO!$B$4:$AA$1048576,26,0)</f>
        <v>0</v>
      </c>
      <c r="AH127" s="455">
        <f t="shared" si="24"/>
        <v>0</v>
      </c>
      <c r="AJ127" s="455">
        <f>VLOOKUP(E127,[4]INVENTARIO!$B$4:$AD$1048576,29,0)</f>
        <v>0</v>
      </c>
      <c r="AK127" s="455">
        <f t="shared" si="25"/>
        <v>0</v>
      </c>
      <c r="AT127" s="512"/>
    </row>
    <row r="128" spans="1:46" ht="24" customHeight="1" outlineLevel="1" x14ac:dyDescent="0.25">
      <c r="A128" s="473" t="s">
        <v>24127</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VLOOKUP(E128,[4]INVENTARIO!$B$4:$P$1048576,15,0)</f>
        <v>1</v>
      </c>
      <c r="X128" s="466">
        <f>VLOOKUP(E128,[4]INVENTARIO!$B$114:$R$4077,17,0)</f>
        <v>80</v>
      </c>
      <c r="Y128" s="466">
        <f>VLOOKUP(E128,[4]INVENTARIO!$B$4:$S$4077,18,0)</f>
        <v>80</v>
      </c>
      <c r="AA128" s="455">
        <f>VLOOKUP(E128,[4]INVENTARIO!$B$4:$U$4077,20,0)</f>
        <v>80</v>
      </c>
      <c r="AB128" s="455">
        <f t="shared" si="22"/>
        <v>80</v>
      </c>
      <c r="AD128" s="455">
        <f>VLOOKUP(E128,[4]INVENTARIO!$B$4:$X$4077,23,0)</f>
        <v>80</v>
      </c>
      <c r="AE128" s="455">
        <f t="shared" si="23"/>
        <v>80</v>
      </c>
      <c r="AG128" s="455">
        <f>VLOOKUP(E128,[4]INVENTARIO!$B$4:$AA$1048576,26,0)</f>
        <v>80</v>
      </c>
      <c r="AH128" s="455">
        <f t="shared" si="24"/>
        <v>80</v>
      </c>
      <c r="AJ128" s="455">
        <f>VLOOKUP(E128,[4]INVENTARIO!$B$4:$AD$1048576,29,0)</f>
        <v>78</v>
      </c>
      <c r="AK128" s="455">
        <f t="shared" si="25"/>
        <v>78</v>
      </c>
      <c r="AT128" s="512"/>
    </row>
    <row r="129" spans="1:46" ht="24" customHeight="1" outlineLevel="1" x14ac:dyDescent="0.25">
      <c r="A129" s="473" t="s">
        <v>24127</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VLOOKUP(E129,[4]INVENTARIO!$B$4:$P$1048576,15,0)</f>
        <v>1</v>
      </c>
      <c r="X129" s="466">
        <f>VLOOKUP(E129,[4]INVENTARIO!$B$114:$R$4077,17,0)</f>
        <v>0</v>
      </c>
      <c r="Y129" s="466">
        <f>VLOOKUP(E129,[4]INVENTARIO!$B$4:$S$4077,18,0)</f>
        <v>0</v>
      </c>
      <c r="AA129" s="455">
        <f>VLOOKUP(E129,[4]INVENTARIO!$B$4:$U$4077,20,0)</f>
        <v>0</v>
      </c>
      <c r="AB129" s="455">
        <f t="shared" si="22"/>
        <v>0</v>
      </c>
      <c r="AD129" s="455">
        <f>VLOOKUP(E129,[4]INVENTARIO!$B$4:$X$4077,23,0)</f>
        <v>0</v>
      </c>
      <c r="AE129" s="455">
        <f t="shared" si="23"/>
        <v>0</v>
      </c>
      <c r="AG129" s="455">
        <f>VLOOKUP(E129,[4]INVENTARIO!$B$4:$AA$1048576,26,0)</f>
        <v>0</v>
      </c>
      <c r="AH129" s="455">
        <f t="shared" si="24"/>
        <v>0</v>
      </c>
      <c r="AJ129" s="455">
        <f>VLOOKUP(E129,[4]INVENTARIO!$B$4:$AD$1048576,29,0)</f>
        <v>0</v>
      </c>
      <c r="AK129" s="455">
        <f t="shared" si="25"/>
        <v>0</v>
      </c>
      <c r="AT129" s="512"/>
    </row>
    <row r="130" spans="1:46" s="461" customFormat="1" ht="24" customHeight="1" outlineLevel="1" x14ac:dyDescent="0.25">
      <c r="A130" s="473" t="s">
        <v>24127</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VLOOKUP(E130,[4]INVENTARIO!$B$4:$P$1048576,15,0)</f>
        <v>1</v>
      </c>
      <c r="W130" s="492"/>
      <c r="X130" s="466">
        <f>VLOOKUP(E130,[4]INVENTARIO!$B$114:$R$4077,17,0)</f>
        <v>70</v>
      </c>
      <c r="Y130" s="466">
        <f>VLOOKUP(E130,[4]INVENTARIO!$B$4:$S$4077,18,0)</f>
        <v>70</v>
      </c>
      <c r="Z130" s="492"/>
      <c r="AA130" s="455">
        <f>VLOOKUP(E130,[4]INVENTARIO!$B$4:$U$4077,20,0)</f>
        <v>70</v>
      </c>
      <c r="AB130" s="455">
        <f t="shared" si="22"/>
        <v>70</v>
      </c>
      <c r="AC130" s="492"/>
      <c r="AD130" s="455">
        <f>VLOOKUP(E130,[4]INVENTARIO!$B$4:$X$4077,23,0)</f>
        <v>70</v>
      </c>
      <c r="AE130" s="455">
        <f t="shared" si="23"/>
        <v>70</v>
      </c>
      <c r="AF130" s="492"/>
      <c r="AG130" s="455">
        <f>VLOOKUP(E130,[4]INVENTARIO!$B$4:$AA$1048576,26,0)</f>
        <v>70</v>
      </c>
      <c r="AH130" s="455">
        <f t="shared" si="24"/>
        <v>70</v>
      </c>
      <c r="AI130" s="492"/>
      <c r="AJ130" s="455">
        <f>VLOOKUP(E130,[4]INVENTARIO!$B$4:$AD$1048576,29,0)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24127</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VLOOKUP(E131,[4]INVENTARIO!$B$4:$P$1048576,15,0)</f>
        <v>1</v>
      </c>
      <c r="X131" s="466">
        <f>VLOOKUP(E131,[4]INVENTARIO!$B$114:$R$4077,17,0)</f>
        <v>65</v>
      </c>
      <c r="Y131" s="466">
        <f>VLOOKUP(E131,[4]INVENTARIO!$B$4:$S$4077,18,0)</f>
        <v>65</v>
      </c>
      <c r="AA131" s="455">
        <f>VLOOKUP(E131,[4]INVENTARIO!$B$4:$U$4077,20,0)</f>
        <v>65</v>
      </c>
      <c r="AB131" s="455">
        <f t="shared" si="22"/>
        <v>65</v>
      </c>
      <c r="AD131" s="455">
        <f>VLOOKUP(E131,[4]INVENTARIO!$B$4:$X$4077,23,0)</f>
        <v>65</v>
      </c>
      <c r="AE131" s="455">
        <f t="shared" si="23"/>
        <v>65</v>
      </c>
      <c r="AG131" s="455">
        <f>VLOOKUP(E131,[4]INVENTARIO!$B$4:$AA$1048576,26,0)</f>
        <v>65</v>
      </c>
      <c r="AH131" s="455">
        <f t="shared" si="24"/>
        <v>65</v>
      </c>
      <c r="AJ131" s="455">
        <f>VLOOKUP(E131,[4]INVENTARIO!$B$4:$AD$1048576,29,0)</f>
        <v>48</v>
      </c>
      <c r="AK131" s="455">
        <f t="shared" si="25"/>
        <v>48</v>
      </c>
      <c r="AT131" s="512"/>
    </row>
    <row r="132" spans="1:46" ht="24" customHeight="1" outlineLevel="1" x14ac:dyDescent="0.25">
      <c r="A132" s="473" t="s">
        <v>24127</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VLOOKUP(E132,[4]INVENTARIO!$B$4:$P$1048576,15,0)</f>
        <v>1</v>
      </c>
      <c r="X132" s="466">
        <f>VLOOKUP(E132,[4]INVENTARIO!$B$114:$R$4077,17,0)</f>
        <v>0</v>
      </c>
      <c r="Y132" s="466">
        <f>VLOOKUP(E132,[4]INVENTARIO!$B$4:$S$4077,18,0)</f>
        <v>0</v>
      </c>
      <c r="AA132" s="455">
        <f>VLOOKUP(E132,[4]INVENTARIO!$B$4:$U$4077,20,0)</f>
        <v>0</v>
      </c>
      <c r="AB132" s="455">
        <f t="shared" si="22"/>
        <v>0</v>
      </c>
      <c r="AD132" s="455">
        <f>VLOOKUP(E132,[4]INVENTARIO!$B$4:$X$4077,23,0)</f>
        <v>0</v>
      </c>
      <c r="AE132" s="455">
        <f t="shared" si="23"/>
        <v>0</v>
      </c>
      <c r="AG132" s="455">
        <f>VLOOKUP(E132,[4]INVENTARIO!$B$4:$AA$1048576,26,0)</f>
        <v>0</v>
      </c>
      <c r="AH132" s="455">
        <f t="shared" si="24"/>
        <v>0</v>
      </c>
      <c r="AJ132" s="455">
        <f>VLOOKUP(E132,[4]INVENTARIO!$B$4:$AD$1048576,29,0)</f>
        <v>0</v>
      </c>
      <c r="AK132" s="455">
        <f t="shared" si="25"/>
        <v>0</v>
      </c>
      <c r="AT132" s="512"/>
    </row>
    <row r="133" spans="1:46" ht="24" customHeight="1" outlineLevel="1" x14ac:dyDescent="0.25">
      <c r="A133" s="473" t="s">
        <v>24127</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VLOOKUP(E133,[4]INVENTARIO!$B$4:$P$1048576,15,0)</f>
        <v>1</v>
      </c>
      <c r="X133" s="466">
        <f>VLOOKUP(E133,[4]INVENTARIO!$B$114:$R$4077,17,0)</f>
        <v>65</v>
      </c>
      <c r="Y133" s="466">
        <f>VLOOKUP(E133,[4]INVENTARIO!$B$4:$S$4077,18,0)</f>
        <v>65</v>
      </c>
      <c r="AA133" s="455">
        <f>VLOOKUP(E133,[4]INVENTARIO!$B$4:$U$4077,20,0)</f>
        <v>65</v>
      </c>
      <c r="AB133" s="455">
        <f t="shared" si="22"/>
        <v>65</v>
      </c>
      <c r="AD133" s="455">
        <f>VLOOKUP(E133,[4]INVENTARIO!$B$4:$X$4077,23,0)</f>
        <v>65</v>
      </c>
      <c r="AE133" s="455">
        <f t="shared" si="23"/>
        <v>65</v>
      </c>
      <c r="AG133" s="455">
        <f>VLOOKUP(E133,[4]INVENTARIO!$B$4:$AA$1048576,26,0)</f>
        <v>65</v>
      </c>
      <c r="AH133" s="455">
        <f t="shared" si="24"/>
        <v>65</v>
      </c>
      <c r="AJ133" s="455">
        <f>VLOOKUP(E133,[4]INVENTARIO!$B$4:$AD$1048576,29,0)</f>
        <v>48</v>
      </c>
      <c r="AK133" s="455">
        <f t="shared" si="25"/>
        <v>48</v>
      </c>
      <c r="AT133" s="512"/>
    </row>
    <row r="134" spans="1:46" ht="24" customHeight="1" outlineLevel="1" x14ac:dyDescent="0.25">
      <c r="A134" s="473" t="s">
        <v>24127</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VLOOKUP(E134,[4]INVENTARIO!$B$4:$P$1048576,15,0)</f>
        <v>1</v>
      </c>
      <c r="W134" s="499"/>
      <c r="X134" s="466">
        <f>VLOOKUP(E134,[4]INVENTARIO!$B$114:$R$4077,17,0)</f>
        <v>0</v>
      </c>
      <c r="Y134" s="466">
        <f>VLOOKUP(E134,[4]INVENTARIO!$B$4:$S$4077,18,0)</f>
        <v>0</v>
      </c>
      <c r="Z134" s="499"/>
      <c r="AA134" s="543">
        <f>VLOOKUP(E134,[4]INVENTARIO!$B$4:$U$4077,20,0)</f>
        <v>0</v>
      </c>
      <c r="AB134" s="543">
        <f t="shared" si="22"/>
        <v>0</v>
      </c>
      <c r="AC134" s="499"/>
      <c r="AD134" s="543">
        <f>VLOOKUP(E134,[4]INVENTARIO!$B$4:$X$4077,23,0)</f>
        <v>0</v>
      </c>
      <c r="AE134" s="543">
        <f t="shared" si="23"/>
        <v>0</v>
      </c>
      <c r="AF134" s="499"/>
      <c r="AG134" s="543">
        <f>VLOOKUP(E134,[4]INVENTARIO!$B$4:$AA$1048576,26,0)</f>
        <v>0</v>
      </c>
      <c r="AH134" s="543">
        <f t="shared" si="24"/>
        <v>0</v>
      </c>
      <c r="AI134" s="499"/>
      <c r="AJ134" s="543">
        <f>VLOOKUP(E134,[4]INVENTARIO!$B$4:$AD$1048576,29,0)</f>
        <v>0</v>
      </c>
      <c r="AK134" s="543">
        <f t="shared" si="25"/>
        <v>0</v>
      </c>
      <c r="AT134" s="512"/>
    </row>
    <row r="135" spans="1:46" ht="24" customHeight="1" outlineLevel="1" x14ac:dyDescent="0.25">
      <c r="A135" s="473" t="s">
        <v>24127</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VLOOKUP(E135,[4]INVENTARIO!$B$4:$P$1048576,15,0)</f>
        <v>1</v>
      </c>
      <c r="X135" s="466">
        <f>VLOOKUP(E135,[4]INVENTARIO!$B$114:$R$4077,17,0)</f>
        <v>70</v>
      </c>
      <c r="Y135" s="466">
        <f>VLOOKUP(E135,[4]INVENTARIO!$B$4:$S$4077,18,0)</f>
        <v>70</v>
      </c>
      <c r="AA135" s="455">
        <f>VLOOKUP(E135,[4]INVENTARIO!$B$4:$U$4077,20,0)</f>
        <v>70</v>
      </c>
      <c r="AB135" s="455">
        <f t="shared" si="22"/>
        <v>70</v>
      </c>
      <c r="AD135" s="455">
        <f>VLOOKUP(E135,[4]INVENTARIO!$B$4:$X$4077,23,0)</f>
        <v>70</v>
      </c>
      <c r="AE135" s="455">
        <f t="shared" si="23"/>
        <v>70</v>
      </c>
      <c r="AG135" s="455">
        <f>VLOOKUP(E135,[4]INVENTARIO!$B$4:$AA$1048576,26,0)</f>
        <v>70</v>
      </c>
      <c r="AH135" s="455">
        <f t="shared" si="24"/>
        <v>70</v>
      </c>
      <c r="AJ135" s="455">
        <f>VLOOKUP(E135,[4]INVENTARIO!$B$4:$AD$1048576,29,0)</f>
        <v>52</v>
      </c>
      <c r="AK135" s="455">
        <f t="shared" si="25"/>
        <v>52</v>
      </c>
      <c r="AT135" s="512"/>
    </row>
    <row r="136" spans="1:46" ht="24" customHeight="1" outlineLevel="1" x14ac:dyDescent="0.25">
      <c r="A136" s="473" t="s">
        <v>24127</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VLOOKUP(E136,[4]INVENTARIO!$B$4:$P$1048576,15,0)</f>
        <v>1</v>
      </c>
      <c r="X136" s="466">
        <f>VLOOKUP(E136,[4]INVENTARIO!$B$114:$R$4077,17,0)</f>
        <v>0</v>
      </c>
      <c r="Y136" s="466">
        <f>VLOOKUP(E136,[4]INVENTARIO!$B$4:$S$4077,18,0)</f>
        <v>0</v>
      </c>
      <c r="AA136" s="455">
        <f>VLOOKUP(E136,[4]INVENTARIO!$B$4:$U$4077,20,0)</f>
        <v>0</v>
      </c>
      <c r="AB136" s="455">
        <f t="shared" si="22"/>
        <v>0</v>
      </c>
      <c r="AD136" s="455">
        <f>VLOOKUP(E136,[4]INVENTARIO!$B$4:$X$4077,23,0)</f>
        <v>0</v>
      </c>
      <c r="AE136" s="455">
        <f t="shared" si="23"/>
        <v>0</v>
      </c>
      <c r="AG136" s="455">
        <f>VLOOKUP(E136,[4]INVENTARIO!$B$4:$AA$1048576,26,0)</f>
        <v>0</v>
      </c>
      <c r="AH136" s="455">
        <f t="shared" si="24"/>
        <v>0</v>
      </c>
      <c r="AJ136" s="455">
        <f>VLOOKUP(E136,[4]INVENTARIO!$B$4:$AD$1048576,29,0)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VLOOKUP(E137,[4]INVENTARIO!$B$4:$P$1048576,15,0)</f>
        <v>1</v>
      </c>
      <c r="X137" s="466">
        <f>VLOOKUP(E137,[4]INVENTARIO!$B$114:$R$4077,17,0)</f>
        <v>0</v>
      </c>
      <c r="Y137" s="466">
        <f>VLOOKUP(E137,[4]INVENTARIO!$B$4:$S$4077,18,0)</f>
        <v>0</v>
      </c>
      <c r="AA137" s="455">
        <f>VLOOKUP(E137,[4]INVENTARIO!$B$4:$U$4077,20,0)</f>
        <v>0</v>
      </c>
      <c r="AB137" s="455">
        <f t="shared" si="22"/>
        <v>0</v>
      </c>
      <c r="AD137" s="455">
        <f>VLOOKUP(E137,[4]INVENTARIO!$B$4:$X$4077,23,0)</f>
        <v>0</v>
      </c>
      <c r="AE137" s="455">
        <f t="shared" si="23"/>
        <v>0</v>
      </c>
      <c r="AG137" s="455">
        <f>VLOOKUP(E137,[4]INVENTARIO!$B$4:$AA$1048576,26,0)</f>
        <v>0</v>
      </c>
      <c r="AH137" s="455">
        <f t="shared" si="24"/>
        <v>0</v>
      </c>
      <c r="AJ137" s="455">
        <f>VLOOKUP(E137,[4]INVENTARIO!$B$4:$AD$1048576,29,0)</f>
        <v>0</v>
      </c>
      <c r="AK137" s="455">
        <f t="shared" si="25"/>
        <v>0</v>
      </c>
      <c r="AT137" s="512"/>
    </row>
    <row r="138" spans="1:46" ht="24" customHeight="1" outlineLevel="1" x14ac:dyDescent="0.25">
      <c r="A138" s="473" t="s">
        <v>24127</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VLOOKUP(E138,[4]INVENTARIO!$B$4:$P$1048576,15,0)</f>
        <v>1</v>
      </c>
      <c r="X138" s="466">
        <f>VLOOKUP(E138,[4]INVENTARIO!$B$114:$R$4077,17,0)</f>
        <v>0</v>
      </c>
      <c r="Y138" s="466">
        <f>VLOOKUP(E138,[4]INVENTARIO!$B$4:$S$4077,18,0)</f>
        <v>0</v>
      </c>
      <c r="AA138" s="455">
        <f>VLOOKUP(E138,[4]INVENTARIO!$B$4:$U$4077,20,0)</f>
        <v>0</v>
      </c>
      <c r="AB138" s="455">
        <f t="shared" ref="AB138:AB148" si="27">AA138</f>
        <v>0</v>
      </c>
      <c r="AD138" s="455">
        <f>VLOOKUP(E138,[4]INVENTARIO!$B$4:$X$4077,23,0)</f>
        <v>0</v>
      </c>
      <c r="AE138" s="455">
        <f t="shared" ref="AE138:AE148" si="28">AD138</f>
        <v>0</v>
      </c>
      <c r="AG138" s="455" t="str">
        <f>VLOOKUP(E138,[4]INVENTARIO!$B$4:$AA$1048576,26,0)</f>
        <v xml:space="preserve">não comercializar </v>
      </c>
      <c r="AH138" s="455" t="str">
        <f t="shared" ref="AH138:AH148" si="29">AG138</f>
        <v xml:space="preserve">não comercializar </v>
      </c>
      <c r="AJ138" s="455">
        <f>VLOOKUP(E138,[4]INVENTARIO!$B$4:$AD$1048576,29,0)</f>
        <v>0.09</v>
      </c>
      <c r="AK138" s="455">
        <f t="shared" ref="AK138:AK148" si="30">AJ138</f>
        <v>0.09</v>
      </c>
      <c r="AT138" s="512"/>
    </row>
    <row r="139" spans="1:46" ht="24" customHeight="1" outlineLevel="1" x14ac:dyDescent="0.25">
      <c r="A139" s="473" t="s">
        <v>24127</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VLOOKUP(E139,[4]INVENTARIO!$B$4:$P$1048576,15,0)</f>
        <v>1</v>
      </c>
      <c r="X139" s="466">
        <f>VLOOKUP(E139,[4]INVENTARIO!$B$114:$R$4077,17,0)</f>
        <v>0</v>
      </c>
      <c r="Y139" s="466">
        <f>VLOOKUP(E139,[4]INVENTARIO!$B$4:$S$4077,18,0)</f>
        <v>0</v>
      </c>
      <c r="AA139" s="455">
        <f>VLOOKUP(E139,[4]INVENTARIO!$B$4:$U$4077,20,0)</f>
        <v>0</v>
      </c>
      <c r="AB139" s="455">
        <f t="shared" si="27"/>
        <v>0</v>
      </c>
      <c r="AD139" s="455">
        <f>VLOOKUP(E139,[4]INVENTARIO!$B$4:$X$4077,23,0)</f>
        <v>0</v>
      </c>
      <c r="AE139" s="455">
        <f t="shared" si="28"/>
        <v>0</v>
      </c>
      <c r="AG139" s="455" t="str">
        <f>VLOOKUP(E139,[4]INVENTARIO!$B$4:$AA$1048576,26,0)</f>
        <v xml:space="preserve">não comercializar </v>
      </c>
      <c r="AH139" s="455" t="str">
        <f t="shared" si="29"/>
        <v xml:space="preserve">não comercializar </v>
      </c>
      <c r="AJ139" s="455">
        <f>VLOOKUP(E139,[4]INVENTARIO!$B$4:$AD$1048576,29,0)</f>
        <v>0.23</v>
      </c>
      <c r="AK139" s="455">
        <f t="shared" si="30"/>
        <v>0.23</v>
      </c>
      <c r="AT139" s="512"/>
    </row>
    <row r="140" spans="1:46" ht="24" customHeight="1" outlineLevel="1" x14ac:dyDescent="0.25">
      <c r="A140" s="473" t="s">
        <v>24127</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VLOOKUP(E140,[4]INVENTARIO!$B$4:$P$1048576,15,0)</f>
        <v>1</v>
      </c>
      <c r="X140" s="466">
        <f>VLOOKUP(E140,[4]INVENTARIO!$B$114:$R$4077,17,0)</f>
        <v>0</v>
      </c>
      <c r="Y140" s="466">
        <f>VLOOKUP(E140,[4]INVENTARIO!$B$4:$S$4077,18,0)</f>
        <v>0</v>
      </c>
      <c r="AA140" s="455">
        <f>VLOOKUP(E140,[4]INVENTARIO!$B$4:$U$4077,20,0)</f>
        <v>0</v>
      </c>
      <c r="AB140" s="455">
        <f t="shared" si="27"/>
        <v>0</v>
      </c>
      <c r="AD140" s="455">
        <f>VLOOKUP(E140,[4]INVENTARIO!$B$4:$X$4077,23,0)</f>
        <v>0</v>
      </c>
      <c r="AE140" s="455">
        <f t="shared" si="28"/>
        <v>0</v>
      </c>
      <c r="AG140" s="455">
        <f>VLOOKUP(E140,[4]INVENTARIO!$B$4:$AA$1048576,26,0)</f>
        <v>0</v>
      </c>
      <c r="AH140" s="455">
        <f t="shared" si="29"/>
        <v>0</v>
      </c>
      <c r="AJ140" s="455">
        <f>VLOOKUP(E140,[4]INVENTARIO!$B$4:$AD$1048576,29,0)</f>
        <v>0</v>
      </c>
      <c r="AK140" s="455">
        <f t="shared" si="30"/>
        <v>0</v>
      </c>
      <c r="AT140" s="512"/>
    </row>
    <row r="141" spans="1:46" ht="24" customHeight="1" outlineLevel="1" x14ac:dyDescent="0.25">
      <c r="A141" s="473" t="s">
        <v>24127</v>
      </c>
      <c r="B141" s="464">
        <v>137</v>
      </c>
      <c r="C141" s="463" t="s">
        <v>23996</v>
      </c>
      <c r="D141" s="463" t="s">
        <v>24128</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VLOOKUP(E141,[4]INVENTARIO!$B$4:$P$1048576,15,0)</f>
        <v>1</v>
      </c>
      <c r="X141" s="466">
        <f>VLOOKUP(E141,[4]INVENTARIO!$B$114:$R$4077,17,0)</f>
        <v>8.6999999999999993</v>
      </c>
      <c r="Y141" s="466">
        <f>VLOOKUP(E141,[4]INVENTARIO!$B$4:$S$4077,18,0)</f>
        <v>8.6999999999999993</v>
      </c>
      <c r="AA141" s="455">
        <f>VLOOKUP(E141,[4]INVENTARIO!$B$4:$U$4077,20,0)</f>
        <v>8.6999999999999993</v>
      </c>
      <c r="AB141" s="455">
        <f t="shared" si="27"/>
        <v>8.6999999999999993</v>
      </c>
      <c r="AD141" s="455">
        <f>VLOOKUP(E141,[4]INVENTARIO!$B$4:$X$4077,23,0)</f>
        <v>8.6999999999999993</v>
      </c>
      <c r="AE141" s="455">
        <f t="shared" si="28"/>
        <v>8.6999999999999993</v>
      </c>
      <c r="AG141" s="455">
        <f>VLOOKUP(E141,[4]INVENTARIO!$B$4:$AA$1048576,26,0)</f>
        <v>6.8</v>
      </c>
      <c r="AH141" s="455">
        <f t="shared" si="29"/>
        <v>6.8</v>
      </c>
      <c r="AJ141" s="455">
        <f>VLOOKUP(E141,[4]INVENTARIO!$B$4:$AD$1048576,29,0)</f>
        <v>5.45</v>
      </c>
      <c r="AK141" s="455">
        <f t="shared" si="30"/>
        <v>5.45</v>
      </c>
      <c r="AT141" s="512"/>
    </row>
    <row r="142" spans="1:46" ht="24" customHeight="1" outlineLevel="1" x14ac:dyDescent="0.25">
      <c r="A142" s="473" t="s">
        <v>24127</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VLOOKUP(E142,[4]INVENTARIO!$B$4:$P$1048576,15,0)</f>
        <v>1</v>
      </c>
      <c r="X142" s="466">
        <f>VLOOKUP(E142,[4]INVENTARIO!$B$114:$R$4077,17,0)</f>
        <v>24</v>
      </c>
      <c r="Y142" s="466">
        <f>VLOOKUP(E142,[4]INVENTARIO!$B$4:$S$4077,18,0)</f>
        <v>24</v>
      </c>
      <c r="AA142" s="455">
        <f>VLOOKUP(E142,[4]INVENTARIO!$B$4:$U$4077,20,0)</f>
        <v>24</v>
      </c>
      <c r="AB142" s="455">
        <f t="shared" si="27"/>
        <v>24</v>
      </c>
      <c r="AD142" s="455">
        <f>VLOOKUP(E142,[4]INVENTARIO!$B$4:$X$4077,23,0)</f>
        <v>24</v>
      </c>
      <c r="AE142" s="455">
        <f t="shared" si="28"/>
        <v>24</v>
      </c>
      <c r="AG142" s="455">
        <f>VLOOKUP(E142,[4]INVENTARIO!$B$4:$AA$1048576,26,0)</f>
        <v>23.05</v>
      </c>
      <c r="AH142" s="455">
        <f t="shared" si="29"/>
        <v>23.05</v>
      </c>
      <c r="AJ142" s="455">
        <f>VLOOKUP(E142,[4]INVENTARIO!$B$4:$AD$1048576,29,0)</f>
        <v>16.600000000000001</v>
      </c>
      <c r="AK142" s="455">
        <f t="shared" si="30"/>
        <v>16.600000000000001</v>
      </c>
      <c r="AT142" s="512"/>
    </row>
    <row r="143" spans="1:46" ht="24" customHeight="1" outlineLevel="1" x14ac:dyDescent="0.25">
      <c r="A143" s="473" t="s">
        <v>24127</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VLOOKUP(E143,[4]INVENTARIO!$B$4:$P$1048576,15,0)</f>
        <v>1</v>
      </c>
      <c r="X143" s="466">
        <f>VLOOKUP(E143,[4]INVENTARIO!$B$114:$R$4077,17,0)</f>
        <v>0</v>
      </c>
      <c r="Y143" s="466">
        <f>VLOOKUP(E143,[4]INVENTARIO!$B$4:$S$4077,18,0)</f>
        <v>0</v>
      </c>
      <c r="AA143" s="455">
        <f>VLOOKUP(E143,[4]INVENTARIO!$B$4:$U$4077,20,0)</f>
        <v>0</v>
      </c>
      <c r="AB143" s="455">
        <f t="shared" si="27"/>
        <v>0</v>
      </c>
      <c r="AD143" s="455">
        <f>VLOOKUP(E143,[4]INVENTARIO!$B$4:$X$4077,23,0)</f>
        <v>0</v>
      </c>
      <c r="AE143" s="455">
        <f t="shared" si="28"/>
        <v>0</v>
      </c>
      <c r="AG143" s="455">
        <f>VLOOKUP(E143,[4]INVENTARIO!$B$4:$AA$1048576,26,0)</f>
        <v>0</v>
      </c>
      <c r="AH143" s="455">
        <f t="shared" si="29"/>
        <v>0</v>
      </c>
      <c r="AJ143" s="455">
        <f>VLOOKUP(E143,[4]INVENTARIO!$B$4:$AD$1048576,29,0)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24127</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VLOOKUP(E144,[4]INVENTARIO!$B$4:$P$1048576,15,0)</f>
        <v>1</v>
      </c>
      <c r="X144" s="466">
        <f>VLOOKUP(E144,[4]INVENTARIO!$B$114:$R$4077,17,0)</f>
        <v>24.9</v>
      </c>
      <c r="Y144" s="466">
        <f>VLOOKUP(E144,[4]INVENTARIO!$B$4:$S$4077,18,0)</f>
        <v>24.9</v>
      </c>
      <c r="AA144" s="455">
        <f>VLOOKUP(E144,[4]INVENTARIO!$B$4:$U$4077,20,0)</f>
        <v>24.9</v>
      </c>
      <c r="AB144" s="455">
        <f t="shared" si="27"/>
        <v>24.9</v>
      </c>
      <c r="AD144" s="455">
        <f>VLOOKUP(E144,[4]INVENTARIO!$B$4:$X$4077,23,0)</f>
        <v>24.9</v>
      </c>
      <c r="AE144" s="455">
        <f t="shared" si="28"/>
        <v>24.9</v>
      </c>
      <c r="AG144" s="455">
        <f>VLOOKUP(E144,[4]INVENTARIO!$B$4:$AA$1048576,26,0)</f>
        <v>24.05</v>
      </c>
      <c r="AH144" s="455">
        <f t="shared" si="29"/>
        <v>24.05</v>
      </c>
      <c r="AJ144" s="455">
        <f>VLOOKUP(E144,[4]INVENTARIO!$B$4:$AD$1048576,29,0)</f>
        <v>17.3</v>
      </c>
      <c r="AK144" s="455">
        <f t="shared" si="30"/>
        <v>17.3</v>
      </c>
      <c r="AT144" s="512"/>
    </row>
    <row r="145" spans="1:46" ht="24" customHeight="1" outlineLevel="1" x14ac:dyDescent="0.25">
      <c r="A145" s="473" t="s">
        <v>24127</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VLOOKUP(E145,[4]INVENTARIO!$B$4:$P$1048576,15,0)</f>
        <v>1</v>
      </c>
      <c r="X145" s="466">
        <f>VLOOKUP(E145,[4]INVENTARIO!$B$114:$R$4077,17,0)</f>
        <v>48</v>
      </c>
      <c r="Y145" s="466">
        <f>VLOOKUP(E145,[4]INVENTARIO!$B$4:$S$4077,18,0)</f>
        <v>48</v>
      </c>
      <c r="AA145" s="455">
        <f>VLOOKUP(E145,[4]INVENTARIO!$B$4:$U$4077,20,0)</f>
        <v>48</v>
      </c>
      <c r="AB145" s="455">
        <f t="shared" si="27"/>
        <v>48</v>
      </c>
      <c r="AD145" s="455">
        <f>VLOOKUP(E145,[4]INVENTARIO!$B$4:$X$4077,23,0)</f>
        <v>48</v>
      </c>
      <c r="AE145" s="455">
        <f t="shared" si="28"/>
        <v>48</v>
      </c>
      <c r="AG145" s="455">
        <f>VLOOKUP(E145,[4]INVENTARIO!$B$4:$AA$1048576,26,0)</f>
        <v>45</v>
      </c>
      <c r="AH145" s="455">
        <f t="shared" si="29"/>
        <v>45</v>
      </c>
      <c r="AJ145" s="455">
        <f>VLOOKUP(E145,[4]INVENTARIO!$B$4:$AD$1048576,29,0)</f>
        <v>42</v>
      </c>
      <c r="AK145" s="455">
        <f t="shared" si="30"/>
        <v>42</v>
      </c>
      <c r="AT145" s="512"/>
    </row>
    <row r="146" spans="1:46" ht="24" customHeight="1" outlineLevel="1" x14ac:dyDescent="0.25">
      <c r="A146" s="473" t="s">
        <v>24127</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VLOOKUP(E146,[4]INVENTARIO!$B$4:$P$1048576,15,0)</f>
        <v>1</v>
      </c>
      <c r="X146" s="466">
        <f>VLOOKUP(E146,[4]INVENTARIO!$B$114:$R$4077,17,0)</f>
        <v>48</v>
      </c>
      <c r="Y146" s="466">
        <f>VLOOKUP(E146,[4]INVENTARIO!$B$4:$S$4077,18,0)</f>
        <v>48</v>
      </c>
      <c r="AA146" s="455">
        <f>VLOOKUP(E146,[4]INVENTARIO!$B$4:$U$4077,20,0)</f>
        <v>48</v>
      </c>
      <c r="AB146" s="455">
        <f t="shared" si="27"/>
        <v>48</v>
      </c>
      <c r="AD146" s="455">
        <f>VLOOKUP(E146,[4]INVENTARIO!$B$4:$X$4077,23,0)</f>
        <v>48</v>
      </c>
      <c r="AE146" s="455">
        <f t="shared" si="28"/>
        <v>48</v>
      </c>
      <c r="AG146" s="455">
        <f>VLOOKUP(E146,[4]INVENTARIO!$B$4:$AA$1048576,26,0)</f>
        <v>45</v>
      </c>
      <c r="AH146" s="455">
        <f t="shared" si="29"/>
        <v>45</v>
      </c>
      <c r="AJ146" s="455">
        <f>VLOOKUP(E146,[4]INVENTARIO!$B$4:$AD$1048576,29,0)</f>
        <v>42</v>
      </c>
      <c r="AK146" s="455">
        <f t="shared" si="30"/>
        <v>42</v>
      </c>
      <c r="AT146" s="512"/>
    </row>
    <row r="147" spans="1:46" ht="24" customHeight="1" outlineLevel="1" x14ac:dyDescent="0.25">
      <c r="A147" s="473" t="s">
        <v>24127</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VLOOKUP(E147,[4]INVENTARIO!$B$4:$P$1048576,15,0)</f>
        <v>1</v>
      </c>
      <c r="X147" s="466">
        <f>VLOOKUP(E147,[4]INVENTARIO!$B$114:$R$4077,17,0)</f>
        <v>0</v>
      </c>
      <c r="Y147" s="466">
        <f>VLOOKUP(E147,[4]INVENTARIO!$B$4:$S$4077,18,0)</f>
        <v>0</v>
      </c>
      <c r="AA147" s="455">
        <f>VLOOKUP(E147,[4]INVENTARIO!$B$4:$U$4077,20,0)</f>
        <v>0</v>
      </c>
      <c r="AB147" s="455">
        <f t="shared" si="27"/>
        <v>0</v>
      </c>
      <c r="AD147" s="455">
        <f>VLOOKUP(E147,[4]INVENTARIO!$B$4:$X$4077,23,0)</f>
        <v>0</v>
      </c>
      <c r="AE147" s="455">
        <f t="shared" si="28"/>
        <v>0</v>
      </c>
      <c r="AG147" s="455">
        <f>VLOOKUP(E147,[4]INVENTARIO!$B$4:$AA$1048576,26,0)</f>
        <v>0</v>
      </c>
      <c r="AH147" s="455">
        <f t="shared" si="29"/>
        <v>0</v>
      </c>
      <c r="AJ147" s="455">
        <f>VLOOKUP(E147,[4]INVENTARIO!$B$4:$AD$1048576,29,0)</f>
        <v>0</v>
      </c>
      <c r="AK147" s="455">
        <f t="shared" si="30"/>
        <v>0</v>
      </c>
      <c r="AT147" s="512"/>
    </row>
    <row r="148" spans="1:46" ht="24" customHeight="1" outlineLevel="1" x14ac:dyDescent="0.25">
      <c r="A148" s="473" t="s">
        <v>24127</v>
      </c>
      <c r="B148" s="464">
        <v>144</v>
      </c>
      <c r="C148" s="463" t="s">
        <v>23996</v>
      </c>
      <c r="D148" s="463" t="s">
        <v>24128</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VLOOKUP(E148,[4]INVENTARIO!$B$4:$P$1048576,15,0)</f>
        <v>1</v>
      </c>
      <c r="X148" s="466">
        <f>VLOOKUP(E148,[4]INVENTARIO!$B$114:$R$4077,17,0)</f>
        <v>0</v>
      </c>
      <c r="Y148" s="466">
        <f>VLOOKUP(E148,[4]INVENTARIO!$B$4:$S$4077,18,0)</f>
        <v>0</v>
      </c>
      <c r="AA148" s="455">
        <f>VLOOKUP(E148,[4]INVENTARIO!$B$4:$U$4077,20,0)</f>
        <v>0</v>
      </c>
      <c r="AB148" s="455">
        <f t="shared" si="27"/>
        <v>0</v>
      </c>
      <c r="AD148" s="455">
        <f>VLOOKUP(E148,[4]INVENTARIO!$B$4:$X$4077,23,0)</f>
        <v>0</v>
      </c>
      <c r="AE148" s="455">
        <f t="shared" si="28"/>
        <v>0</v>
      </c>
      <c r="AG148" s="455">
        <f>VLOOKUP(E148,[4]INVENTARIO!$B$4:$AA$1048576,26,0)</f>
        <v>0.2</v>
      </c>
      <c r="AH148" s="455">
        <f t="shared" si="29"/>
        <v>0.2</v>
      </c>
      <c r="AJ148" s="455">
        <f>VLOOKUP(E148,[4]INVENTARIO!$B$4:$AD$1048576,29,0)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VLOOKUP(E149,[4]INVENTARIO!$B$4:$D$1048576,3,0)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VLOOKUP(E149,[3]SEP!$C$11:$G$1048576,5,0)</f>
        <v>Não disponível</v>
      </c>
      <c r="T149" s="537" t="s">
        <v>23144</v>
      </c>
      <c r="V149" s="469">
        <f>VLOOKUP(E149,[4]INVENTARIO!$B$4:$P$1048576,15,0)</f>
        <v>1</v>
      </c>
      <c r="X149" s="466">
        <f>VLOOKUP(E149,[4]INVENTARIO!$B$114:$R$4077,17,0)</f>
        <v>0</v>
      </c>
      <c r="Y149" s="466">
        <f t="shared" ref="Y149:Y169" si="31">X149*60%</f>
        <v>0</v>
      </c>
      <c r="AA149" s="455">
        <f>VLOOKUP(E149,[4]INVENTARIO!$B$4:$U$4077,20,0)</f>
        <v>0</v>
      </c>
      <c r="AB149" s="455">
        <f t="shared" ref="AB149:AB179" si="32">AA149*60%</f>
        <v>0</v>
      </c>
      <c r="AD149" s="455">
        <f>VLOOKUP(E149,[4]INVENTARIO!$B$4:$X$4077,23,0)</f>
        <v>0</v>
      </c>
      <c r="AE149" s="455">
        <f t="shared" ref="AE149:AE179" si="33">AD149*60%</f>
        <v>0</v>
      </c>
      <c r="AG149" s="455">
        <f>VLOOKUP(E149,[4]INVENTARIO!$B$4:$AA$1048576,26,0)</f>
        <v>78.42</v>
      </c>
      <c r="AH149" s="455">
        <f t="shared" ref="AH149:AH179" si="34">AG149*60%</f>
        <v>47.052</v>
      </c>
      <c r="AJ149" s="455">
        <f>VLOOKUP(E149,[4]INVENTARIO!$B$4:$AD$1048576,29,0)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VLOOKUP(E150,[4]INVENTARIO!$B$4:$D$1048576,3,0)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VLOOKUP(E150,[3]SEP!$C$11:$G$1048576,5,0)</f>
        <v>Não disponível</v>
      </c>
      <c r="T150" s="537" t="s">
        <v>23144</v>
      </c>
      <c r="V150" s="469">
        <f>VLOOKUP(E150,[4]INVENTARIO!$B$4:$P$1048576,15,0)</f>
        <v>1</v>
      </c>
      <c r="X150" s="466">
        <f>VLOOKUP(E150,[4]INVENTARIO!$B$114:$R$4077,17,0)</f>
        <v>0</v>
      </c>
      <c r="Y150" s="466">
        <f t="shared" si="31"/>
        <v>0</v>
      </c>
      <c r="AA150" s="455">
        <f>VLOOKUP(E150,[4]INVENTARIO!$B$4:$U$4077,20,0)</f>
        <v>0</v>
      </c>
      <c r="AB150" s="455">
        <f t="shared" si="32"/>
        <v>0</v>
      </c>
      <c r="AD150" s="455">
        <f>VLOOKUP(E150,[4]INVENTARIO!$B$4:$X$4077,23,0)</f>
        <v>0</v>
      </c>
      <c r="AE150" s="455">
        <f t="shared" si="33"/>
        <v>0</v>
      </c>
      <c r="AG150" s="455">
        <f>VLOOKUP(E150,[4]INVENTARIO!$B$4:$AA$1048576,26,0)</f>
        <v>96.85</v>
      </c>
      <c r="AH150" s="455">
        <f t="shared" si="34"/>
        <v>58.109999999999992</v>
      </c>
      <c r="AJ150" s="455">
        <f>VLOOKUP(E150,[4]INVENTARIO!$B$4:$AD$1048576,29,0)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VLOOKUP(E151,[4]INVENTARIO!$B$4:$D$1048576,3,0)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VLOOKUP(E151,[3]SEP!$C$11:$G$1048576,5,0)</f>
        <v>Não disponível</v>
      </c>
      <c r="T151" s="537" t="s">
        <v>23144</v>
      </c>
      <c r="V151" s="469">
        <f>VLOOKUP(E151,[4]INVENTARIO!$B$4:$P$1048576,15,0)</f>
        <v>1</v>
      </c>
      <c r="X151" s="466">
        <f>VLOOKUP(E151,[4]INVENTARIO!$B$114:$R$4077,17,0)</f>
        <v>0</v>
      </c>
      <c r="Y151" s="466">
        <f t="shared" si="31"/>
        <v>0</v>
      </c>
      <c r="AA151" s="455">
        <f>VLOOKUP(E151,[4]INVENTARIO!$B$4:$U$4077,20,0)</f>
        <v>0</v>
      </c>
      <c r="AB151" s="455">
        <f t="shared" si="32"/>
        <v>0</v>
      </c>
      <c r="AD151" s="455">
        <f>VLOOKUP(E151,[4]INVENTARIO!$B$4:$X$4077,23,0)</f>
        <v>0</v>
      </c>
      <c r="AE151" s="455">
        <f t="shared" si="33"/>
        <v>0</v>
      </c>
      <c r="AG151" s="455">
        <f>VLOOKUP(E151,[4]INVENTARIO!$B$4:$AA$1048576,26,0)</f>
        <v>125.89</v>
      </c>
      <c r="AH151" s="455">
        <f t="shared" si="34"/>
        <v>75.533999999999992</v>
      </c>
      <c r="AJ151" s="455">
        <f>VLOOKUP(E151,[4]INVENTARIO!$B$4:$AD$1048576,29,0)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VLOOKUP(E152,[4]INVENTARIO!$B$4:$D$1048576,3,0)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VLOOKUP(E152,[4]INVENTARIO!$B$114:$R$4077,17,0)</f>
        <v>394</v>
      </c>
      <c r="Y152" s="466">
        <f t="shared" si="31"/>
        <v>236.39999999999998</v>
      </c>
      <c r="AA152" s="455">
        <f>VLOOKUP(E152,[4]INVENTARIO!$B$4:$U$4077,20,0)</f>
        <v>394</v>
      </c>
      <c r="AB152" s="455">
        <f t="shared" si="32"/>
        <v>236.39999999999998</v>
      </c>
      <c r="AD152" s="455">
        <f>VLOOKUP(E152,[4]INVENTARIO!$B$4:$X$4077,23,0)</f>
        <v>394</v>
      </c>
      <c r="AE152" s="455">
        <f t="shared" si="33"/>
        <v>236.39999999999998</v>
      </c>
      <c r="AG152" s="455">
        <f>VLOOKUP(E152,[4]INVENTARIO!$B$4:$AA$1048576,26,0)</f>
        <v>350</v>
      </c>
      <c r="AH152" s="455">
        <f t="shared" si="34"/>
        <v>210</v>
      </c>
      <c r="AJ152" s="455">
        <f>VLOOKUP(E152,[4]INVENTARIO!$B$4:$AD$1048576,29,0)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VLOOKUP(E153,[4]INVENTARIO!$B$4:$D$1048576,3,0)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VLOOKUP(E153,[4]INVENTARIO!$B$114:$R$4077,17,0)</f>
        <v>220</v>
      </c>
      <c r="Y153" s="466">
        <f t="shared" si="31"/>
        <v>132</v>
      </c>
      <c r="AA153" s="455">
        <f>VLOOKUP(E153,[4]INVENTARIO!$B$4:$U$4077,20,0)</f>
        <v>220</v>
      </c>
      <c r="AB153" s="455">
        <f t="shared" si="32"/>
        <v>132</v>
      </c>
      <c r="AD153" s="455">
        <f>VLOOKUP(E153,[4]INVENTARIO!$B$4:$X$4077,23,0)</f>
        <v>220</v>
      </c>
      <c r="AE153" s="455">
        <f t="shared" si="33"/>
        <v>132</v>
      </c>
      <c r="AG153" s="455">
        <f>VLOOKUP(E153,[4]INVENTARIO!$B$4:$AA$1048576,26,0)</f>
        <v>350</v>
      </c>
      <c r="AH153" s="455">
        <f t="shared" si="34"/>
        <v>210</v>
      </c>
      <c r="AJ153" s="455">
        <f>VLOOKUP(E153,[4]INVENTARIO!$B$4:$AD$1048576,29,0)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VLOOKUP(E154,[4]INVENTARIO!$B$4:$D$1048576,3,0)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VLOOKUP(E154,[3]SEP!$C$11:$G$1048576,5,0)</f>
        <v>Não disponível</v>
      </c>
      <c r="T154" s="537" t="s">
        <v>23144</v>
      </c>
      <c r="V154" s="469">
        <v>0.8</v>
      </c>
      <c r="X154" s="466">
        <f>VLOOKUP(E154,[4]INVENTARIO!$B$114:$R$4077,17,0)</f>
        <v>0</v>
      </c>
      <c r="Y154" s="466">
        <f t="shared" si="31"/>
        <v>0</v>
      </c>
      <c r="AA154" s="455">
        <f>VLOOKUP(E154,[4]INVENTARIO!$B$4:$U$4077,20,0)</f>
        <v>0</v>
      </c>
      <c r="AB154" s="455">
        <f t="shared" si="32"/>
        <v>0</v>
      </c>
      <c r="AD154" s="455">
        <f>VLOOKUP(E154,[4]INVENTARIO!$B$4:$X$4077,23,0)</f>
        <v>0</v>
      </c>
      <c r="AE154" s="455">
        <f t="shared" si="33"/>
        <v>0</v>
      </c>
      <c r="AG154" s="455">
        <f>VLOOKUP(E154,[4]INVENTARIO!$B$4:$AA$1048576,26,0)</f>
        <v>350</v>
      </c>
      <c r="AH154" s="455">
        <f t="shared" si="34"/>
        <v>210</v>
      </c>
      <c r="AJ154" s="455">
        <f>VLOOKUP(E154,[4]INVENTARIO!$B$4:$AD$1048576,29,0)</f>
        <v>330</v>
      </c>
      <c r="AK154" s="455">
        <f t="shared" si="35"/>
        <v>198</v>
      </c>
    </row>
    <row r="155" spans="1:46" ht="24" customHeight="1" x14ac:dyDescent="0.25">
      <c r="B155" s="464">
        <v>151</v>
      </c>
      <c r="C155" s="463" t="s">
        <v>24035</v>
      </c>
      <c r="D155" s="463" t="s">
        <v>24042</v>
      </c>
      <c r="E155" s="464" t="s">
        <v>21278</v>
      </c>
      <c r="F155" s="463">
        <f>VLOOKUP(E155,[4]INVENTARIO!$B$4:$D$1048576,3,0)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VLOOKUP(E155,[3]SEP!$C$11:$G$1048576,5,0)</f>
        <v>Não disponível</v>
      </c>
      <c r="T155" s="537" t="s">
        <v>23144</v>
      </c>
      <c r="V155" s="469">
        <v>0.8</v>
      </c>
      <c r="X155" s="466">
        <f>VLOOKUP(E155,[4]INVENTARIO!$B$114:$R$4077,17,0)</f>
        <v>0</v>
      </c>
      <c r="Y155" s="466">
        <f t="shared" si="31"/>
        <v>0</v>
      </c>
      <c r="AA155" s="455">
        <f>VLOOKUP(E155,[4]INVENTARIO!$B$4:$U$4077,20,0)</f>
        <v>0</v>
      </c>
      <c r="AB155" s="455">
        <f t="shared" si="32"/>
        <v>0</v>
      </c>
      <c r="AD155" s="455">
        <f>VLOOKUP(E155,[4]INVENTARIO!$B$4:$X$4077,23,0)</f>
        <v>0</v>
      </c>
      <c r="AE155" s="455">
        <f t="shared" si="33"/>
        <v>0</v>
      </c>
      <c r="AG155" s="455">
        <f>VLOOKUP(E155,[4]INVENTARIO!$B$4:$AA$1048576,26,0)</f>
        <v>350</v>
      </c>
      <c r="AH155" s="455">
        <f t="shared" si="34"/>
        <v>210</v>
      </c>
      <c r="AJ155" s="455">
        <f>VLOOKUP(E155,[4]INVENTARIO!$B$4:$AD$1048576,29,0)</f>
        <v>330</v>
      </c>
      <c r="AK155" s="455">
        <f t="shared" si="35"/>
        <v>198</v>
      </c>
    </row>
    <row r="156" spans="1:46" ht="24" customHeight="1" x14ac:dyDescent="0.25">
      <c r="B156" s="464">
        <v>152</v>
      </c>
      <c r="C156" s="463" t="s">
        <v>24035</v>
      </c>
      <c r="D156" s="463" t="s">
        <v>24042</v>
      </c>
      <c r="E156" s="464" t="s">
        <v>19462</v>
      </c>
      <c r="F156" s="463">
        <f>VLOOKUP(E156,[4]INVENTARIO!$B$4:$D$1048576,3,0)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VLOOKUP(E156,[4]INVENTARIO!$B$114:$R$4077,17,0)</f>
        <v>394</v>
      </c>
      <c r="Y156" s="466">
        <f t="shared" si="31"/>
        <v>236.39999999999998</v>
      </c>
      <c r="AA156" s="455">
        <f>VLOOKUP(E156,[4]INVENTARIO!$B$4:$U$4077,20,0)</f>
        <v>394</v>
      </c>
      <c r="AB156" s="455">
        <f t="shared" si="32"/>
        <v>236.39999999999998</v>
      </c>
      <c r="AD156" s="455">
        <f>VLOOKUP(E156,[4]INVENTARIO!$B$4:$X$4077,23,0)</f>
        <v>394</v>
      </c>
      <c r="AE156" s="455">
        <f t="shared" si="33"/>
        <v>236.39999999999998</v>
      </c>
      <c r="AG156" s="455">
        <f>VLOOKUP(E156,[4]INVENTARIO!$B$4:$AA$1048576,26,0)</f>
        <v>370</v>
      </c>
      <c r="AH156" s="455">
        <f t="shared" si="34"/>
        <v>222</v>
      </c>
      <c r="AJ156" s="455">
        <f>VLOOKUP(E156,[4]INVENTARIO!$B$4:$AD$1048576,29,0)</f>
        <v>330</v>
      </c>
      <c r="AK156" s="455">
        <f t="shared" si="35"/>
        <v>198</v>
      </c>
    </row>
    <row r="157" spans="1:46" ht="24" customHeight="1" x14ac:dyDescent="0.25">
      <c r="B157" s="464">
        <v>153</v>
      </c>
      <c r="C157" s="463" t="s">
        <v>24035</v>
      </c>
      <c r="D157" s="463" t="s">
        <v>24042</v>
      </c>
      <c r="E157" s="464" t="s">
        <v>22408</v>
      </c>
      <c r="F157" s="463">
        <f>VLOOKUP(E157,[4]INVENTARIO!$B$4:$D$1048576,3,0)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VLOOKUP(E157,[4]INVENTARIO!$B$114:$R$4077,17,0)</f>
        <v>0</v>
      </c>
      <c r="Y157" s="466">
        <f t="shared" si="31"/>
        <v>0</v>
      </c>
      <c r="AA157" s="455">
        <f>VLOOKUP(E157,[4]INVENTARIO!$B$4:$U$4077,20,0)</f>
        <v>0</v>
      </c>
      <c r="AB157" s="455">
        <f t="shared" si="32"/>
        <v>0</v>
      </c>
      <c r="AD157" s="455">
        <f>VLOOKUP(E157,[4]INVENTARIO!$B$4:$X$4077,23,0)</f>
        <v>0</v>
      </c>
      <c r="AE157" s="455">
        <f t="shared" si="33"/>
        <v>0</v>
      </c>
      <c r="AG157" s="455">
        <f>VLOOKUP(E157,[4]INVENTARIO!$B$4:$AA$1048576,26,0)</f>
        <v>0</v>
      </c>
      <c r="AH157" s="455">
        <f t="shared" si="34"/>
        <v>0</v>
      </c>
      <c r="AJ157" s="455">
        <f>VLOOKUP(E157,[4]INVENTARIO!$B$4:$AD$1048576,29,0)</f>
        <v>0</v>
      </c>
      <c r="AK157" s="455">
        <f t="shared" si="35"/>
        <v>0</v>
      </c>
    </row>
    <row r="158" spans="1:46" ht="24" customHeight="1" x14ac:dyDescent="0.25">
      <c r="B158" s="464">
        <v>154</v>
      </c>
      <c r="C158" s="463" t="s">
        <v>24035</v>
      </c>
      <c r="D158" s="463" t="s">
        <v>24042</v>
      </c>
      <c r="E158" s="464" t="s">
        <v>19870</v>
      </c>
      <c r="F158" s="463">
        <f>VLOOKUP(E158,[4]INVENTARIO!$B$4:$D$1048576,3,0)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VLOOKUP(E158,[4]INVENTARIO!$B$114:$R$4077,17,0)</f>
        <v>120</v>
      </c>
      <c r="Y158" s="466">
        <f t="shared" si="31"/>
        <v>72</v>
      </c>
      <c r="AA158" s="455">
        <f>VLOOKUP(E158,[4]INVENTARIO!$B$4:$U$4077,20,0)</f>
        <v>120</v>
      </c>
      <c r="AB158" s="455">
        <f t="shared" si="32"/>
        <v>72</v>
      </c>
      <c r="AD158" s="455">
        <f>VLOOKUP(E158,[4]INVENTARIO!$B$4:$X$4077,23,0)</f>
        <v>120</v>
      </c>
      <c r="AE158" s="455">
        <f t="shared" si="33"/>
        <v>72</v>
      </c>
      <c r="AG158" s="455">
        <f>VLOOKUP(E158,[4]INVENTARIO!$B$4:$AA$1048576,26,0)</f>
        <v>180</v>
      </c>
      <c r="AH158" s="455">
        <f t="shared" si="34"/>
        <v>108</v>
      </c>
      <c r="AJ158" s="455">
        <f>VLOOKUP(E158,[4]INVENTARIO!$B$4:$AD$1048576,29,0)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VLOOKUP(E159,[4]INVENTARIO!$B$4:$D$1048576,3,0)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VLOOKUP(E159,[4]INVENTARIO!$B$114:$R$4077,17,0)</f>
        <v>0</v>
      </c>
      <c r="Y159" s="466">
        <f t="shared" si="31"/>
        <v>0</v>
      </c>
      <c r="AA159" s="455">
        <f>VLOOKUP(E159,[4]INVENTARIO!$B$4:$U$4077,20,0)</f>
        <v>0</v>
      </c>
      <c r="AB159" s="455">
        <f t="shared" si="32"/>
        <v>0</v>
      </c>
      <c r="AD159" s="455">
        <f>VLOOKUP(E159,[4]INVENTARIO!$B$4:$X$4077,23,0)</f>
        <v>0</v>
      </c>
      <c r="AE159" s="455">
        <f t="shared" si="33"/>
        <v>0</v>
      </c>
      <c r="AG159" s="455">
        <f>VLOOKUP(E159,[4]INVENTARIO!$B$4:$AA$1048576,26,0)</f>
        <v>0</v>
      </c>
      <c r="AH159" s="455">
        <f t="shared" si="34"/>
        <v>0</v>
      </c>
      <c r="AJ159" s="455">
        <f>VLOOKUP(E159,[4]INVENTARIO!$B$4:$AD$1048576,29,0)</f>
        <v>0</v>
      </c>
      <c r="AK159" s="455">
        <f t="shared" si="35"/>
        <v>0</v>
      </c>
    </row>
    <row r="160" spans="1:46" ht="24" customHeight="1" x14ac:dyDescent="0.25">
      <c r="A160" s="463" t="s">
        <v>23941</v>
      </c>
      <c r="B160" s="464">
        <v>156</v>
      </c>
      <c r="C160" s="463" t="s">
        <v>24035</v>
      </c>
      <c r="D160" s="463" t="s">
        <v>24042</v>
      </c>
      <c r="E160" s="464" t="s">
        <v>22397</v>
      </c>
      <c r="F160" s="463">
        <f>VLOOKUP(E160,[4]INVENTARIO!$B$4:$D$1048576,3,0)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VLOOKUP(E160,[4]INVENTARIO!$B$114:$R$4077,17,0)</f>
        <v>0</v>
      </c>
      <c r="Y160" s="466">
        <f t="shared" si="31"/>
        <v>0</v>
      </c>
      <c r="AA160" s="455">
        <f>VLOOKUP(E160,[4]INVENTARIO!$B$4:$U$4077,20,0)</f>
        <v>0</v>
      </c>
      <c r="AB160" s="455">
        <f t="shared" si="32"/>
        <v>0</v>
      </c>
      <c r="AD160" s="455">
        <f>VLOOKUP(E160,[4]INVENTARIO!$B$4:$X$4077,23,0)</f>
        <v>0</v>
      </c>
      <c r="AE160" s="455">
        <f t="shared" si="33"/>
        <v>0</v>
      </c>
      <c r="AG160" s="455">
        <f>VLOOKUP(E160,[4]INVENTARIO!$B$4:$AA$1048576,26,0)</f>
        <v>0</v>
      </c>
      <c r="AH160" s="455">
        <f t="shared" si="34"/>
        <v>0</v>
      </c>
      <c r="AJ160" s="455">
        <f>VLOOKUP(E160,[4]INVENTARIO!$B$4:$AD$1048576,29,0)</f>
        <v>0</v>
      </c>
      <c r="AK160" s="455">
        <f t="shared" si="35"/>
        <v>0</v>
      </c>
    </row>
    <row r="161" spans="1:46" ht="24" customHeight="1" x14ac:dyDescent="0.25">
      <c r="A161" s="463" t="s">
        <v>23941</v>
      </c>
      <c r="B161" s="464">
        <v>157</v>
      </c>
      <c r="C161" s="463" t="s">
        <v>24035</v>
      </c>
      <c r="D161" s="463" t="s">
        <v>24042</v>
      </c>
      <c r="E161" s="464" t="s">
        <v>19872</v>
      </c>
      <c r="F161" s="463">
        <f>VLOOKUP(E161,[4]INVENTARIO!$B$4:$D$1048576,3,0)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VLOOKUP(E161,[4]INVENTARIO!$B$114:$R$4077,17,0)</f>
        <v>65</v>
      </c>
      <c r="Y161" s="466">
        <f t="shared" si="31"/>
        <v>39</v>
      </c>
      <c r="AA161" s="455">
        <f>VLOOKUP(E161,[4]INVENTARIO!$B$4:$U$4077,20,0)</f>
        <v>65</v>
      </c>
      <c r="AB161" s="455">
        <f t="shared" si="32"/>
        <v>39</v>
      </c>
      <c r="AD161" s="455">
        <f>VLOOKUP(E161,[4]INVENTARIO!$B$4:$X$4077,23,0)</f>
        <v>65</v>
      </c>
      <c r="AE161" s="455">
        <f t="shared" si="33"/>
        <v>39</v>
      </c>
      <c r="AG161" s="455">
        <f>VLOOKUP(E161,[4]INVENTARIO!$B$4:$AA$1048576,26,0)</f>
        <v>95</v>
      </c>
      <c r="AH161" s="455">
        <f t="shared" si="34"/>
        <v>57</v>
      </c>
      <c r="AJ161" s="455">
        <f>VLOOKUP(E161,[4]INVENTARIO!$B$4:$AD$1048576,29,0)</f>
        <v>65</v>
      </c>
      <c r="AK161" s="455">
        <f t="shared" si="35"/>
        <v>39</v>
      </c>
    </row>
    <row r="162" spans="1:46" ht="24" customHeight="1" x14ac:dyDescent="0.25">
      <c r="A162" s="463" t="s">
        <v>23941</v>
      </c>
      <c r="B162" s="464">
        <v>158</v>
      </c>
      <c r="C162" s="463" t="s">
        <v>24035</v>
      </c>
      <c r="D162" s="463" t="s">
        <v>24042</v>
      </c>
      <c r="E162" s="464" t="s">
        <v>23241</v>
      </c>
      <c r="F162" s="463">
        <f>VLOOKUP(E162,[4]INVENTARIO!$B$4:$D$1048576,3,0)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VLOOKUP(E162,[4]INVENTARIO!$B$114:$R$4077,17,0)</f>
        <v>0</v>
      </c>
      <c r="Y162" s="466">
        <f t="shared" si="31"/>
        <v>0</v>
      </c>
      <c r="AA162" s="455">
        <f>VLOOKUP(E162,[4]INVENTARIO!$B$4:$U$4077,20,0)</f>
        <v>0</v>
      </c>
      <c r="AB162" s="455">
        <f t="shared" si="32"/>
        <v>0</v>
      </c>
      <c r="AD162" s="455">
        <f>VLOOKUP(E162,[4]INVENTARIO!$B$4:$X$4077,23,0)</f>
        <v>0</v>
      </c>
      <c r="AE162" s="455">
        <f t="shared" si="33"/>
        <v>0</v>
      </c>
      <c r="AG162" s="455">
        <f>VLOOKUP(E162,[4]INVENTARIO!$B$4:$AA$1048576,26,0)</f>
        <v>0</v>
      </c>
      <c r="AH162" s="455">
        <f t="shared" si="34"/>
        <v>0</v>
      </c>
      <c r="AJ162" s="455">
        <f>VLOOKUP(E162,[4]INVENTARIO!$B$4:$AD$1048576,29,0)</f>
        <v>0</v>
      </c>
      <c r="AK162" s="455">
        <f t="shared" si="35"/>
        <v>0</v>
      </c>
    </row>
    <row r="163" spans="1:46" ht="24" customHeight="1" x14ac:dyDescent="0.25">
      <c r="A163" s="473" t="s">
        <v>13845</v>
      </c>
      <c r="B163" s="464">
        <v>159</v>
      </c>
      <c r="C163" s="463" t="s">
        <v>24035</v>
      </c>
      <c r="D163" s="463" t="s">
        <v>24042</v>
      </c>
      <c r="E163" s="464" t="s">
        <v>23242</v>
      </c>
      <c r="F163" s="463">
        <f>VLOOKUP(E163,[4]INVENTARIO!$B$4:$D$1048576,3,0)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VLOOKUP(E163,[4]INVENTARIO!$B$114:$R$4077,17,0)</f>
        <v>0</v>
      </c>
      <c r="Y163" s="466">
        <f t="shared" si="31"/>
        <v>0</v>
      </c>
      <c r="AA163" s="455">
        <f>VLOOKUP(E163,[4]INVENTARIO!$B$4:$U$4077,20,0)</f>
        <v>0</v>
      </c>
      <c r="AB163" s="455">
        <f t="shared" si="32"/>
        <v>0</v>
      </c>
      <c r="AD163" s="455">
        <f>VLOOKUP(E163,[4]INVENTARIO!$B$4:$X$4077,23,0)</f>
        <v>0</v>
      </c>
      <c r="AE163" s="455">
        <f t="shared" si="33"/>
        <v>0</v>
      </c>
      <c r="AG163" s="455">
        <f>VLOOKUP(E163,[4]INVENTARIO!$B$4:$AA$1048576,26,0)</f>
        <v>0</v>
      </c>
      <c r="AH163" s="455">
        <f t="shared" si="34"/>
        <v>0</v>
      </c>
      <c r="AJ163" s="455">
        <f>VLOOKUP(E163,[4]INVENTARIO!$B$4:$AD$1048576,29,0)</f>
        <v>0</v>
      </c>
      <c r="AK163" s="455">
        <f t="shared" si="35"/>
        <v>0</v>
      </c>
    </row>
    <row r="164" spans="1:46" ht="24" customHeight="1" x14ac:dyDescent="0.25">
      <c r="A164" s="473" t="s">
        <v>15184</v>
      </c>
      <c r="B164" s="464">
        <v>160</v>
      </c>
      <c r="C164" s="463" t="s">
        <v>24035</v>
      </c>
      <c r="D164" s="463" t="s">
        <v>24042</v>
      </c>
      <c r="E164" s="464" t="s">
        <v>23243</v>
      </c>
      <c r="F164" s="463">
        <f>VLOOKUP(E164,[4]INVENTARIO!$B$4:$D$1048576,3,0)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VLOOKUP(E164,[4]INVENTARIO!$B$114:$R$4077,17,0)</f>
        <v>0</v>
      </c>
      <c r="Y164" s="466">
        <f t="shared" si="31"/>
        <v>0</v>
      </c>
      <c r="AA164" s="455">
        <f>VLOOKUP(E164,[4]INVENTARIO!$B$4:$U$4077,20,0)</f>
        <v>0</v>
      </c>
      <c r="AB164" s="455">
        <f t="shared" si="32"/>
        <v>0</v>
      </c>
      <c r="AD164" s="455">
        <f>VLOOKUP(E164,[4]INVENTARIO!$B$4:$X$4077,23,0)</f>
        <v>0</v>
      </c>
      <c r="AE164" s="455">
        <f t="shared" si="33"/>
        <v>0</v>
      </c>
      <c r="AG164" s="455">
        <f>VLOOKUP(E164,[4]INVENTARIO!$B$4:$AA$1048576,26,0)</f>
        <v>0</v>
      </c>
      <c r="AH164" s="455">
        <f t="shared" si="34"/>
        <v>0</v>
      </c>
      <c r="AJ164" s="455">
        <f>VLOOKUP(E164,[4]INVENTARIO!$B$4:$AD$1048576,29,0)</f>
        <v>0</v>
      </c>
      <c r="AK164" s="455">
        <f t="shared" si="35"/>
        <v>0</v>
      </c>
    </row>
    <row r="165" spans="1:46" ht="24" customHeight="1" x14ac:dyDescent="0.25">
      <c r="A165" s="463" t="s">
        <v>19376</v>
      </c>
      <c r="B165" s="464">
        <v>161</v>
      </c>
      <c r="C165" s="463" t="s">
        <v>24035</v>
      </c>
      <c r="D165" s="463" t="s">
        <v>24043</v>
      </c>
      <c r="E165" s="464" t="s">
        <v>4414</v>
      </c>
      <c r="F165" s="463">
        <f>VLOOKUP(E165,[4]INVENTARIO!$B$4:$D$1048576,3,0)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VLOOKUP(E165,[4]INVENTARIO!$B$4:$P$1048576,15,0)</f>
        <v>0.6</v>
      </c>
      <c r="X165" s="466">
        <f>VLOOKUP(E165,[4]INVENTARIO!$B$114:$R$4077,17,0)</f>
        <v>555</v>
      </c>
      <c r="Y165" s="466">
        <f t="shared" si="31"/>
        <v>333</v>
      </c>
      <c r="AA165" s="455">
        <f>VLOOKUP(E165,[4]INVENTARIO!$B$4:$U$4077,20,0)</f>
        <v>555</v>
      </c>
      <c r="AB165" s="455">
        <f t="shared" si="32"/>
        <v>333</v>
      </c>
      <c r="AD165" s="455">
        <f>VLOOKUP(E165,[4]INVENTARIO!$B$4:$X$4077,23,0)</f>
        <v>555</v>
      </c>
      <c r="AE165" s="455">
        <f t="shared" si="33"/>
        <v>333</v>
      </c>
      <c r="AG165" s="455">
        <f>VLOOKUP(E165,[4]INVENTARIO!$B$4:$AA$1048576,26,0)</f>
        <v>400</v>
      </c>
      <c r="AH165" s="455">
        <f t="shared" si="34"/>
        <v>240</v>
      </c>
      <c r="AJ165" s="455">
        <f>VLOOKUP(E165,[4]INVENTARIO!$B$4:$AD$1048576,29,0)</f>
        <v>295</v>
      </c>
      <c r="AK165" s="455">
        <f t="shared" si="35"/>
        <v>177</v>
      </c>
    </row>
    <row r="166" spans="1:46" ht="24" customHeight="1" x14ac:dyDescent="0.25">
      <c r="A166" s="463" t="s">
        <v>22289</v>
      </c>
      <c r="B166" s="464">
        <v>162</v>
      </c>
      <c r="C166" s="463" t="s">
        <v>24035</v>
      </c>
      <c r="D166" s="463" t="s">
        <v>24043</v>
      </c>
      <c r="E166" s="464" t="s">
        <v>4417</v>
      </c>
      <c r="F166" s="463">
        <f>VLOOKUP(E166,[4]INVENTARIO!$B$4:$D$1048576,3,0)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VLOOKUP(E166,[4]INVENTARIO!$B$4:$P$1048576,15,0)</f>
        <v>0.6</v>
      </c>
      <c r="X166" s="466">
        <f>VLOOKUP(E166,[4]INVENTARIO!$B$114:$R$4077,17,0)</f>
        <v>555</v>
      </c>
      <c r="Y166" s="466">
        <f t="shared" si="31"/>
        <v>333</v>
      </c>
      <c r="AA166" s="455">
        <f>VLOOKUP(E166,[4]INVENTARIO!$B$4:$U$4077,20,0)</f>
        <v>555</v>
      </c>
      <c r="AB166" s="455">
        <f t="shared" si="32"/>
        <v>333</v>
      </c>
      <c r="AD166" s="455">
        <f>VLOOKUP(E166,[4]INVENTARIO!$B$4:$X$4077,23,0)</f>
        <v>555</v>
      </c>
      <c r="AE166" s="455">
        <f t="shared" si="33"/>
        <v>333</v>
      </c>
      <c r="AG166" s="455">
        <f>VLOOKUP(E166,[4]INVENTARIO!$B$4:$AA$1048576,26,0)</f>
        <v>400</v>
      </c>
      <c r="AH166" s="455">
        <f t="shared" si="34"/>
        <v>240</v>
      </c>
      <c r="AJ166" s="455">
        <f>VLOOKUP(E166,[4]INVENTARIO!$B$4:$AD$1048576,29,0)</f>
        <v>295</v>
      </c>
      <c r="AK166" s="455">
        <f t="shared" si="35"/>
        <v>177</v>
      </c>
    </row>
    <row r="167" spans="1:46" ht="24" customHeight="1" x14ac:dyDescent="0.25">
      <c r="A167" s="463" t="s">
        <v>23941</v>
      </c>
      <c r="B167" s="464">
        <v>163</v>
      </c>
      <c r="C167" s="463" t="s">
        <v>24035</v>
      </c>
      <c r="D167" s="463" t="s">
        <v>24043</v>
      </c>
      <c r="E167" s="464" t="s">
        <v>4415</v>
      </c>
      <c r="F167" s="463">
        <f>VLOOKUP(E167,[4]INVENTARIO!$B$4:$D$1048576,3,0)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VLOOKUP(E167,[4]INVENTARIO!$B$4:$P$1048576,15,0)</f>
        <v>0.6</v>
      </c>
      <c r="X167" s="466">
        <f>VLOOKUP(E167,[4]INVENTARIO!$B$114:$R$4077,17,0)</f>
        <v>555</v>
      </c>
      <c r="Y167" s="466">
        <f t="shared" si="31"/>
        <v>333</v>
      </c>
      <c r="AA167" s="455">
        <f>VLOOKUP(E167,[4]INVENTARIO!$B$4:$U$4077,20,0)</f>
        <v>555</v>
      </c>
      <c r="AB167" s="455">
        <f t="shared" si="32"/>
        <v>333</v>
      </c>
      <c r="AD167" s="455">
        <f>VLOOKUP(E167,[4]INVENTARIO!$B$4:$X$4077,23,0)</f>
        <v>555</v>
      </c>
      <c r="AE167" s="455">
        <f t="shared" si="33"/>
        <v>333</v>
      </c>
      <c r="AG167" s="455">
        <f>VLOOKUP(E167,[4]INVENTARIO!$B$4:$AA$1048576,26,0)</f>
        <v>400</v>
      </c>
      <c r="AH167" s="455">
        <f t="shared" si="34"/>
        <v>240</v>
      </c>
      <c r="AJ167" s="455">
        <f>VLOOKUP(E167,[4]INVENTARIO!$B$4:$AD$1048576,29,0)</f>
        <v>295</v>
      </c>
      <c r="AK167" s="455">
        <f t="shared" si="35"/>
        <v>177</v>
      </c>
    </row>
    <row r="168" spans="1:46" ht="24" customHeight="1" x14ac:dyDescent="0.25">
      <c r="A168" s="473" t="s">
        <v>16763</v>
      </c>
      <c r="B168" s="464">
        <v>164</v>
      </c>
      <c r="C168" s="463" t="s">
        <v>24035</v>
      </c>
      <c r="D168" s="463" t="s">
        <v>24043</v>
      </c>
      <c r="E168" s="464" t="s">
        <v>4420</v>
      </c>
      <c r="F168" s="463">
        <f>VLOOKUP(E168,[4]INVENTARIO!$B$4:$D$1048576,3,0)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VLOOKUP(E168,[4]INVENTARIO!$B$4:$P$1048576,15,0)</f>
        <v>0.6</v>
      </c>
      <c r="X168" s="466">
        <f>VLOOKUP(E168,[4]INVENTARIO!$B$114:$R$4077,17,0)</f>
        <v>555</v>
      </c>
      <c r="Y168" s="466">
        <f t="shared" si="31"/>
        <v>333</v>
      </c>
      <c r="AA168" s="455">
        <f>VLOOKUP(E168,[4]INVENTARIO!$B$4:$U$4077,20,0)</f>
        <v>555</v>
      </c>
      <c r="AB168" s="455">
        <f t="shared" si="32"/>
        <v>333</v>
      </c>
      <c r="AD168" s="455">
        <f>VLOOKUP(E168,[4]INVENTARIO!$B$4:$X$4077,23,0)</f>
        <v>555</v>
      </c>
      <c r="AE168" s="455">
        <f t="shared" si="33"/>
        <v>333</v>
      </c>
      <c r="AG168" s="455">
        <f>VLOOKUP(E168,[4]INVENTARIO!$B$4:$AA$1048576,26,0)</f>
        <v>400</v>
      </c>
      <c r="AH168" s="455">
        <f t="shared" si="34"/>
        <v>240</v>
      </c>
      <c r="AJ168" s="455">
        <f>VLOOKUP(E168,[4]INVENTARIO!$B$4:$AD$1048576,29,0)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24116</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VLOOKUP(E169,[4]INVENTARIO!$B$4:$AA$1048576,26,0)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VLOOKUP(E170,[4]INVENTARIO!$B$4:$D$1048576,3,0)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VLOOKUP(E170,[4]INVENTARIO!$B$4:$P$1048576,15,0)</f>
        <v>0.6</v>
      </c>
      <c r="X170" s="466">
        <f>VLOOKUP(E170,[4]INVENTARIO!$B$114:$R$4077,17,0)</f>
        <v>600</v>
      </c>
      <c r="Y170" s="466">
        <f>VLOOKUP(E170,[4]INVENTARIO!$B$4:$S$4077,18,0)</f>
        <v>350</v>
      </c>
      <c r="AA170" s="455">
        <f>VLOOKUP(E170,[4]INVENTARIO!$B$4:$U$4077,20,0)</f>
        <v>600</v>
      </c>
      <c r="AB170" s="455">
        <f t="shared" si="32"/>
        <v>360</v>
      </c>
      <c r="AD170" s="455">
        <f>VLOOKUP(E170,[4]INVENTARIO!$B$4:$X$4077,23,0)</f>
        <v>600</v>
      </c>
      <c r="AE170" s="455">
        <f t="shared" si="33"/>
        <v>360</v>
      </c>
      <c r="AG170" s="455">
        <f>VLOOKUP(E170,[4]INVENTARIO!$B$4:$AA$1048576,26,0)</f>
        <v>600</v>
      </c>
      <c r="AH170" s="455">
        <f t="shared" si="34"/>
        <v>360</v>
      </c>
      <c r="AJ170" s="455">
        <f>VLOOKUP(E170,[4]INVENTARIO!$B$4:$AD$1048576,29,0)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VLOOKUP(E171,[4]INVENTARIO!$B$4:$D$1048576,3,0)</f>
        <v>0</v>
      </c>
      <c r="G171" s="465" t="s">
        <v>23183</v>
      </c>
      <c r="H171" s="463" t="s">
        <v>4451</v>
      </c>
      <c r="I171" s="463" t="s">
        <v>24055</v>
      </c>
      <c r="J171" s="462">
        <v>3</v>
      </c>
      <c r="K171" s="462">
        <v>0.9</v>
      </c>
      <c r="L171" s="462">
        <v>0.1</v>
      </c>
      <c r="M171" s="462">
        <v>0</v>
      </c>
      <c r="N171" s="462" t="s">
        <v>4605</v>
      </c>
      <c r="O171" s="462">
        <f>VLOOKUP(E171,[4]INVENTARIO!$B$4:$L$1048576,11,0)</f>
        <v>20.016666666666666</v>
      </c>
      <c r="P171" s="537">
        <v>3741.491</v>
      </c>
      <c r="Q171" s="537">
        <f t="shared" ref="Q171:Q187" si="37">P171*V171</f>
        <v>2244.8946000000001</v>
      </c>
      <c r="R171" s="539">
        <f>P171/O171</f>
        <v>186.91878434637803</v>
      </c>
      <c r="S171" s="537">
        <v>2878.07</v>
      </c>
      <c r="T171" s="537">
        <v>1726.8420000000001</v>
      </c>
      <c r="V171" s="469">
        <f>VLOOKUP(E171,[4]INVENTARIO!$B$4:$P$1048576,15,0)</f>
        <v>0.6</v>
      </c>
      <c r="X171" s="466">
        <f>VLOOKUP(E171,[4]INVENTARIO!$B$114:$R$4077,17,0)</f>
        <v>2324.6</v>
      </c>
      <c r="Y171" s="466">
        <f>VLOOKUP(E171,[4]INVENTARIO!$B$4:$S$4077,18,0)</f>
        <v>1394.72</v>
      </c>
      <c r="AA171" s="455">
        <f>VLOOKUP(E171,[4]INVENTARIO!$B$4:$U$4077,20,0)</f>
        <v>2324.6</v>
      </c>
      <c r="AB171" s="455">
        <f t="shared" si="32"/>
        <v>1394.76</v>
      </c>
      <c r="AD171" s="455">
        <f>VLOOKUP(E171,[4]INVENTARIO!$B$4:$X$4077,23,0)</f>
        <v>2213.9</v>
      </c>
      <c r="AE171" s="455">
        <f t="shared" si="33"/>
        <v>1328.34</v>
      </c>
      <c r="AG171" s="455">
        <f>VLOOKUP(E171,[4]INVENTARIO!$B$4:$AA$1048576,26,0)</f>
        <v>1925.1</v>
      </c>
      <c r="AH171" s="455">
        <f t="shared" si="34"/>
        <v>1155.06</v>
      </c>
      <c r="AJ171" s="455">
        <f>VLOOKUP(E171,[4]INVENTARIO!$B$4:$AD$1048576,29,0)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VLOOKUP(E172,[4]INVENTARIO!$B$4:$D$1048576,3,0)</f>
        <v>0</v>
      </c>
      <c r="G172" s="465" t="s">
        <v>23183</v>
      </c>
      <c r="H172" s="463" t="s">
        <v>4451</v>
      </c>
      <c r="I172" s="463" t="s">
        <v>24055</v>
      </c>
      <c r="J172" s="462">
        <v>1.55</v>
      </c>
      <c r="K172" s="462">
        <v>0.35</v>
      </c>
      <c r="L172" s="462">
        <v>0.05</v>
      </c>
      <c r="M172" s="462">
        <v>0</v>
      </c>
      <c r="N172" s="462" t="s">
        <v>4605</v>
      </c>
      <c r="O172" s="462">
        <f>VLOOKUP(E172,[4]INVENTARIO!$B$4:$L$1048576,11,0)</f>
        <v>3.3666666666666667</v>
      </c>
      <c r="P172" s="537">
        <v>1611.415</v>
      </c>
      <c r="Q172" s="537">
        <f t="shared" si="37"/>
        <v>966.84899999999993</v>
      </c>
      <c r="R172" s="539">
        <f t="shared" ref="R172:R178" si="38">P172/O172</f>
        <v>478.63811881188116</v>
      </c>
      <c r="S172" s="537">
        <v>1239.55</v>
      </c>
      <c r="T172" s="537">
        <v>743.7299999999999</v>
      </c>
      <c r="V172" s="469">
        <f>VLOOKUP(E172,[4]INVENTARIO!$B$4:$P$1048576,15,0)</f>
        <v>0.6</v>
      </c>
      <c r="X172" s="466">
        <f>VLOOKUP(E172,[4]INVENTARIO!$B$114:$R$4077,17,0)</f>
        <v>1001.18</v>
      </c>
      <c r="Y172" s="466">
        <f>VLOOKUP(E172,[4]INVENTARIO!$B$4:$S$4077,18,0)</f>
        <v>600.71</v>
      </c>
      <c r="AA172" s="455">
        <f>VLOOKUP(E172,[4]INVENTARIO!$B$4:$U$4077,20,0)</f>
        <v>1001.18</v>
      </c>
      <c r="AB172" s="455">
        <f t="shared" si="32"/>
        <v>600.70799999999997</v>
      </c>
      <c r="AD172" s="455">
        <f>VLOOKUP(E172,[4]INVENTARIO!$B$4:$X$4077,23,0)</f>
        <v>953.5</v>
      </c>
      <c r="AE172" s="455">
        <f t="shared" si="33"/>
        <v>572.1</v>
      </c>
      <c r="AG172" s="455">
        <f>VLOOKUP(E172,[4]INVENTARIO!$B$4:$AA$1048576,26,0)</f>
        <v>829.15</v>
      </c>
      <c r="AH172" s="455">
        <f t="shared" si="34"/>
        <v>497.48999999999995</v>
      </c>
      <c r="AJ172" s="455">
        <f>VLOOKUP(E172,[4]INVENTARIO!$B$4:$AD$1048576,29,0)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VLOOKUP(E173,[4]INVENTARIO!$B$4:$D$1048576,3,0)</f>
        <v>0</v>
      </c>
      <c r="G173" s="465" t="s">
        <v>23183</v>
      </c>
      <c r="H173" s="463" t="s">
        <v>4451</v>
      </c>
      <c r="I173" s="463" t="s">
        <v>24055</v>
      </c>
      <c r="J173" s="462">
        <v>0.95</v>
      </c>
      <c r="K173" s="462">
        <v>0.25</v>
      </c>
      <c r="L173" s="462">
        <v>0.05</v>
      </c>
      <c r="M173" s="462">
        <v>0</v>
      </c>
      <c r="N173" s="462" t="s">
        <v>4605</v>
      </c>
      <c r="O173" s="462">
        <f>VLOOKUP(E173,[4]INVENTARIO!$B$4:$L$1048576,11,0)</f>
        <v>2.1999999999999997</v>
      </c>
      <c r="P173" s="537">
        <v>1057.095</v>
      </c>
      <c r="Q173" s="537">
        <f t="shared" si="37"/>
        <v>634.25699999999995</v>
      </c>
      <c r="R173" s="539">
        <f t="shared" si="38"/>
        <v>480.49772727272733</v>
      </c>
      <c r="S173" s="537">
        <v>813.15</v>
      </c>
      <c r="T173" s="537">
        <v>487.89</v>
      </c>
      <c r="V173" s="469">
        <f>VLOOKUP(E173,[4]INVENTARIO!$B$4:$P$1048576,15,0)</f>
        <v>0.6</v>
      </c>
      <c r="X173" s="466">
        <f>VLOOKUP(E173,[4]INVENTARIO!$B$114:$R$4077,17,0)</f>
        <v>656.78</v>
      </c>
      <c r="Y173" s="466">
        <f>VLOOKUP(E173,[4]INVENTARIO!$B$4:$S$4077,18,0)</f>
        <v>394.07</v>
      </c>
      <c r="AA173" s="455">
        <f>VLOOKUP(E173,[4]INVENTARIO!$B$4:$U$4077,20,0)</f>
        <v>656.78</v>
      </c>
      <c r="AB173" s="455">
        <f t="shared" si="32"/>
        <v>394.06799999999998</v>
      </c>
      <c r="AD173" s="455">
        <f>VLOOKUP(E173,[4]INVENTARIO!$B$4:$X$4077,23,0)</f>
        <v>625.5</v>
      </c>
      <c r="AE173" s="455">
        <f t="shared" si="33"/>
        <v>375.3</v>
      </c>
      <c r="AG173" s="455">
        <f>VLOOKUP(E173,[4]INVENTARIO!$B$4:$AA$1048576,26,0)</f>
        <v>543.95000000000005</v>
      </c>
      <c r="AH173" s="455">
        <f t="shared" si="34"/>
        <v>326.37</v>
      </c>
      <c r="AJ173" s="455">
        <f>VLOOKUP(E173,[4]INVENTARIO!$B$4:$AD$1048576,29,0)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VLOOKUP(E174,[4]INVENTARIO!$B$4:$D$1048576,3,0)</f>
        <v>0</v>
      </c>
      <c r="G174" s="465" t="s">
        <v>24065</v>
      </c>
      <c r="H174" s="463" t="s">
        <v>4451</v>
      </c>
      <c r="I174" s="463" t="s">
        <v>24055</v>
      </c>
      <c r="J174" s="462">
        <v>0.85</v>
      </c>
      <c r="K174" s="462">
        <v>0.7</v>
      </c>
      <c r="L174" s="462">
        <v>0.38</v>
      </c>
      <c r="M174" s="462">
        <v>0</v>
      </c>
      <c r="N174" s="462" t="s">
        <v>4605</v>
      </c>
      <c r="O174" s="462">
        <f>VLOOKUP(E174,[4]INVENTARIO!$B$4:$L$1048576,11,0)</f>
        <v>10.033333333333333</v>
      </c>
      <c r="P174" s="537">
        <v>2771.4310000000005</v>
      </c>
      <c r="Q174" s="537">
        <f t="shared" si="37"/>
        <v>1662.8586000000003</v>
      </c>
      <c r="R174" s="539">
        <f t="shared" si="38"/>
        <v>276.22235880398676</v>
      </c>
      <c r="S174" s="537">
        <v>2131.8700000000003</v>
      </c>
      <c r="T174" s="537">
        <v>1279.1220000000001</v>
      </c>
      <c r="V174" s="469">
        <f>VLOOKUP(E174,[4]INVENTARIO!$B$4:$P$1048576,15,0)</f>
        <v>0.6</v>
      </c>
      <c r="X174" s="466">
        <f>VLOOKUP(E174,[4]INVENTARIO!$B$114:$R$4077,17,0)</f>
        <v>1721.9</v>
      </c>
      <c r="Y174" s="466">
        <f>VLOOKUP(E174,[4]INVENTARIO!$B$4:$S$4077,18,0)</f>
        <v>1033.0999999999999</v>
      </c>
      <c r="AA174" s="455">
        <f>VLOOKUP(E174,[4]INVENTARIO!$B$4:$U$4077,20,0)</f>
        <v>1721.9</v>
      </c>
      <c r="AB174" s="455">
        <f t="shared" si="32"/>
        <v>1033.1400000000001</v>
      </c>
      <c r="AC174" s="497"/>
      <c r="AD174" s="455">
        <f>VLOOKUP(E174,[4]INVENTARIO!$B$4:$X$4077,23,0)</f>
        <v>1639.9</v>
      </c>
      <c r="AE174" s="455">
        <f t="shared" si="33"/>
        <v>983.94</v>
      </c>
      <c r="AF174" s="497"/>
      <c r="AG174" s="455">
        <f>VLOOKUP(E174,[4]INVENTARIO!$B$4:$AA$1048576,26,0)</f>
        <v>1426</v>
      </c>
      <c r="AH174" s="455">
        <f t="shared" si="34"/>
        <v>855.6</v>
      </c>
      <c r="AJ174" s="455">
        <f>VLOOKUP(E174,[4]INVENTARIO!$B$4:$AD$1048576,29,0)</f>
        <v>1240</v>
      </c>
      <c r="AK174" s="455">
        <f t="shared" si="35"/>
        <v>744</v>
      </c>
      <c r="AT174" s="512"/>
    </row>
    <row r="175" spans="1:46" ht="24" customHeight="1" outlineLevel="1" x14ac:dyDescent="0.25">
      <c r="B175" s="464">
        <v>171</v>
      </c>
      <c r="C175" s="463" t="s">
        <v>24011</v>
      </c>
      <c r="D175" s="463" t="s">
        <v>24015</v>
      </c>
      <c r="E175" s="464" t="s">
        <v>24102</v>
      </c>
      <c r="F175" s="463">
        <f>VLOOKUP(E175,[4]INVENTARIO!$B$4:$D$1048576,3,0)</f>
        <v>0</v>
      </c>
      <c r="G175" s="465" t="s">
        <v>24103</v>
      </c>
      <c r="H175" s="463" t="s">
        <v>4451</v>
      </c>
      <c r="I175" s="463" t="s">
        <v>24055</v>
      </c>
      <c r="J175" s="462">
        <v>1.05</v>
      </c>
      <c r="K175" s="462">
        <v>0.3</v>
      </c>
      <c r="L175" s="462">
        <v>0.3</v>
      </c>
      <c r="M175" s="462">
        <v>0</v>
      </c>
      <c r="N175" s="462" t="s">
        <v>4605</v>
      </c>
      <c r="O175" s="462">
        <f>VLOOKUP(E175,[4]INVENTARIO!$B$4:$L$1048576,11,0)</f>
        <v>5.583333333333333</v>
      </c>
      <c r="P175" s="537">
        <v>780.10400000000004</v>
      </c>
      <c r="Q175" s="537">
        <f t="shared" si="37"/>
        <v>468.06240000000003</v>
      </c>
      <c r="R175" s="539">
        <f t="shared" si="38"/>
        <v>139.72011940298509</v>
      </c>
      <c r="S175" s="537">
        <v>600.08000000000004</v>
      </c>
      <c r="T175" s="537">
        <v>360.048</v>
      </c>
      <c r="V175" s="469">
        <f>VLOOKUP(E175,[4]INVENTARIO!$B$4:$P$1048576,15,0)</f>
        <v>0.6</v>
      </c>
      <c r="X175" s="466">
        <f>VLOOKUP(E175,[4]INVENTARIO!$B$114:$R$4077,17,0)</f>
        <v>484.68</v>
      </c>
      <c r="Y175" s="466">
        <f>VLOOKUP(E175,[4]INVENTARIO!$B$4:$S$4077,18,0)</f>
        <v>290.75</v>
      </c>
      <c r="AA175" s="455">
        <f>VLOOKUP(E175,[4]INVENTARIO!$B$4:$U$4077,20,0)</f>
        <v>484.68</v>
      </c>
      <c r="AB175" s="455">
        <f t="shared" si="32"/>
        <v>290.80799999999999</v>
      </c>
      <c r="AC175" s="497"/>
      <c r="AD175" s="455">
        <f>VLOOKUP(E175,[4]INVENTARIO!$B$4:$X$4077,23,0)</f>
        <v>461.6</v>
      </c>
      <c r="AE175" s="455">
        <f t="shared" si="33"/>
        <v>276.95999999999998</v>
      </c>
      <c r="AF175" s="497"/>
      <c r="AG175" s="455">
        <f>VLOOKUP(E175,[4]INVENTARIO!$B$4:$AA$1048576,26,0)</f>
        <v>401.35</v>
      </c>
      <c r="AH175" s="455">
        <f t="shared" si="34"/>
        <v>240.81</v>
      </c>
      <c r="AJ175" s="455">
        <f>VLOOKUP(E175,[4]INVENTARIO!$B$4:$AD$1048576,29,0)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VLOOKUP(E176,[4]INVENTARIO!$B$4:$D$1048576,3,0)</f>
        <v>0</v>
      </c>
      <c r="G176" s="465" t="s">
        <v>24066</v>
      </c>
      <c r="H176" s="463" t="s">
        <v>4451</v>
      </c>
      <c r="I176" s="463" t="s">
        <v>24055</v>
      </c>
      <c r="J176" s="462">
        <v>1.05</v>
      </c>
      <c r="K176" s="462">
        <v>1</v>
      </c>
      <c r="L176" s="462">
        <v>1.25</v>
      </c>
      <c r="M176" s="462">
        <v>0</v>
      </c>
      <c r="N176" s="462" t="s">
        <v>4605</v>
      </c>
      <c r="O176" s="462">
        <f>VLOOKUP(E176,[4]INVENTARIO!$B$4:$L$1048576,11,0)</f>
        <v>36.116666666666667</v>
      </c>
      <c r="P176" s="537">
        <v>8975.9279999999999</v>
      </c>
      <c r="Q176" s="537">
        <f t="shared" si="37"/>
        <v>5385.5567999999994</v>
      </c>
      <c r="R176" s="539">
        <f t="shared" si="38"/>
        <v>248.5259252422704</v>
      </c>
      <c r="S176" s="537">
        <v>6904.56</v>
      </c>
      <c r="T176" s="537">
        <v>4142.7359999999999</v>
      </c>
      <c r="V176" s="469">
        <f>VLOOKUP(E176,[4]INVENTARIO!$B$4:$P$1048576,15,0)</f>
        <v>0.6</v>
      </c>
      <c r="X176" s="466">
        <f>VLOOKUP(E176,[4]INVENTARIO!$B$114:$R$4077,17,0)</f>
        <v>5576.76</v>
      </c>
      <c r="Y176" s="466">
        <f>VLOOKUP(E176,[4]INVENTARIO!$B$4:$S$4077,18,0)</f>
        <v>3346.04</v>
      </c>
      <c r="AA176" s="455">
        <f>VLOOKUP(E176,[4]INVENTARIO!$B$4:$U$4077,20,0)</f>
        <v>5576.76</v>
      </c>
      <c r="AB176" s="455">
        <f t="shared" si="32"/>
        <v>3346.056</v>
      </c>
      <c r="AC176" s="497"/>
      <c r="AD176" s="455">
        <f>VLOOKUP(E176,[4]INVENTARIO!$B$4:$X$4077,23,0)</f>
        <v>5311.2</v>
      </c>
      <c r="AE176" s="455">
        <f t="shared" si="33"/>
        <v>3186.72</v>
      </c>
      <c r="AF176" s="497"/>
      <c r="AG176" s="455">
        <f>VLOOKUP(E176,[4]INVENTARIO!$B$4:$AA$1048576,26,0)</f>
        <v>4618.3999999999996</v>
      </c>
      <c r="AH176" s="455">
        <f t="shared" si="34"/>
        <v>2771.0399999999995</v>
      </c>
      <c r="AJ176" s="455">
        <f>VLOOKUP(E176,[4]INVENTARIO!$B$4:$AD$1048576,29,0)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VLOOKUP(E177,[4]INVENTARIO!$B$4:$D$1048576,3,0)</f>
        <v>0</v>
      </c>
      <c r="G177" s="465" t="s">
        <v>23197</v>
      </c>
      <c r="H177" s="463" t="s">
        <v>4451</v>
      </c>
      <c r="I177" s="463" t="s">
        <v>24055</v>
      </c>
      <c r="J177" s="462">
        <v>1.32</v>
      </c>
      <c r="K177" s="462">
        <v>2.2999999999999998</v>
      </c>
      <c r="L177" s="462">
        <v>2.2999999999999998</v>
      </c>
      <c r="M177" s="462">
        <v>0</v>
      </c>
      <c r="N177" s="462" t="s">
        <v>4605</v>
      </c>
      <c r="O177" s="462">
        <f>VLOOKUP(E177,[4]INVENTARIO!$B$4:$L$1048576,11,0)</f>
        <v>131.65</v>
      </c>
      <c r="P177" s="537">
        <v>62947.260999999999</v>
      </c>
      <c r="Q177" s="537">
        <f t="shared" si="37"/>
        <v>34620.993549999999</v>
      </c>
      <c r="R177" s="539">
        <f t="shared" si="38"/>
        <v>478.14098746676791</v>
      </c>
      <c r="S177" s="537">
        <v>48420.97</v>
      </c>
      <c r="T177" s="537">
        <v>26631.533500000001</v>
      </c>
      <c r="V177" s="469">
        <f>VLOOKUP(E177,[4]INVENTARIO!$B$4:$P$1048576,15,0)</f>
        <v>0.55000000000000004</v>
      </c>
      <c r="X177" s="466">
        <f>VLOOKUP(E177,[4]INVENTARIO!$B$114:$R$4077,17,0)</f>
        <v>39109.25</v>
      </c>
      <c r="Y177" s="466">
        <f>VLOOKUP(E177,[4]INVENTARIO!$B$4:$S$4077,18,0)</f>
        <v>23465.51</v>
      </c>
      <c r="AA177" s="455">
        <f>VLOOKUP(E177,[4]INVENTARIO!$B$4:$U$4077,20,0)</f>
        <v>39109.25</v>
      </c>
      <c r="AB177" s="455">
        <f t="shared" si="32"/>
        <v>23465.55</v>
      </c>
      <c r="AD177" s="455">
        <f>VLOOKUP(E177,[4]INVENTARIO!$B$4:$X$4077,23,0)</f>
        <v>37246.9</v>
      </c>
      <c r="AE177" s="455">
        <f t="shared" si="33"/>
        <v>22348.14</v>
      </c>
      <c r="AG177" s="455">
        <f>VLOOKUP(E177,[4]INVENTARIO!$B$4:$AA$1048576,26,0)</f>
        <v>32388.6</v>
      </c>
      <c r="AH177" s="455">
        <f t="shared" si="34"/>
        <v>19433.16</v>
      </c>
      <c r="AJ177" s="455">
        <f>VLOOKUP(E177,[4]INVENTARIO!$B$4:$AD$1048576,29,0)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VLOOKUP(E178,[4]INVENTARIO!$B$4:$D$1048576,3,0)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VLOOKUP(E178,[4]INVENTARIO!$B$114:$R$4077,17,0)</f>
        <v>0</v>
      </c>
      <c r="Y178" s="466">
        <f>X178*60%</f>
        <v>0</v>
      </c>
      <c r="AA178" s="455">
        <f>VLOOKUP(E178,[4]INVENTARIO!$B$4:$U$4077,20,0)</f>
        <v>0</v>
      </c>
      <c r="AB178" s="455">
        <f t="shared" si="32"/>
        <v>0</v>
      </c>
      <c r="AD178" s="455">
        <f>VLOOKUP(E178,[4]INVENTARIO!$B$4:$X$4077,23,0)</f>
        <v>0</v>
      </c>
      <c r="AE178" s="455">
        <f t="shared" si="33"/>
        <v>0</v>
      </c>
      <c r="AG178" s="455">
        <f>VLOOKUP(E178,[4]INVENTARIO!$B$4:$AA$1048576,26,0)</f>
        <v>0</v>
      </c>
      <c r="AH178" s="455">
        <f t="shared" si="34"/>
        <v>0</v>
      </c>
      <c r="AJ178" s="455">
        <f>VLOOKUP(E178,[4]INVENTARIO!$B$4:$AD$1048576,29,0)</f>
        <v>0</v>
      </c>
      <c r="AK178" s="455">
        <f t="shared" si="35"/>
        <v>0</v>
      </c>
      <c r="AT178" s="512"/>
    </row>
    <row r="179" spans="1:46" ht="24" customHeight="1" outlineLevel="1" x14ac:dyDescent="0.25">
      <c r="A179" s="463" t="s">
        <v>16763</v>
      </c>
      <c r="B179" s="464">
        <v>175</v>
      </c>
      <c r="C179" s="463" t="s">
        <v>24011</v>
      </c>
      <c r="D179" s="463" t="s">
        <v>24015</v>
      </c>
      <c r="E179" s="464" t="s">
        <v>24098</v>
      </c>
      <c r="F179" s="463">
        <f>VLOOKUP(E179,[4]INVENTARIO!$B$4:$D$1048576,3,0)</f>
        <v>0</v>
      </c>
      <c r="G179" s="465" t="s">
        <v>24099</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VLOOKUP(E179,[4]INVENTARIO!$B$4:$P$1048576,15,0)</f>
        <v>0.6</v>
      </c>
      <c r="X179" s="466">
        <f>VLOOKUP(E179,[4]INVENTARIO!$B$114:$R$4077,17,0)</f>
        <v>3272.96</v>
      </c>
      <c r="Y179" s="466">
        <f>VLOOKUP(E179,[4]INVENTARIO!$B$4:$S$4077,18,0)</f>
        <v>1963.82</v>
      </c>
      <c r="AA179" s="455">
        <f>VLOOKUP(E179,[4]INVENTARIO!$B$4:$U$4077,20,0)</f>
        <v>3272.96</v>
      </c>
      <c r="AB179" s="455">
        <f t="shared" si="32"/>
        <v>1963.7759999999998</v>
      </c>
      <c r="AC179" s="494"/>
      <c r="AD179" s="455">
        <f>VLOOKUP(E179,[4]INVENTARIO!$B$4:$X$4077,23,0)</f>
        <v>3117.1</v>
      </c>
      <c r="AE179" s="455">
        <f t="shared" si="33"/>
        <v>1870.2599999999998</v>
      </c>
      <c r="AF179" s="494"/>
      <c r="AG179" s="455">
        <f>VLOOKUP(E179,[4]INVENTARIO!$B$4:$AA$1048576,26,0)</f>
        <v>2710.55</v>
      </c>
      <c r="AH179" s="455">
        <f t="shared" si="34"/>
        <v>1626.3300000000002</v>
      </c>
      <c r="AI179" s="494"/>
      <c r="AJ179" s="455">
        <f>VLOOKUP(E179,[4]INVENTARIO!$B$4:$AD$1048576,29,0)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24095</v>
      </c>
      <c r="F180" s="463">
        <f>VLOOKUP(E180,[4]INVENTARIO!$B$4:$D$1048576,3,0)</f>
        <v>0</v>
      </c>
      <c r="G180" s="465" t="s">
        <v>24104</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VLOOKUP(E180,[4]INVENTARIO!$B$114:$R$4077,17,0)</f>
        <v>6457.08</v>
      </c>
      <c r="Y180" s="466">
        <f>X180*60%</f>
        <v>3874.2479999999996</v>
      </c>
      <c r="AA180" s="455">
        <f>VLOOKUP(E180,[4]INVENTARIO!$B$4:$U$4077,20,0)</f>
        <v>6457.08</v>
      </c>
      <c r="AB180" s="455">
        <f t="shared" ref="AB180:AB206" si="39">AA180*60%</f>
        <v>3874.2479999999996</v>
      </c>
      <c r="AD180" s="455">
        <f>VLOOKUP(E180,[4]INVENTARIO!$B$4:$X$4077,23,0)</f>
        <v>6149.6</v>
      </c>
      <c r="AE180" s="455">
        <f t="shared" ref="AE180:AE206" si="40">AD180*60%</f>
        <v>3689.76</v>
      </c>
      <c r="AG180" s="455">
        <f>VLOOKUP(E180,[4]INVENTARIO!$B$4:$AA$1048576,26,0)</f>
        <v>5347.5</v>
      </c>
      <c r="AH180" s="455">
        <f t="shared" ref="AH180:AH206" si="41">AG180*60%</f>
        <v>3208.5</v>
      </c>
      <c r="AJ180" s="455">
        <f>VLOOKUP(E180,[4]INVENTARIO!$B$4:$AD$1048576,29,0)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24105</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VLOOKUP(E181,[3]SEP!$C$11:$G$4122,5,0)</f>
        <v>11585.99</v>
      </c>
      <c r="T181" s="537">
        <f>VLOOKUP(E181,[3]SEP!$C$11:$H$4122,6,0)</f>
        <v>6951.5940000000001</v>
      </c>
      <c r="V181" s="469">
        <v>0.6</v>
      </c>
      <c r="X181" s="466" t="e">
        <f>VLOOKUP(E181,[4]INVENTARIO!$B$114:$R$4077,17,0)</f>
        <v>#N/A</v>
      </c>
      <c r="Y181" s="466" t="e">
        <f>X181*60%</f>
        <v>#N/A</v>
      </c>
      <c r="AA181" s="455" t="e">
        <f>VLOOKUP(E181,[4]INVENTARIO!$B$4:$U$4077,20,0)</f>
        <v>#N/A</v>
      </c>
      <c r="AB181" s="455" t="e">
        <f t="shared" si="39"/>
        <v>#N/A</v>
      </c>
      <c r="AD181" s="455" t="e">
        <f>VLOOKUP(E181,[4]INVENTARIO!$B$4:$X$4077,23,0)</f>
        <v>#N/A</v>
      </c>
      <c r="AE181" s="455" t="e">
        <f t="shared" si="40"/>
        <v>#N/A</v>
      </c>
      <c r="AG181" s="455" t="e">
        <f>VLOOKUP(E181,[4]INVENTARIO!$B$4:$AA$1048576,26,0)</f>
        <v>#N/A</v>
      </c>
      <c r="AH181" s="455" t="e">
        <f t="shared" si="41"/>
        <v>#N/A</v>
      </c>
      <c r="AJ181" s="455" t="e">
        <f>VLOOKUP(E181,[4]INVENTARIO!$B$4:$AD$1048576,29,0)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24094</v>
      </c>
      <c r="F182" s="463">
        <f>VLOOKUP(E182,[4]INVENTARIO!$B$4:$D$1048576,3,0)</f>
        <v>0</v>
      </c>
      <c r="G182" s="465" t="s">
        <v>24106</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VLOOKUP(E182,[4]INVENTARIO!$B$114:$R$4077,17,0)</f>
        <v>9357.92</v>
      </c>
      <c r="Y182" s="466">
        <f>X182*60%</f>
        <v>5614.7519999999995</v>
      </c>
      <c r="AA182" s="455">
        <f>VLOOKUP(E182,[4]INVENTARIO!$B$4:$U$4077,20,0)</f>
        <v>9357.92</v>
      </c>
      <c r="AB182" s="455">
        <f t="shared" si="39"/>
        <v>5614.7519999999995</v>
      </c>
      <c r="AD182" s="455">
        <f>VLOOKUP(E182,[4]INVENTARIO!$B$4:$X$4077,23,0)</f>
        <v>8912.2999999999993</v>
      </c>
      <c r="AE182" s="455">
        <f t="shared" si="40"/>
        <v>5347.3799999999992</v>
      </c>
      <c r="AG182" s="455">
        <f>VLOOKUP(E182,[4]INVENTARIO!$B$4:$AA$1048576,26,0)</f>
        <v>7749.85</v>
      </c>
      <c r="AH182" s="455">
        <f t="shared" si="41"/>
        <v>4649.91</v>
      </c>
      <c r="AJ182" s="455">
        <f>VLOOKUP(E182,[4]INVENTARIO!$B$4:$AD$1048576,29,0)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24097</v>
      </c>
      <c r="F183" s="463">
        <f>VLOOKUP(E183,[4]INVENTARIO!$B$4:$D$1048576,3,0)</f>
        <v>0</v>
      </c>
      <c r="G183" s="465" t="s">
        <v>24100</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VLOOKUP(E183,[4]INVENTARIO!$B$4:$P$1048576,15,0)</f>
        <v>0.6</v>
      </c>
      <c r="X183" s="466">
        <f>VLOOKUP(E183,[4]INVENTARIO!$B$114:$R$4077,17,0)</f>
        <v>4093.64</v>
      </c>
      <c r="Y183" s="466">
        <f>VLOOKUP(E183,[4]INVENTARIO!$B$4:$S$4077,18,0)</f>
        <v>2456.16</v>
      </c>
      <c r="AA183" s="455">
        <f>VLOOKUP(E183,[4]INVENTARIO!$B$4:$U$4077,20,0)</f>
        <v>4093.64</v>
      </c>
      <c r="AB183" s="455">
        <f t="shared" si="39"/>
        <v>2456.1839999999997</v>
      </c>
      <c r="AD183" s="455">
        <f>VLOOKUP(E183,[4]INVENTARIO!$B$4:$X$4077,23,0)</f>
        <v>3898.7</v>
      </c>
      <c r="AE183" s="455">
        <f t="shared" si="40"/>
        <v>2339.2199999999998</v>
      </c>
      <c r="AG183" s="455">
        <f>VLOOKUP(E183,[4]INVENTARIO!$B$4:$AA$1048576,26,0)</f>
        <v>3390.2</v>
      </c>
      <c r="AH183" s="455">
        <f t="shared" si="41"/>
        <v>2034.12</v>
      </c>
      <c r="AJ183" s="455">
        <f>VLOOKUP(E183,[4]INVENTARIO!$B$4:$AD$1048576,29,0)</f>
        <v>2948</v>
      </c>
      <c r="AK183" s="455">
        <f t="shared" si="42"/>
        <v>1768.8</v>
      </c>
      <c r="AT183" s="512"/>
    </row>
    <row r="184" spans="1:46" ht="24" customHeight="1" outlineLevel="1" x14ac:dyDescent="0.25">
      <c r="B184" s="464">
        <v>183</v>
      </c>
      <c r="C184" s="463" t="s">
        <v>24011</v>
      </c>
      <c r="D184" s="463" t="s">
        <v>24015</v>
      </c>
      <c r="E184" s="464" t="s">
        <v>24096</v>
      </c>
      <c r="F184" s="463">
        <f>VLOOKUP(E184,[4]INVENTARIO!$B$4:$D$1048576,3,0)</f>
        <v>0</v>
      </c>
      <c r="G184" s="465" t="s">
        <v>24101</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VLOOKUP(E184,[4]INVENTARIO!$B$4:$P$1048576,15,0)</f>
        <v>0.6</v>
      </c>
      <c r="X184" s="466">
        <f>VLOOKUP(E184,[4]INVENTARIO!$B$114:$R$4077,17,0)</f>
        <v>2337.09</v>
      </c>
      <c r="Y184" s="466">
        <f>VLOOKUP(E184,[4]INVENTARIO!$B$4:$S$4077,18,0)</f>
        <v>1402.28</v>
      </c>
      <c r="AA184" s="455">
        <f>VLOOKUP(E184,[4]INVENTARIO!$B$4:$U$4077,20,0)</f>
        <v>2337.09</v>
      </c>
      <c r="AB184" s="455">
        <f t="shared" si="39"/>
        <v>1402.2540000000001</v>
      </c>
      <c r="AD184" s="455">
        <f>VLOOKUP(E184,[4]INVENTARIO!$B$4:$X$4077,23,0)</f>
        <v>2225.8000000000002</v>
      </c>
      <c r="AE184" s="455">
        <f t="shared" si="40"/>
        <v>1335.48</v>
      </c>
      <c r="AG184" s="455">
        <f>VLOOKUP(E184,[4]INVENTARIO!$B$4:$AA$1048576,26,0)</f>
        <v>1935.45</v>
      </c>
      <c r="AH184" s="455">
        <f t="shared" si="41"/>
        <v>1161.27</v>
      </c>
      <c r="AJ184" s="455">
        <f>VLOOKUP(E184,[4]INVENTARIO!$B$4:$AD$1048576,29,0)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VLOOKUP(E185,[4]INVENTARIO!$B$4:$D$1048576,3,0)</f>
        <v>0</v>
      </c>
      <c r="G185" s="465" t="s">
        <v>24107</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VLOOKUP(E185,[4]INVENTARIO!$B$114:$R$4077,17,0)</f>
        <v>25357.5</v>
      </c>
      <c r="Y185" s="466">
        <f>X185*60%</f>
        <v>15214.5</v>
      </c>
      <c r="AA185" s="455">
        <f>VLOOKUP(E185,[4]INVENTARIO!$B$4:$U$4077,20,0)</f>
        <v>25357.5</v>
      </c>
      <c r="AB185" s="455">
        <f t="shared" si="39"/>
        <v>15214.5</v>
      </c>
      <c r="AD185" s="455">
        <f>VLOOKUP(E185,[4]INVENTARIO!$B$4:$X$4077,23,0)</f>
        <v>24150</v>
      </c>
      <c r="AE185" s="455">
        <f t="shared" si="40"/>
        <v>14490</v>
      </c>
      <c r="AG185" s="455">
        <f>VLOOKUP(E185,[4]INVENTARIO!$B$4:$AA$1048576,26,0)</f>
        <v>0</v>
      </c>
      <c r="AH185" s="455">
        <f t="shared" si="41"/>
        <v>0</v>
      </c>
      <c r="AJ185" s="455">
        <f>VLOOKUP(E185,[4]INVENTARIO!$B$4:$AD$1048576,29,0)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VLOOKUP(E186,[4]INVENTARIO!$B$4:$D$1048576,3,0)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VLOOKUP(E186,[4]INVENTARIO!$B$4:$P$1048576,15,0)</f>
        <v>0.6</v>
      </c>
      <c r="X186" s="466">
        <f>VLOOKUP(E186,[4]INVENTARIO!$B$114:$R$4077,17,0)</f>
        <v>1874.67</v>
      </c>
      <c r="Y186" s="466">
        <f>VLOOKUP(E186,[4]INVENTARIO!$B$4:$S$4077,18,0)</f>
        <v>1124.76</v>
      </c>
      <c r="AA186" s="455">
        <f>VLOOKUP(E186,[4]INVENTARIO!$B$4:$U$4077,20,0)</f>
        <v>1874.67</v>
      </c>
      <c r="AB186" s="455">
        <f t="shared" si="39"/>
        <v>1124.8019999999999</v>
      </c>
      <c r="AD186" s="455">
        <f>VLOOKUP(E186,[4]INVENTARIO!$B$4:$X$4077,23,0)</f>
        <v>1785.4</v>
      </c>
      <c r="AE186" s="455">
        <f t="shared" si="40"/>
        <v>1071.24</v>
      </c>
      <c r="AG186" s="455">
        <f>VLOOKUP(E186,[4]INVENTARIO!$B$4:$AA$1048576,26,0)</f>
        <v>1552.5</v>
      </c>
      <c r="AH186" s="455">
        <f t="shared" si="41"/>
        <v>931.5</v>
      </c>
      <c r="AJ186" s="455">
        <f>VLOOKUP(E186,[4]INVENTARIO!$B$4:$AD$1048576,29,0)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VLOOKUP(E187,[4]INVENTARIO!$B$4:$D$1048576,3,0)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VLOOKUP(E187,[4]INVENTARIO!$B$4:$P$1048576,15,0)</f>
        <v>0.6</v>
      </c>
      <c r="X187" s="466">
        <f>VLOOKUP(E187,[4]INVENTARIO!$B$114:$R$4077,17,0)</f>
        <v>1874.67</v>
      </c>
      <c r="Y187" s="466">
        <f>VLOOKUP(E187,[4]INVENTARIO!$B$4:$S$4077,18,0)</f>
        <v>1124.76</v>
      </c>
      <c r="AA187" s="455">
        <f>VLOOKUP(E187,[4]INVENTARIO!$B$4:$U$4077,20,0)</f>
        <v>1874.67</v>
      </c>
      <c r="AB187" s="455">
        <f t="shared" si="39"/>
        <v>1124.8019999999999</v>
      </c>
      <c r="AD187" s="455">
        <f>VLOOKUP(E187,[4]INVENTARIO!$B$4:$X$4077,23,0)</f>
        <v>1785.4</v>
      </c>
      <c r="AE187" s="455">
        <f t="shared" si="40"/>
        <v>1071.24</v>
      </c>
      <c r="AG187" s="455">
        <f>VLOOKUP(E187,[4]INVENTARIO!$B$4:$AA$1048576,26,0)</f>
        <v>1552.5</v>
      </c>
      <c r="AH187" s="455">
        <f t="shared" si="41"/>
        <v>931.5</v>
      </c>
      <c r="AJ187" s="455">
        <f>VLOOKUP(E187,[4]INVENTARIO!$B$4:$AD$1048576,29,0)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VLOOKUP(E188,[4]INVENTARIO!$B$4:$D$1048576,3,0)</f>
        <v>0</v>
      </c>
      <c r="G188" s="465" t="s">
        <v>23151</v>
      </c>
      <c r="H188" s="463" t="s">
        <v>4451</v>
      </c>
      <c r="I188" s="463" t="s">
        <v>24055</v>
      </c>
      <c r="J188" s="462">
        <v>1</v>
      </c>
      <c r="K188" s="462">
        <v>0.43</v>
      </c>
      <c r="L188" s="462">
        <v>0.6</v>
      </c>
      <c r="M188" s="462">
        <v>0</v>
      </c>
      <c r="N188" s="462" t="s">
        <v>4605</v>
      </c>
      <c r="O188" s="462">
        <f>VLOOKUP(E188,[4]INVENTARIO!$B$4:$L$1048576,11,0)</f>
        <v>11.9</v>
      </c>
      <c r="P188" s="537">
        <v>3296.6618749999998</v>
      </c>
      <c r="Q188" s="537">
        <v>1978</v>
      </c>
      <c r="R188" s="539">
        <f>P188/O188</f>
        <v>277.0304096638655</v>
      </c>
      <c r="S188" s="537">
        <v>2535.9100000000003</v>
      </c>
      <c r="T188" s="537">
        <v>1521.546</v>
      </c>
      <c r="V188" s="469">
        <f>VLOOKUP(E188,[4]INVENTARIO!$B$4:$P$1048576,15,0)</f>
        <v>0.6</v>
      </c>
      <c r="X188" s="466">
        <f>VLOOKUP(E188,[4]INVENTARIO!$B$114:$R$4077,17,0)</f>
        <v>2048.2399999999998</v>
      </c>
      <c r="Y188" s="466">
        <f>VLOOKUP(E188,[4]INVENTARIO!$B$4:$S$4077,18,0)</f>
        <v>1228.92</v>
      </c>
      <c r="AA188" s="455">
        <f>VLOOKUP(E188,[4]INVENTARIO!$B$4:$U$4077,20,0)</f>
        <v>2048.2399999999998</v>
      </c>
      <c r="AB188" s="455">
        <f t="shared" si="39"/>
        <v>1228.9439999999997</v>
      </c>
      <c r="AD188" s="455">
        <f>VLOOKUP(E188,[4]INVENTARIO!$B$4:$X$4077,23,0)</f>
        <v>1950.7</v>
      </c>
      <c r="AE188" s="455">
        <f t="shared" si="40"/>
        <v>1170.42</v>
      </c>
      <c r="AG188" s="455">
        <f>VLOOKUP(E188,[4]INVENTARIO!$B$4:$AA$1048576,26,0)</f>
        <v>1696.25</v>
      </c>
      <c r="AH188" s="455">
        <f t="shared" si="41"/>
        <v>1017.75</v>
      </c>
      <c r="AJ188" s="455">
        <f>VLOOKUP(E188,[4]INVENTARIO!$B$4:$AD$1048576,29,0)</f>
        <v>1475</v>
      </c>
      <c r="AK188" s="455">
        <f t="shared" si="42"/>
        <v>885</v>
      </c>
    </row>
    <row r="189" spans="1:46" ht="24" customHeight="1" outlineLevel="1" x14ac:dyDescent="0.25">
      <c r="B189" s="464">
        <v>188</v>
      </c>
      <c r="C189" s="463" t="s">
        <v>24011</v>
      </c>
      <c r="D189" s="463" t="s">
        <v>24015</v>
      </c>
      <c r="E189" s="464" t="s">
        <v>4647</v>
      </c>
      <c r="F189" s="463">
        <f>VLOOKUP(E189,[4]INVENTARIO!$B$4:$D$1048576,3,0)</f>
        <v>0</v>
      </c>
      <c r="G189" s="465" t="s">
        <v>23152</v>
      </c>
      <c r="H189" s="463" t="s">
        <v>4451</v>
      </c>
      <c r="I189" s="463" t="s">
        <v>24055</v>
      </c>
      <c r="J189" s="462">
        <v>0.25</v>
      </c>
      <c r="K189" s="462">
        <v>0.22</v>
      </c>
      <c r="L189" s="462">
        <v>0.22</v>
      </c>
      <c r="M189" s="462">
        <v>0</v>
      </c>
      <c r="N189" s="462" t="s">
        <v>4605</v>
      </c>
      <c r="O189" s="462">
        <f>VLOOKUP(E189,[4]INVENTARIO!$B$4:$L$1048576,11,0)</f>
        <v>0.95000000000000007</v>
      </c>
      <c r="P189" s="537">
        <v>312.988</v>
      </c>
      <c r="Q189" s="537">
        <f>P189*V189</f>
        <v>187.7928</v>
      </c>
      <c r="R189" s="539">
        <f t="shared" ref="R189:R220" si="43">P189/O189</f>
        <v>329.46105263157892</v>
      </c>
      <c r="S189" s="537">
        <v>240.76</v>
      </c>
      <c r="T189" s="537">
        <v>144.45599999999999</v>
      </c>
      <c r="V189" s="469">
        <f>VLOOKUP(E189,[4]INVENTARIO!$B$4:$P$1048576,15,0)</f>
        <v>0.6</v>
      </c>
      <c r="X189" s="466">
        <f>VLOOKUP(E189,[4]INVENTARIO!$B$114:$R$4077,17,0)</f>
        <v>194.46</v>
      </c>
      <c r="Y189" s="466">
        <f>VLOOKUP(E189,[4]INVENTARIO!$B$4:$S$4077,18,0)</f>
        <v>116.66</v>
      </c>
      <c r="AA189" s="455">
        <f>VLOOKUP(E189,[4]INVENTARIO!$B$4:$U$4077,20,0)</f>
        <v>194.46</v>
      </c>
      <c r="AB189" s="455">
        <f t="shared" si="39"/>
        <v>116.676</v>
      </c>
      <c r="AD189" s="455">
        <f>VLOOKUP(E189,[4]INVENTARIO!$B$4:$X$4077,23,0)</f>
        <v>185.2</v>
      </c>
      <c r="AE189" s="455">
        <f t="shared" si="40"/>
        <v>111.11999999999999</v>
      </c>
      <c r="AG189" s="455">
        <f>VLOOKUP(E189,[4]INVENTARIO!$B$4:$AA$1048576,26,0)</f>
        <v>161</v>
      </c>
      <c r="AH189" s="455">
        <f t="shared" si="41"/>
        <v>96.6</v>
      </c>
      <c r="AJ189" s="455">
        <f>VLOOKUP(E189,[4]INVENTARIO!$B$4:$AD$1048576,29,0)</f>
        <v>140</v>
      </c>
      <c r="AK189" s="455">
        <f t="shared" si="42"/>
        <v>84</v>
      </c>
    </row>
    <row r="190" spans="1:46" ht="24" customHeight="1" outlineLevel="1" x14ac:dyDescent="0.25">
      <c r="B190" s="464">
        <v>189</v>
      </c>
      <c r="C190" s="463" t="s">
        <v>24011</v>
      </c>
      <c r="D190" s="463" t="s">
        <v>24015</v>
      </c>
      <c r="E190" s="464" t="s">
        <v>4648</v>
      </c>
      <c r="F190" s="463">
        <f>VLOOKUP(E190,[4]INVENTARIO!$B$4:$D$1048576,3,0)</f>
        <v>0</v>
      </c>
      <c r="G190" s="465" t="s">
        <v>23154</v>
      </c>
      <c r="H190" s="463" t="s">
        <v>4451</v>
      </c>
      <c r="I190" s="463" t="s">
        <v>24055</v>
      </c>
      <c r="J190" s="462">
        <v>0.25</v>
      </c>
      <c r="K190" s="462">
        <v>0.22</v>
      </c>
      <c r="L190" s="462">
        <v>0.22</v>
      </c>
      <c r="M190" s="462">
        <v>0</v>
      </c>
      <c r="N190" s="462" t="s">
        <v>4605</v>
      </c>
      <c r="O190" s="462">
        <f>VLOOKUP(E190,[4]INVENTARIO!$B$4:$L$1048576,11,0)</f>
        <v>1.1666666666666667</v>
      </c>
      <c r="P190" s="537">
        <v>373.32100000000003</v>
      </c>
      <c r="Q190" s="537">
        <f>P190*V190</f>
        <v>223.99260000000001</v>
      </c>
      <c r="R190" s="539">
        <f t="shared" si="43"/>
        <v>319.98942857142856</v>
      </c>
      <c r="S190" s="537">
        <v>287.17</v>
      </c>
      <c r="T190" s="537">
        <v>172.30199999999999</v>
      </c>
      <c r="V190" s="469">
        <f>VLOOKUP(E190,[4]INVENTARIO!$B$4:$P$1048576,15,0)</f>
        <v>0.6</v>
      </c>
      <c r="X190" s="466">
        <f>VLOOKUP(E190,[4]INVENTARIO!$B$114:$R$4077,17,0)</f>
        <v>231.95</v>
      </c>
      <c r="Y190" s="466">
        <f>VLOOKUP(E190,[4]INVENTARIO!$B$4:$S$4077,18,0)</f>
        <v>139.13</v>
      </c>
      <c r="AA190" s="455">
        <f>VLOOKUP(E190,[4]INVENTARIO!$B$4:$U$4077,20,0)</f>
        <v>231.95</v>
      </c>
      <c r="AB190" s="455">
        <f t="shared" si="39"/>
        <v>139.16999999999999</v>
      </c>
      <c r="AD190" s="455">
        <f>VLOOKUP(E190,[4]INVENTARIO!$B$4:$X$4077,23,0)</f>
        <v>220.9</v>
      </c>
      <c r="AE190" s="455">
        <f t="shared" si="40"/>
        <v>132.54</v>
      </c>
      <c r="AG190" s="455">
        <f>VLOOKUP(E190,[4]INVENTARIO!$B$4:$AA$1048576,26,0)</f>
        <v>192.05</v>
      </c>
      <c r="AH190" s="455">
        <f t="shared" si="41"/>
        <v>115.23</v>
      </c>
      <c r="AJ190" s="455">
        <f>VLOOKUP(E190,[4]INVENTARIO!$B$4:$AD$1048576,29,0)</f>
        <v>167</v>
      </c>
      <c r="AK190" s="455">
        <f t="shared" si="42"/>
        <v>100.2</v>
      </c>
    </row>
    <row r="191" spans="1:46" ht="24" customHeight="1" outlineLevel="1" x14ac:dyDescent="0.25">
      <c r="B191" s="464">
        <v>190</v>
      </c>
      <c r="C191" s="463" t="s">
        <v>24011</v>
      </c>
      <c r="D191" s="463" t="s">
        <v>24015</v>
      </c>
      <c r="E191" s="464" t="s">
        <v>4649</v>
      </c>
      <c r="F191" s="463">
        <f>VLOOKUP(E191,[4]INVENTARIO!$B$4:$D$1048576,3,0)</f>
        <v>0</v>
      </c>
      <c r="G191" s="465" t="s">
        <v>23153</v>
      </c>
      <c r="H191" s="463" t="s">
        <v>4451</v>
      </c>
      <c r="I191" s="463" t="s">
        <v>24055</v>
      </c>
      <c r="J191" s="462">
        <v>0.34</v>
      </c>
      <c r="K191" s="462">
        <v>0.43</v>
      </c>
      <c r="L191" s="462">
        <v>0.43</v>
      </c>
      <c r="M191" s="462">
        <v>0</v>
      </c>
      <c r="N191" s="462" t="s">
        <v>4605</v>
      </c>
      <c r="O191" s="462">
        <f>VLOOKUP(E191,[4]INVENTARIO!$B$4:$L$1048576,11,0)</f>
        <v>3.2666666666666671</v>
      </c>
      <c r="P191" s="537">
        <v>900.71507500000007</v>
      </c>
      <c r="Q191" s="537">
        <v>540.42904499999997</v>
      </c>
      <c r="R191" s="539">
        <f t="shared" si="43"/>
        <v>275.72910459183674</v>
      </c>
      <c r="S191" s="537">
        <v>692.9</v>
      </c>
      <c r="T191" s="537">
        <v>415.73999999999995</v>
      </c>
      <c r="V191" s="469">
        <f>VLOOKUP(E191,[4]INVENTARIO!$B$4:$P$1048576,15,0)</f>
        <v>0.6</v>
      </c>
      <c r="X191" s="466">
        <f>VLOOKUP(E191,[4]INVENTARIO!$B$114:$R$4077,17,0)</f>
        <v>559.65</v>
      </c>
      <c r="Y191" s="466">
        <f>VLOOKUP(E191,[4]INVENTARIO!$B$4:$S$4077,18,0)</f>
        <v>335.79</v>
      </c>
      <c r="AA191" s="455">
        <f>VLOOKUP(E191,[4]INVENTARIO!$B$4:$U$4077,20,0)</f>
        <v>559.65</v>
      </c>
      <c r="AB191" s="455">
        <f t="shared" si="39"/>
        <v>335.78999999999996</v>
      </c>
      <c r="AD191" s="455">
        <f>VLOOKUP(E191,[4]INVENTARIO!$B$4:$X$4077,23,0)</f>
        <v>533</v>
      </c>
      <c r="AE191" s="455">
        <f t="shared" si="40"/>
        <v>319.8</v>
      </c>
      <c r="AG191" s="455">
        <f>VLOOKUP(E191,[4]INVENTARIO!$B$4:$AA$1048576,26,0)</f>
        <v>463.45</v>
      </c>
      <c r="AH191" s="455">
        <f t="shared" si="41"/>
        <v>278.07</v>
      </c>
      <c r="AJ191" s="455">
        <f>VLOOKUP(E191,[4]INVENTARIO!$B$4:$AD$1048576,29,0)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VLOOKUP(E192,[4]INVENTARIO!$B$4:$D$1048576,3,0)</f>
        <v>0</v>
      </c>
      <c r="G192" s="465" t="s">
        <v>23158</v>
      </c>
      <c r="H192" s="463" t="s">
        <v>4451</v>
      </c>
      <c r="I192" s="463" t="s">
        <v>24055</v>
      </c>
      <c r="J192" s="462">
        <v>0.34</v>
      </c>
      <c r="K192" s="462">
        <v>0.43</v>
      </c>
      <c r="L192" s="462">
        <v>0.43</v>
      </c>
      <c r="M192" s="462">
        <v>0</v>
      </c>
      <c r="N192" s="462" t="s">
        <v>4605</v>
      </c>
      <c r="O192" s="462">
        <f>VLOOKUP(E192,[4]INVENTARIO!$B$4:$L$1048576,11,0)</f>
        <v>3.2666666666666671</v>
      </c>
      <c r="P192" s="537">
        <v>900.77</v>
      </c>
      <c r="Q192" s="537">
        <f>P192*V192</f>
        <v>540.46199999999999</v>
      </c>
      <c r="R192" s="539">
        <f t="shared" si="43"/>
        <v>275.74591836734692</v>
      </c>
      <c r="S192" s="537">
        <v>692.9</v>
      </c>
      <c r="T192" s="537">
        <v>415.73999999999995</v>
      </c>
      <c r="V192" s="469">
        <f>VLOOKUP(E192,[4]INVENTARIO!$B$4:$P$1048576,15,0)</f>
        <v>0.6</v>
      </c>
      <c r="X192" s="466">
        <f>VLOOKUP(E192,[4]INVENTARIO!$B$114:$R$4077,17,0)</f>
        <v>559.65</v>
      </c>
      <c r="Y192" s="466">
        <f>VLOOKUP(E192,[4]INVENTARIO!$B$4:$S$4077,18,0)</f>
        <v>335.79</v>
      </c>
      <c r="AA192" s="455">
        <f>VLOOKUP(E192,[4]INVENTARIO!$B$4:$U$4077,20,0)</f>
        <v>559.65</v>
      </c>
      <c r="AB192" s="455">
        <f t="shared" si="39"/>
        <v>335.78999999999996</v>
      </c>
      <c r="AD192" s="455">
        <f>VLOOKUP(E192,[4]INVENTARIO!$B$4:$X$4077,23,0)</f>
        <v>533</v>
      </c>
      <c r="AE192" s="455">
        <f t="shared" si="40"/>
        <v>319.8</v>
      </c>
      <c r="AG192" s="455">
        <f>VLOOKUP(E192,[4]INVENTARIO!$B$4:$AA$1048576,26,0)</f>
        <v>463.45</v>
      </c>
      <c r="AH192" s="455">
        <f t="shared" si="41"/>
        <v>278.07</v>
      </c>
      <c r="AJ192" s="455">
        <f>VLOOKUP(E192,[4]INVENTARIO!$B$4:$AD$1048576,29,0)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VLOOKUP(E193,[4]INVENTARIO!$B$4:$D$1048576,3,0)</f>
        <v>0</v>
      </c>
      <c r="G193" s="465" t="s">
        <v>23153</v>
      </c>
      <c r="H193" s="463" t="s">
        <v>4451</v>
      </c>
      <c r="I193" s="463" t="s">
        <v>24055</v>
      </c>
      <c r="J193" s="462">
        <v>0.28000000000000003</v>
      </c>
      <c r="K193" s="462">
        <v>0.36</v>
      </c>
      <c r="L193" s="462">
        <v>0.36</v>
      </c>
      <c r="M193" s="462">
        <v>0</v>
      </c>
      <c r="N193" s="462" t="s">
        <v>4605</v>
      </c>
      <c r="O193" s="462">
        <f>VLOOKUP(E193,[4]INVENTARIO!$B$4:$L$1048576,11,0)</f>
        <v>2.7166666666666668</v>
      </c>
      <c r="P193" s="537">
        <v>746.49835000000007</v>
      </c>
      <c r="Q193" s="537">
        <v>447.89901000000003</v>
      </c>
      <c r="R193" s="539">
        <f t="shared" si="43"/>
        <v>274.78466871165648</v>
      </c>
      <c r="S193" s="537">
        <v>574.21</v>
      </c>
      <c r="T193" s="537">
        <v>344.52600000000001</v>
      </c>
      <c r="V193" s="469">
        <f>VLOOKUP(E193,[4]INVENTARIO!$B$4:$P$1048576,15,0)</f>
        <v>0.6</v>
      </c>
      <c r="X193" s="466">
        <f>VLOOKUP(E193,[4]INVENTARIO!$B$114:$R$4077,17,0)</f>
        <v>463.79</v>
      </c>
      <c r="Y193" s="466">
        <f>VLOOKUP(E193,[4]INVENTARIO!$B$4:$S$4077,18,0)</f>
        <v>278.25</v>
      </c>
      <c r="AA193" s="455">
        <f>VLOOKUP(E193,[4]INVENTARIO!$B$4:$U$4077,20,0)</f>
        <v>463.79</v>
      </c>
      <c r="AB193" s="455">
        <f t="shared" si="39"/>
        <v>278.274</v>
      </c>
      <c r="AD193" s="455">
        <f>VLOOKUP(E193,[4]INVENTARIO!$B$4:$X$4077,23,0)</f>
        <v>441.7</v>
      </c>
      <c r="AE193" s="455">
        <f t="shared" si="40"/>
        <v>265.02</v>
      </c>
      <c r="AG193" s="455">
        <f>VLOOKUP(E193,[4]INVENTARIO!$B$4:$AA$1048576,26,0)</f>
        <v>384.1</v>
      </c>
      <c r="AH193" s="455">
        <f t="shared" si="41"/>
        <v>230.46</v>
      </c>
      <c r="AJ193" s="455">
        <f>VLOOKUP(E193,[4]INVENTARIO!$B$4:$AD$1048576,29,0)</f>
        <v>334</v>
      </c>
      <c r="AK193" s="455">
        <f t="shared" si="42"/>
        <v>200.4</v>
      </c>
    </row>
    <row r="194" spans="1:46" ht="24" customHeight="1" outlineLevel="1" x14ac:dyDescent="0.25">
      <c r="B194" s="464">
        <v>193</v>
      </c>
      <c r="C194" s="463" t="s">
        <v>24011</v>
      </c>
      <c r="D194" s="463" t="s">
        <v>24015</v>
      </c>
      <c r="E194" s="464" t="s">
        <v>23156</v>
      </c>
      <c r="F194" s="463">
        <f>VLOOKUP(E194,[4]INVENTARIO!$B$4:$D$1048576,3,0)</f>
        <v>0</v>
      </c>
      <c r="G194" s="465" t="s">
        <v>23158</v>
      </c>
      <c r="H194" s="463" t="s">
        <v>4451</v>
      </c>
      <c r="I194" s="463" t="s">
        <v>24055</v>
      </c>
      <c r="J194" s="462">
        <v>0.28000000000000003</v>
      </c>
      <c r="K194" s="462">
        <v>0.36</v>
      </c>
      <c r="L194" s="462">
        <v>0.36</v>
      </c>
      <c r="M194" s="462">
        <v>0</v>
      </c>
      <c r="N194" s="462" t="s">
        <v>4605</v>
      </c>
      <c r="O194" s="462">
        <f>VLOOKUP(E194,[4]INVENTARIO!$B$4:$L$1048576,11,0)</f>
        <v>2.7166666666666668</v>
      </c>
      <c r="P194" s="537">
        <v>746.47300000000007</v>
      </c>
      <c r="Q194" s="537">
        <f>P194*V194</f>
        <v>447.88380000000001</v>
      </c>
      <c r="R194" s="539">
        <f t="shared" si="43"/>
        <v>274.77533742331292</v>
      </c>
      <c r="S194" s="537">
        <v>574.21</v>
      </c>
      <c r="T194" s="537">
        <v>344.52600000000001</v>
      </c>
      <c r="V194" s="469">
        <f>VLOOKUP(E194,[4]INVENTARIO!$B$4:$P$1048576,15,0)</f>
        <v>0.6</v>
      </c>
      <c r="X194" s="466">
        <f>VLOOKUP(E194,[4]INVENTARIO!$B$114:$R$4077,17,0)</f>
        <v>463.79</v>
      </c>
      <c r="Y194" s="466">
        <f>VLOOKUP(E194,[4]INVENTARIO!$B$4:$S$4077,18,0)</f>
        <v>278.25</v>
      </c>
      <c r="AA194" s="455">
        <f>VLOOKUP(E194,[4]INVENTARIO!$B$4:$U$4077,20,0)</f>
        <v>463.79</v>
      </c>
      <c r="AB194" s="455">
        <f t="shared" si="39"/>
        <v>278.274</v>
      </c>
      <c r="AD194" s="455">
        <f>VLOOKUP(E194,[4]INVENTARIO!$B$4:$X$4077,23,0)</f>
        <v>441.7</v>
      </c>
      <c r="AE194" s="455">
        <f t="shared" si="40"/>
        <v>265.02</v>
      </c>
      <c r="AG194" s="455">
        <f>VLOOKUP(E194,[4]INVENTARIO!$B$4:$AA$1048576,26,0)</f>
        <v>384.1</v>
      </c>
      <c r="AH194" s="455">
        <f t="shared" si="41"/>
        <v>230.46</v>
      </c>
      <c r="AJ194" s="455">
        <f>VLOOKUP(E194,[4]INVENTARIO!$B$4:$AD$1048576,29,0)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VLOOKUP(E195,[4]INVENTARIO!$B$4:$D$1048576,3,0)</f>
        <v>0</v>
      </c>
      <c r="G195" s="465" t="s">
        <v>23153</v>
      </c>
      <c r="H195" s="463" t="s">
        <v>4451</v>
      </c>
      <c r="I195" s="463" t="s">
        <v>24055</v>
      </c>
      <c r="J195" s="462">
        <v>0.5</v>
      </c>
      <c r="K195" s="462">
        <v>0.52</v>
      </c>
      <c r="L195" s="462">
        <v>0.46</v>
      </c>
      <c r="M195" s="462">
        <v>0</v>
      </c>
      <c r="N195" s="462" t="s">
        <v>4605</v>
      </c>
      <c r="O195" s="462">
        <f>VLOOKUP(E195,[4]INVENTARIO!$B$4:$L$1048576,11,0)</f>
        <v>4.9000000000000004</v>
      </c>
      <c r="P195" s="537">
        <v>1419.7859000000001</v>
      </c>
      <c r="Q195" s="537">
        <v>851.87153999999998</v>
      </c>
      <c r="R195" s="539">
        <f t="shared" si="43"/>
        <v>289.75222448979594</v>
      </c>
      <c r="S195" s="537">
        <v>1040.1300000000001</v>
      </c>
      <c r="T195" s="537">
        <v>624.07800000000009</v>
      </c>
      <c r="V195" s="469">
        <f>VLOOKUP(E195,[4]INVENTARIO!$B$4:$P$1048576,15,0)</f>
        <v>0.6</v>
      </c>
      <c r="X195" s="466">
        <f>VLOOKUP(E195,[4]INVENTARIO!$B$114:$R$4077,17,0)</f>
        <v>840.11</v>
      </c>
      <c r="Y195" s="466">
        <f>VLOOKUP(E195,[4]INVENTARIO!$B$4:$S$4077,18,0)</f>
        <v>504.11</v>
      </c>
      <c r="AA195" s="455">
        <f>VLOOKUP(E195,[4]INVENTARIO!$B$4:$U$4077,20,0)</f>
        <v>840.11</v>
      </c>
      <c r="AB195" s="455">
        <f t="shared" si="39"/>
        <v>504.06599999999997</v>
      </c>
      <c r="AD195" s="455">
        <f>VLOOKUP(E195,[4]INVENTARIO!$B$4:$X$4077,23,0)</f>
        <v>800.1</v>
      </c>
      <c r="AE195" s="455">
        <f t="shared" si="40"/>
        <v>480.06</v>
      </c>
      <c r="AG195" s="455">
        <f>VLOOKUP(E195,[4]INVENTARIO!$B$4:$AA$1048576,26,0)</f>
        <v>695.75</v>
      </c>
      <c r="AH195" s="455">
        <f t="shared" si="41"/>
        <v>417.45</v>
      </c>
      <c r="AJ195" s="455">
        <f>VLOOKUP(E195,[4]INVENTARIO!$B$4:$AD$1048576,29,0)</f>
        <v>605</v>
      </c>
      <c r="AK195" s="455">
        <f t="shared" si="42"/>
        <v>363</v>
      </c>
    </row>
    <row r="196" spans="1:46" ht="24" customHeight="1" outlineLevel="1" x14ac:dyDescent="0.25">
      <c r="B196" s="464">
        <v>195</v>
      </c>
      <c r="C196" s="463" t="s">
        <v>24011</v>
      </c>
      <c r="D196" s="463" t="s">
        <v>24015</v>
      </c>
      <c r="E196" s="464" t="s">
        <v>23157</v>
      </c>
      <c r="F196" s="463">
        <f>VLOOKUP(E196,[4]INVENTARIO!$B$4:$D$1048576,3,0)</f>
        <v>0</v>
      </c>
      <c r="G196" s="465" t="s">
        <v>23158</v>
      </c>
      <c r="H196" s="463" t="s">
        <v>4451</v>
      </c>
      <c r="I196" s="463" t="s">
        <v>24055</v>
      </c>
      <c r="J196" s="462">
        <v>0.5</v>
      </c>
      <c r="K196" s="462">
        <v>0.52</v>
      </c>
      <c r="L196" s="462">
        <v>0.46</v>
      </c>
      <c r="M196" s="462">
        <v>0</v>
      </c>
      <c r="N196" s="462" t="s">
        <v>4605</v>
      </c>
      <c r="O196" s="462">
        <f>VLOOKUP(E196,[4]INVENTARIO!$B$4:$L$1048576,11,0)</f>
        <v>4.9000000000000004</v>
      </c>
      <c r="P196" s="537">
        <v>1352.1690000000001</v>
      </c>
      <c r="Q196" s="537">
        <f>P196*V196</f>
        <v>811.30140000000006</v>
      </c>
      <c r="R196" s="539">
        <f t="shared" si="43"/>
        <v>275.95285714285717</v>
      </c>
      <c r="S196" s="537">
        <v>1040.1300000000001</v>
      </c>
      <c r="T196" s="537">
        <v>624.07800000000009</v>
      </c>
      <c r="V196" s="469">
        <f>VLOOKUP(E196,[4]INVENTARIO!$B$4:$P$1048576,15,0)</f>
        <v>0.6</v>
      </c>
      <c r="X196" s="466">
        <f>VLOOKUP(E196,[4]INVENTARIO!$B$114:$R$4077,17,0)</f>
        <v>840.11</v>
      </c>
      <c r="Y196" s="466">
        <f>VLOOKUP(E196,[4]INVENTARIO!$B$4:$S$4077,18,0)</f>
        <v>504.11</v>
      </c>
      <c r="AA196" s="455">
        <f>VLOOKUP(E196,[4]INVENTARIO!$B$4:$U$4077,20,0)</f>
        <v>840.11</v>
      </c>
      <c r="AB196" s="455">
        <f t="shared" si="39"/>
        <v>504.06599999999997</v>
      </c>
      <c r="AD196" s="455">
        <f>VLOOKUP(E196,[4]INVENTARIO!$B$4:$X$4077,23,0)</f>
        <v>800.1</v>
      </c>
      <c r="AE196" s="455">
        <f t="shared" si="40"/>
        <v>480.06</v>
      </c>
      <c r="AG196" s="455">
        <f>VLOOKUP(E196,[4]INVENTARIO!$B$4:$AA$1048576,26,0)</f>
        <v>695.75</v>
      </c>
      <c r="AH196" s="455">
        <f t="shared" si="41"/>
        <v>417.45</v>
      </c>
      <c r="AJ196" s="455">
        <f>VLOOKUP(E196,[4]INVENTARIO!$B$4:$AD$1048576,29,0)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VLOOKUP(E197,[4]INVENTARIO!$B$4:$D$1048576,3,0)</f>
        <v>0</v>
      </c>
      <c r="G197" s="465" t="s">
        <v>24064</v>
      </c>
      <c r="H197" s="463" t="s">
        <v>4451</v>
      </c>
      <c r="I197" s="463" t="s">
        <v>24055</v>
      </c>
      <c r="J197" s="462">
        <v>1.5</v>
      </c>
      <c r="K197" s="462">
        <v>0.7</v>
      </c>
      <c r="L197" s="462">
        <v>0.7</v>
      </c>
      <c r="M197" s="462">
        <v>0</v>
      </c>
      <c r="N197" s="462" t="s">
        <v>4605</v>
      </c>
      <c r="O197" s="462">
        <f>VLOOKUP(E197,[4]INVENTARIO!$B$4:$L$1048576,11,0)</f>
        <v>18.966666666666665</v>
      </c>
      <c r="P197" s="537">
        <v>6284.9410000000007</v>
      </c>
      <c r="Q197" s="537">
        <f>P197*V197</f>
        <v>3770.9646000000002</v>
      </c>
      <c r="R197" s="539">
        <f t="shared" si="43"/>
        <v>331.36771528998247</v>
      </c>
      <c r="S197" s="537">
        <v>4834.5700000000006</v>
      </c>
      <c r="T197" s="537">
        <v>2900.7420000000002</v>
      </c>
      <c r="V197" s="469">
        <f>VLOOKUP(E197,[4]INVENTARIO!$B$4:$P$1048576,15,0)</f>
        <v>0.6</v>
      </c>
      <c r="X197" s="466">
        <f>VLOOKUP(E197,[4]INVENTARIO!$B$114:$R$4077,17,0)</f>
        <v>3904.85</v>
      </c>
      <c r="Y197" s="466">
        <f>VLOOKUP(E197,[4]INVENTARIO!$B$4:$S$4077,18,0)</f>
        <v>2342.87</v>
      </c>
      <c r="AA197" s="455">
        <f>VLOOKUP(E197,[4]INVENTARIO!$B$4:$U$4077,20,0)</f>
        <v>3904.85</v>
      </c>
      <c r="AB197" s="455">
        <f t="shared" si="39"/>
        <v>2342.91</v>
      </c>
      <c r="AD197" s="455">
        <f>VLOOKUP(E197,[4]INVENTARIO!$B$4:$X$4077,23,0)</f>
        <v>3718.9</v>
      </c>
      <c r="AE197" s="455">
        <f t="shared" si="40"/>
        <v>2231.34</v>
      </c>
      <c r="AG197" s="455">
        <f>VLOOKUP(E197,[4]INVENTARIO!$B$4:$AA$1048576,26,0)</f>
        <v>3233.8</v>
      </c>
      <c r="AH197" s="455">
        <f t="shared" si="41"/>
        <v>1940.28</v>
      </c>
      <c r="AJ197" s="455">
        <f>VLOOKUP(E197,[4]INVENTARIO!$B$4:$AD$1048576,29,0)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VLOOKUP(E198,[4]INVENTARIO!$B$4:$S$4077,18,0)</f>
        <v>#N/A</v>
      </c>
      <c r="AA198" s="455">
        <v>0</v>
      </c>
      <c r="AB198" s="455">
        <f t="shared" si="39"/>
        <v>0</v>
      </c>
      <c r="AD198" s="455">
        <v>0</v>
      </c>
      <c r="AE198" s="455">
        <f t="shared" si="40"/>
        <v>0</v>
      </c>
      <c r="AG198" s="455" t="e">
        <f>VLOOKUP(E198,[4]INVENTARIO!$B$4:$AA$1048576,26,0)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VLOOKUP(E199,[4]INVENTARIO!$B$4:$D$1048576,3,0)</f>
        <v>0</v>
      </c>
      <c r="G199" s="465" t="s">
        <v>23150</v>
      </c>
      <c r="H199" s="463" t="s">
        <v>4451</v>
      </c>
      <c r="I199" s="463" t="s">
        <v>24055</v>
      </c>
      <c r="J199" s="462">
        <v>1.5</v>
      </c>
      <c r="K199" s="462">
        <v>0.7</v>
      </c>
      <c r="L199" s="462">
        <v>0.7</v>
      </c>
      <c r="M199" s="462">
        <v>0</v>
      </c>
      <c r="N199" s="462" t="s">
        <v>4605</v>
      </c>
      <c r="O199" s="462">
        <f>VLOOKUP(E199,[4]INVENTARIO!$B$4:$L$1048576,11,0)</f>
        <v>19.333333333333332</v>
      </c>
      <c r="P199" s="537">
        <v>7284.9409999999998</v>
      </c>
      <c r="Q199" s="537">
        <v>4370.9639999999999</v>
      </c>
      <c r="R199" s="539">
        <f t="shared" si="43"/>
        <v>376.80729310344827</v>
      </c>
      <c r="S199" s="537">
        <v>4834.5700000000006</v>
      </c>
      <c r="T199" s="537">
        <v>2900.7420000000002</v>
      </c>
      <c r="V199" s="469">
        <f>VLOOKUP(E199,[4]INVENTARIO!$B$4:$P$1048576,15,0)</f>
        <v>0.6</v>
      </c>
      <c r="X199" s="466">
        <f>VLOOKUP(E199,[4]INVENTARIO!$B$114:$R$4077,17,0)</f>
        <v>3904.85</v>
      </c>
      <c r="Y199" s="466">
        <f>VLOOKUP(E199,[4]INVENTARIO!$B$4:$S$4077,18,0)</f>
        <v>2342.87</v>
      </c>
      <c r="AA199" s="455">
        <f>VLOOKUP(E199,[4]INVENTARIO!$B$4:$U$4077,20,0)</f>
        <v>3904.85</v>
      </c>
      <c r="AB199" s="455">
        <f t="shared" si="39"/>
        <v>2342.91</v>
      </c>
      <c r="AD199" s="455">
        <f>VLOOKUP(E199,[4]INVENTARIO!$B$4:$X$4077,23,0)</f>
        <v>3718.9</v>
      </c>
      <c r="AE199" s="455">
        <f t="shared" si="40"/>
        <v>2231.34</v>
      </c>
      <c r="AG199" s="455">
        <f>VLOOKUP(E199,[4]INVENTARIO!$B$4:$AA$1048576,26,0)</f>
        <v>3233.8</v>
      </c>
      <c r="AH199" s="455">
        <f t="shared" si="41"/>
        <v>1940.28</v>
      </c>
      <c r="AJ199" s="455">
        <f>VLOOKUP(E199,[4]INVENTARIO!$B$4:$AD$1048576,29,0)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VLOOKUP(E200,[4]INVENTARIO!$B$4:$D$1048576,3,0)</f>
        <v>0</v>
      </c>
      <c r="G200" s="465" t="s">
        <v>24067</v>
      </c>
      <c r="H200" s="463" t="s">
        <v>4451</v>
      </c>
      <c r="I200" s="463" t="s">
        <v>24055</v>
      </c>
      <c r="J200" s="462">
        <v>1.9</v>
      </c>
      <c r="K200" s="462">
        <v>2.1</v>
      </c>
      <c r="L200" s="462">
        <v>0.43</v>
      </c>
      <c r="M200" s="462">
        <v>0</v>
      </c>
      <c r="N200" s="462" t="s">
        <v>4605</v>
      </c>
      <c r="O200" s="462">
        <f>VLOOKUP(E200,[4]INVENTARIO!$B$4:$L$1048576,11,0)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VLOOKUP(E200,[4]INVENTARIO!$B$4:$P$1048576,15,0)</f>
        <v>0.6</v>
      </c>
      <c r="X200" s="466">
        <f>VLOOKUP(E200,[4]INVENTARIO!$B$114:$R$4077,17,0)</f>
        <v>6521.03</v>
      </c>
      <c r="Y200" s="466">
        <f>VLOOKUP(E200,[4]INVENTARIO!$B$4:$S$4077,18,0)</f>
        <v>3912.62</v>
      </c>
      <c r="AA200" s="455">
        <f>VLOOKUP(E200,[4]INVENTARIO!$B$4:$U$4077,20,0)</f>
        <v>6521.03</v>
      </c>
      <c r="AB200" s="455">
        <f t="shared" si="39"/>
        <v>3912.6179999999995</v>
      </c>
      <c r="AD200" s="455">
        <f>VLOOKUP(E200,[4]INVENTARIO!$B$4:$X$4077,23,0)</f>
        <v>6210.5</v>
      </c>
      <c r="AE200" s="455">
        <f t="shared" si="40"/>
        <v>3726.2999999999997</v>
      </c>
      <c r="AG200" s="455">
        <f>VLOOKUP(E200,[4]INVENTARIO!$B$4:$AA$1048576,26,0)</f>
        <v>5400.4</v>
      </c>
      <c r="AH200" s="455">
        <f t="shared" si="41"/>
        <v>3240.24</v>
      </c>
      <c r="AJ200" s="455">
        <f>VLOOKUP(E200,[4]INVENTARIO!$B$4:$AD$1048576,29,0)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VLOOKUP(E201,[4]INVENTARIO!$B$4:$D$1048576,3,0)</f>
        <v>0</v>
      </c>
      <c r="G201" s="465" t="s">
        <v>24067</v>
      </c>
      <c r="H201" s="463" t="s">
        <v>4451</v>
      </c>
      <c r="I201" s="463" t="s">
        <v>24055</v>
      </c>
      <c r="J201" s="462">
        <v>1.06</v>
      </c>
      <c r="K201" s="462">
        <v>1.1200000000000001</v>
      </c>
      <c r="L201" s="462">
        <v>0.19</v>
      </c>
      <c r="M201" s="462">
        <v>0</v>
      </c>
      <c r="N201" s="462" t="s">
        <v>4605</v>
      </c>
      <c r="O201" s="462">
        <f>VLOOKUP(E201,[4]INVENTARIO!$B$4:$L$1048576,11,0)</f>
        <v>9.7166666666666668</v>
      </c>
      <c r="P201" s="537">
        <v>2682.0299999999997</v>
      </c>
      <c r="Q201" s="537">
        <f t="shared" si="44"/>
        <v>1609.2179999999998</v>
      </c>
      <c r="R201" s="539">
        <f t="shared" si="43"/>
        <v>276.02367066895368</v>
      </c>
      <c r="S201" s="537">
        <v>2063.1</v>
      </c>
      <c r="T201" s="537">
        <v>1237.8599999999999</v>
      </c>
      <c r="V201" s="469">
        <f>VLOOKUP(E201,[4]INVENTARIO!$B$4:$P$1048576,15,0)</f>
        <v>0.6</v>
      </c>
      <c r="X201" s="466">
        <f>VLOOKUP(E201,[4]INVENTARIO!$B$114:$R$4077,17,0)</f>
        <v>1666.35</v>
      </c>
      <c r="Y201" s="466">
        <f>VLOOKUP(E201,[4]INVENTARIO!$B$4:$S$4077,18,0)</f>
        <v>999.81</v>
      </c>
      <c r="AA201" s="455">
        <f>VLOOKUP(E201,[4]INVENTARIO!$B$4:$U$4077,20,0)</f>
        <v>1666.35</v>
      </c>
      <c r="AB201" s="455">
        <f t="shared" si="39"/>
        <v>999.81</v>
      </c>
      <c r="AD201" s="455">
        <f>VLOOKUP(E201,[4]INVENTARIO!$B$4:$X$4077,23,0)</f>
        <v>1587</v>
      </c>
      <c r="AE201" s="455">
        <f t="shared" si="40"/>
        <v>952.19999999999993</v>
      </c>
      <c r="AG201" s="455">
        <f>VLOOKUP(E201,[4]INVENTARIO!$B$4:$AA$1048576,26,0)</f>
        <v>1380</v>
      </c>
      <c r="AH201" s="455">
        <f t="shared" si="41"/>
        <v>828</v>
      </c>
      <c r="AJ201" s="455">
        <f>VLOOKUP(E201,[4]INVENTARIO!$B$4:$AD$1048576,29,0)</f>
        <v>1200</v>
      </c>
      <c r="AK201" s="455">
        <f t="shared" si="42"/>
        <v>720</v>
      </c>
    </row>
    <row r="202" spans="1:46" ht="24" customHeight="1" outlineLevel="1" x14ac:dyDescent="0.25">
      <c r="B202" s="464">
        <v>201</v>
      </c>
      <c r="C202" s="463" t="s">
        <v>24011</v>
      </c>
      <c r="D202" s="463" t="s">
        <v>24015</v>
      </c>
      <c r="E202" s="464" t="s">
        <v>23159</v>
      </c>
      <c r="F202" s="463">
        <f>VLOOKUP(E202,[4]INVENTARIO!$B$4:$D$1048576,3,0)</f>
        <v>0</v>
      </c>
      <c r="G202" s="465" t="s">
        <v>24067</v>
      </c>
      <c r="H202" s="463" t="s">
        <v>4451</v>
      </c>
      <c r="I202" s="463" t="s">
        <v>24055</v>
      </c>
      <c r="J202" s="462">
        <v>0.6</v>
      </c>
      <c r="K202" s="462">
        <v>0.6</v>
      </c>
      <c r="L202" s="462">
        <v>0.15</v>
      </c>
      <c r="M202" s="462">
        <v>0</v>
      </c>
      <c r="N202" s="462" t="s">
        <v>4605</v>
      </c>
      <c r="O202" s="462">
        <f>VLOOKUP(E202,[4]INVENTARIO!$B$4:$L$1048576,11,0)</f>
        <v>3</v>
      </c>
      <c r="P202" s="537">
        <v>829.11400000000015</v>
      </c>
      <c r="Q202" s="537">
        <f t="shared" si="44"/>
        <v>497.46840000000009</v>
      </c>
      <c r="R202" s="539">
        <f t="shared" si="43"/>
        <v>276.37133333333338</v>
      </c>
      <c r="S202" s="537">
        <v>637.78000000000009</v>
      </c>
      <c r="T202" s="537">
        <v>382.66800000000006</v>
      </c>
      <c r="V202" s="469">
        <f>VLOOKUP(E202,[4]INVENTARIO!$B$4:$P$1048576,15,0)</f>
        <v>0.6</v>
      </c>
      <c r="X202" s="466">
        <f>VLOOKUP(E202,[4]INVENTARIO!$B$114:$R$4077,17,0)</f>
        <v>515.13</v>
      </c>
      <c r="Y202" s="466">
        <f>VLOOKUP(E202,[4]INVENTARIO!$B$4:$S$4077,18,0)</f>
        <v>309.12</v>
      </c>
      <c r="AA202" s="455">
        <f>VLOOKUP(E202,[4]INVENTARIO!$B$4:$U$4077,20,0)</f>
        <v>515.13</v>
      </c>
      <c r="AB202" s="455">
        <f t="shared" si="39"/>
        <v>309.07799999999997</v>
      </c>
      <c r="AD202" s="455">
        <f>VLOOKUP(E202,[4]INVENTARIO!$B$4:$X$4077,23,0)</f>
        <v>490.6</v>
      </c>
      <c r="AE202" s="455">
        <f t="shared" si="40"/>
        <v>294.36</v>
      </c>
      <c r="AG202" s="455">
        <f>VLOOKUP(E202,[4]INVENTARIO!$B$4:$AA$1048576,26,0)</f>
        <v>426.65</v>
      </c>
      <c r="AH202" s="455">
        <f t="shared" si="41"/>
        <v>255.98999999999998</v>
      </c>
      <c r="AJ202" s="455">
        <f>VLOOKUP(E202,[4]INVENTARIO!$B$4:$AD$1048576,29,0)</f>
        <v>371</v>
      </c>
      <c r="AK202" s="455">
        <f t="shared" si="42"/>
        <v>222.6</v>
      </c>
    </row>
    <row r="203" spans="1:46" ht="24" customHeight="1" outlineLevel="1" x14ac:dyDescent="0.25">
      <c r="B203" s="464">
        <v>202</v>
      </c>
      <c r="C203" s="463" t="s">
        <v>24011</v>
      </c>
      <c r="D203" s="463" t="s">
        <v>24015</v>
      </c>
      <c r="E203" s="464" t="s">
        <v>23162</v>
      </c>
      <c r="F203" s="463">
        <f>VLOOKUP(E203,[4]INVENTARIO!$B$4:$D$1048576,3,0)</f>
        <v>0</v>
      </c>
      <c r="G203" s="465" t="s">
        <v>24067</v>
      </c>
      <c r="H203" s="463" t="s">
        <v>4451</v>
      </c>
      <c r="I203" s="463" t="s">
        <v>24055</v>
      </c>
      <c r="J203" s="462">
        <v>0.25</v>
      </c>
      <c r="K203" s="462">
        <v>0.2</v>
      </c>
      <c r="L203" s="462">
        <v>7.0000000000000007E-2</v>
      </c>
      <c r="M203" s="462">
        <v>0</v>
      </c>
      <c r="N203" s="462" t="s">
        <v>4605</v>
      </c>
      <c r="O203" s="462">
        <f>VLOOKUP(E203,[4]INVENTARIO!$B$4:$L$1048576,11,0)</f>
        <v>0.25</v>
      </c>
      <c r="P203" s="537">
        <v>203.30700000000002</v>
      </c>
      <c r="Q203" s="537">
        <f t="shared" si="44"/>
        <v>121.9842</v>
      </c>
      <c r="R203" s="539">
        <f t="shared" si="43"/>
        <v>813.22800000000007</v>
      </c>
      <c r="S203" s="537">
        <v>156.39000000000001</v>
      </c>
      <c r="T203" s="537">
        <v>93.834000000000003</v>
      </c>
      <c r="V203" s="469">
        <f>VLOOKUP(E203,[4]INVENTARIO!$B$4:$P$1048576,15,0)</f>
        <v>0.6</v>
      </c>
      <c r="X203" s="466">
        <f>VLOOKUP(E203,[4]INVENTARIO!$B$114:$R$4077,17,0)</f>
        <v>126.32</v>
      </c>
      <c r="Y203" s="466">
        <f>VLOOKUP(E203,[4]INVENTARIO!$B$4:$S$4077,18,0)</f>
        <v>75.81</v>
      </c>
      <c r="AA203" s="455">
        <f>VLOOKUP(E203,[4]INVENTARIO!$B$4:$U$4077,20,0)</f>
        <v>126.32</v>
      </c>
      <c r="AB203" s="455">
        <f t="shared" si="39"/>
        <v>75.791999999999987</v>
      </c>
      <c r="AD203" s="455">
        <f>VLOOKUP(E203,[4]INVENTARIO!$B$4:$X$4077,23,0)</f>
        <v>120.3</v>
      </c>
      <c r="AE203" s="455">
        <f t="shared" si="40"/>
        <v>72.179999999999993</v>
      </c>
      <c r="AG203" s="455">
        <f>VLOOKUP(E203,[4]INVENTARIO!$B$4:$AA$1048576,26,0)</f>
        <v>104.65</v>
      </c>
      <c r="AH203" s="455">
        <f t="shared" si="41"/>
        <v>62.79</v>
      </c>
      <c r="AJ203" s="455">
        <f>VLOOKUP(E203,[4]INVENTARIO!$B$4:$AD$1048576,29,0)</f>
        <v>91</v>
      </c>
      <c r="AK203" s="455">
        <f t="shared" si="42"/>
        <v>54.6</v>
      </c>
    </row>
    <row r="204" spans="1:46" ht="24" customHeight="1" outlineLevel="1" x14ac:dyDescent="0.25">
      <c r="B204" s="464">
        <v>203</v>
      </c>
      <c r="C204" s="463" t="s">
        <v>24011</v>
      </c>
      <c r="D204" s="463" t="s">
        <v>24015</v>
      </c>
      <c r="E204" s="464" t="s">
        <v>23163</v>
      </c>
      <c r="F204" s="463">
        <f>VLOOKUP(E204,[4]INVENTARIO!$B$4:$D$1048576,3,0)</f>
        <v>0</v>
      </c>
      <c r="G204" s="465" t="s">
        <v>24067</v>
      </c>
      <c r="H204" s="463" t="s">
        <v>4451</v>
      </c>
      <c r="I204" s="463" t="s">
        <v>24055</v>
      </c>
      <c r="J204" s="462">
        <v>0.35</v>
      </c>
      <c r="K204" s="462">
        <v>0.3</v>
      </c>
      <c r="L204" s="462">
        <v>7.0000000000000007E-2</v>
      </c>
      <c r="M204" s="462">
        <v>0</v>
      </c>
      <c r="N204" s="462" t="s">
        <v>4605</v>
      </c>
      <c r="O204" s="462">
        <f>VLOOKUP(E204,[4]INVENTARIO!$B$4:$L$1048576,11,0)</f>
        <v>0.8666666666666667</v>
      </c>
      <c r="P204" s="537">
        <v>373.32100000000003</v>
      </c>
      <c r="Q204" s="537">
        <f t="shared" si="44"/>
        <v>223.99260000000001</v>
      </c>
      <c r="R204" s="539">
        <f t="shared" si="43"/>
        <v>430.755</v>
      </c>
      <c r="S204" s="537">
        <v>287.17</v>
      </c>
      <c r="T204" s="537">
        <v>172.30199999999999</v>
      </c>
      <c r="V204" s="469">
        <f>VLOOKUP(E204,[4]INVENTARIO!$B$4:$P$1048576,15,0)</f>
        <v>0.6</v>
      </c>
      <c r="X204" s="466">
        <f>VLOOKUP(E204,[4]INVENTARIO!$B$114:$R$4077,17,0)</f>
        <v>231.95</v>
      </c>
      <c r="Y204" s="466">
        <f>VLOOKUP(E204,[4]INVENTARIO!$B$4:$S$4077,18,0)</f>
        <v>139.13</v>
      </c>
      <c r="AA204" s="455">
        <f>VLOOKUP(E204,[4]INVENTARIO!$B$4:$U$4077,20,0)</f>
        <v>231.95</v>
      </c>
      <c r="AB204" s="455">
        <f t="shared" si="39"/>
        <v>139.16999999999999</v>
      </c>
      <c r="AD204" s="455">
        <f>VLOOKUP(E204,[4]INVENTARIO!$B$4:$X$4077,23,0)</f>
        <v>220.9</v>
      </c>
      <c r="AE204" s="455">
        <f t="shared" si="40"/>
        <v>132.54</v>
      </c>
      <c r="AG204" s="455">
        <f>VLOOKUP(E204,[4]INVENTARIO!$B$4:$AA$1048576,26,0)</f>
        <v>192.05</v>
      </c>
      <c r="AH204" s="455">
        <f t="shared" si="41"/>
        <v>115.23</v>
      </c>
      <c r="AJ204" s="455">
        <f>VLOOKUP(E204,[4]INVENTARIO!$B$4:$AD$1048576,29,0)</f>
        <v>167</v>
      </c>
      <c r="AK204" s="455">
        <f t="shared" si="42"/>
        <v>100.2</v>
      </c>
    </row>
    <row r="205" spans="1:46" ht="24" customHeight="1" outlineLevel="1" x14ac:dyDescent="0.25">
      <c r="B205" s="464">
        <v>204</v>
      </c>
      <c r="C205" s="463" t="s">
        <v>24011</v>
      </c>
      <c r="D205" s="463" t="s">
        <v>24015</v>
      </c>
      <c r="E205" s="464" t="s">
        <v>23164</v>
      </c>
      <c r="F205" s="463">
        <f>VLOOKUP(E205,[4]INVENTARIO!$B$4:$D$1048576,3,0)</f>
        <v>0</v>
      </c>
      <c r="G205" s="465" t="s">
        <v>24067</v>
      </c>
      <c r="H205" s="463" t="s">
        <v>4451</v>
      </c>
      <c r="I205" s="463" t="s">
        <v>24055</v>
      </c>
      <c r="J205" s="462">
        <v>0.5</v>
      </c>
      <c r="K205" s="462">
        <v>0.47</v>
      </c>
      <c r="L205" s="462">
        <v>7.0000000000000007E-2</v>
      </c>
      <c r="M205" s="462">
        <v>0</v>
      </c>
      <c r="N205" s="462" t="s">
        <v>4605</v>
      </c>
      <c r="O205" s="462">
        <f>VLOOKUP(E205,[4]INVENTARIO!$B$4:$L$1048576,11,0)</f>
        <v>1.45</v>
      </c>
      <c r="P205" s="537">
        <v>480.46700000000004</v>
      </c>
      <c r="Q205" s="537">
        <f t="shared" si="44"/>
        <v>288.28020000000004</v>
      </c>
      <c r="R205" s="539">
        <f t="shared" si="43"/>
        <v>331.35655172413794</v>
      </c>
      <c r="S205" s="537">
        <v>369.59000000000003</v>
      </c>
      <c r="T205" s="537">
        <v>221.75400000000002</v>
      </c>
      <c r="V205" s="469">
        <f>VLOOKUP(E205,[4]INVENTARIO!$B$4:$P$1048576,15,0)</f>
        <v>0.6</v>
      </c>
      <c r="X205" s="466">
        <f>VLOOKUP(E205,[4]INVENTARIO!$B$114:$R$4077,17,0)</f>
        <v>298.52</v>
      </c>
      <c r="Y205" s="466">
        <f>VLOOKUP(E205,[4]INVENTARIO!$B$4:$S$4077,18,0)</f>
        <v>179.13</v>
      </c>
      <c r="AA205" s="455">
        <f>VLOOKUP(E205,[4]INVENTARIO!$B$4:$U$4077,20,0)</f>
        <v>298.52</v>
      </c>
      <c r="AB205" s="455">
        <f t="shared" si="39"/>
        <v>179.11199999999999</v>
      </c>
      <c r="AD205" s="455">
        <f>VLOOKUP(E205,[4]INVENTARIO!$B$4:$X$4077,23,0)</f>
        <v>284.3</v>
      </c>
      <c r="AE205" s="455">
        <f t="shared" si="40"/>
        <v>170.58</v>
      </c>
      <c r="AG205" s="455">
        <f>VLOOKUP(E205,[4]INVENTARIO!$B$4:$AA$1048576,26,0)</f>
        <v>247.25</v>
      </c>
      <c r="AH205" s="455">
        <f t="shared" si="41"/>
        <v>148.35</v>
      </c>
      <c r="AJ205" s="455">
        <f>VLOOKUP(E205,[4]INVENTARIO!$B$4:$AD$1048576,29,0)</f>
        <v>215</v>
      </c>
      <c r="AK205" s="455">
        <f t="shared" si="42"/>
        <v>129</v>
      </c>
    </row>
    <row r="206" spans="1:46" ht="24" customHeight="1" outlineLevel="1" x14ac:dyDescent="0.25">
      <c r="B206" s="464">
        <v>205</v>
      </c>
      <c r="C206" s="463" t="s">
        <v>24011</v>
      </c>
      <c r="D206" s="463" t="s">
        <v>24015</v>
      </c>
      <c r="E206" s="464" t="s">
        <v>23165</v>
      </c>
      <c r="F206" s="463">
        <f>VLOOKUP(E206,[4]INVENTARIO!$B$4:$D$1048576,3,0)</f>
        <v>0</v>
      </c>
      <c r="G206" s="465" t="s">
        <v>24067</v>
      </c>
      <c r="H206" s="463" t="s">
        <v>4451</v>
      </c>
      <c r="I206" s="463" t="s">
        <v>24055</v>
      </c>
      <c r="J206" s="462">
        <v>0.9</v>
      </c>
      <c r="K206" s="462">
        <v>0.85</v>
      </c>
      <c r="L206" s="462">
        <v>0.1</v>
      </c>
      <c r="M206" s="462">
        <v>0</v>
      </c>
      <c r="N206" s="462" t="s">
        <v>4605</v>
      </c>
      <c r="O206" s="462">
        <f>VLOOKUP(E206,[4]INVENTARIO!$B$4:$L$1048576,11,0)</f>
        <v>7.1499999999999995</v>
      </c>
      <c r="P206" s="537">
        <v>1564.6019999999999</v>
      </c>
      <c r="Q206" s="537">
        <f t="shared" si="44"/>
        <v>938.76119999999992</v>
      </c>
      <c r="R206" s="539">
        <f t="shared" si="43"/>
        <v>218.82545454545453</v>
      </c>
      <c r="S206" s="537">
        <v>1203.54</v>
      </c>
      <c r="T206" s="537">
        <v>722.12399999999991</v>
      </c>
      <c r="V206" s="469">
        <f>VLOOKUP(E206,[4]INVENTARIO!$B$4:$P$1048576,15,0)</f>
        <v>0.6</v>
      </c>
      <c r="X206" s="466">
        <f>VLOOKUP(E206,[4]INVENTARIO!$B$114:$R$4077,17,0)</f>
        <v>972.09</v>
      </c>
      <c r="Y206" s="466">
        <f>VLOOKUP(E206,[4]INVENTARIO!$B$4:$S$4077,18,0)</f>
        <v>583.28</v>
      </c>
      <c r="AA206" s="455">
        <f>VLOOKUP(E206,[4]INVENTARIO!$B$4:$U$4077,20,0)</f>
        <v>972.09</v>
      </c>
      <c r="AB206" s="455">
        <f t="shared" si="39"/>
        <v>583.25400000000002</v>
      </c>
      <c r="AD206" s="455">
        <f>VLOOKUP(E206,[4]INVENTARIO!$B$4:$X$4077,23,0)</f>
        <v>925.8</v>
      </c>
      <c r="AE206" s="455">
        <f t="shared" si="40"/>
        <v>555.4799999999999</v>
      </c>
      <c r="AG206" s="455">
        <f>VLOOKUP(E206,[4]INVENTARIO!$B$4:$AA$1048576,26,0)</f>
        <v>805</v>
      </c>
      <c r="AH206" s="455">
        <f t="shared" si="41"/>
        <v>483</v>
      </c>
      <c r="AJ206" s="455">
        <f>VLOOKUP(E206,[4]INVENTARIO!$B$4:$AD$1048576,29,0)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VLOOKUP(E207,[4]INVENTARIO!$B$4:$D$1048576,3,0)</f>
        <v>0</v>
      </c>
      <c r="G207" s="465" t="s">
        <v>23178</v>
      </c>
      <c r="H207" s="463" t="s">
        <v>4451</v>
      </c>
      <c r="I207" s="463" t="s">
        <v>24055</v>
      </c>
      <c r="J207" s="462">
        <v>0.11</v>
      </c>
      <c r="K207" s="462">
        <v>0.3</v>
      </c>
      <c r="L207" s="462">
        <v>7.0000000000000007E-2</v>
      </c>
      <c r="M207" s="462">
        <v>0</v>
      </c>
      <c r="N207" s="462" t="s">
        <v>4605</v>
      </c>
      <c r="O207" s="462">
        <f>VLOOKUP(E207,[4]INVENTARIO!$B$4:$L$1048576,11,0)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VLOOKUP(E208,[4]INVENTARIO!$B$4:$D$1048576,3,0)</f>
        <v>0</v>
      </c>
      <c r="G208" s="465" t="s">
        <v>23179</v>
      </c>
      <c r="H208" s="463" t="s">
        <v>4451</v>
      </c>
      <c r="I208" s="463" t="s">
        <v>24055</v>
      </c>
      <c r="J208" s="462">
        <v>0.11</v>
      </c>
      <c r="K208" s="462">
        <v>0.3</v>
      </c>
      <c r="L208" s="462">
        <v>7.0000000000000007E-2</v>
      </c>
      <c r="M208" s="462">
        <v>0</v>
      </c>
      <c r="N208" s="462" t="s">
        <v>4605</v>
      </c>
      <c r="O208" s="462">
        <f>VLOOKUP(E208,[4]INVENTARIO!$B$4:$L$1048576,11,0)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VLOOKUP(E209,[4]INVENTARIO!$B$4:$D$1048576,3,0)</f>
        <v>0</v>
      </c>
      <c r="G209" s="465" t="s">
        <v>23180</v>
      </c>
      <c r="H209" s="463" t="s">
        <v>4451</v>
      </c>
      <c r="I209" s="463" t="s">
        <v>24055</v>
      </c>
      <c r="J209" s="462">
        <v>0.11</v>
      </c>
      <c r="K209" s="462">
        <v>0.3</v>
      </c>
      <c r="L209" s="462">
        <v>7.0000000000000007E-2</v>
      </c>
      <c r="M209" s="462">
        <v>0</v>
      </c>
      <c r="N209" s="462" t="s">
        <v>4605</v>
      </c>
      <c r="O209" s="462">
        <f>VLOOKUP(E209,[4]INVENTARIO!$B$4:$L$1048576,11,0)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VLOOKUP(E210,[4]INVENTARIO!$B$4:$D$1048576,3,0)</f>
        <v>0</v>
      </c>
      <c r="G210" s="465" t="s">
        <v>23181</v>
      </c>
      <c r="H210" s="463" t="s">
        <v>4451</v>
      </c>
      <c r="I210" s="463" t="s">
        <v>24055</v>
      </c>
      <c r="J210" s="462">
        <v>0.11</v>
      </c>
      <c r="K210" s="462">
        <v>0.3</v>
      </c>
      <c r="L210" s="462">
        <v>7.0000000000000007E-2</v>
      </c>
      <c r="M210" s="462">
        <v>0</v>
      </c>
      <c r="N210" s="462" t="s">
        <v>4605</v>
      </c>
      <c r="O210" s="462">
        <f>VLOOKUP(E210,[4]INVENTARIO!$B$4:$L$1048576,11,0)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VLOOKUP(E211,[4]INVENTARIO!$B$4:$D$1048576,3,0)</f>
        <v>0</v>
      </c>
      <c r="G211" s="465" t="s">
        <v>23178</v>
      </c>
      <c r="H211" s="463" t="s">
        <v>4451</v>
      </c>
      <c r="I211" s="463" t="s">
        <v>24055</v>
      </c>
      <c r="J211" s="462">
        <v>0.15</v>
      </c>
      <c r="K211" s="462">
        <v>0.35</v>
      </c>
      <c r="L211" s="462">
        <v>7.0000000000000007E-2</v>
      </c>
      <c r="M211" s="462">
        <v>0</v>
      </c>
      <c r="N211" s="462" t="s">
        <v>4605</v>
      </c>
      <c r="O211" s="462">
        <f>VLOOKUP(E211,[4]INVENTARIO!$B$4:$L$1048576,11,0)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VLOOKUP(E211,[4]INVENTARIO!$B$4:$U$4077,20,0)</f>
        <v>265.23</v>
      </c>
      <c r="AB211" s="455">
        <f t="shared" ref="AB211:AB228" si="45">AA211*60%</f>
        <v>159.13800000000001</v>
      </c>
      <c r="AD211" s="455">
        <f>VLOOKUP(E211,[4]INVENTARIO!$B$4:$X$4077,23,0)</f>
        <v>252.6</v>
      </c>
      <c r="AE211" s="455">
        <f t="shared" ref="AE211:AE228" si="46">AD211*60%</f>
        <v>151.56</v>
      </c>
      <c r="AG211" s="455">
        <f>VLOOKUP(E211,[4]INVENTARIO!$B$4:$AA$1048576,26,0)</f>
        <v>219.65</v>
      </c>
      <c r="AH211" s="455">
        <f t="shared" ref="AH211:AH228" si="47">AG211*60%</f>
        <v>131.79</v>
      </c>
      <c r="AJ211" s="455">
        <f>VLOOKUP(E211,[4]INVENTARIO!$B$4:$AD$1048576,29,0)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VLOOKUP(E212,[4]INVENTARIO!$B$4:$D$1048576,3,0)</f>
        <v>0</v>
      </c>
      <c r="G212" s="465" t="s">
        <v>23179</v>
      </c>
      <c r="H212" s="463" t="s">
        <v>4451</v>
      </c>
      <c r="I212" s="463" t="s">
        <v>24055</v>
      </c>
      <c r="J212" s="462">
        <v>0.15</v>
      </c>
      <c r="K212" s="462">
        <v>0.35</v>
      </c>
      <c r="L212" s="462">
        <v>7.0000000000000007E-2</v>
      </c>
      <c r="M212" s="462">
        <v>0</v>
      </c>
      <c r="N212" s="462" t="s">
        <v>4605</v>
      </c>
      <c r="O212" s="462">
        <f>VLOOKUP(E212,[4]INVENTARIO!$B$4:$L$1048576,11,0)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VLOOKUP(E212,[4]INVENTARIO!$B$4:$U$4077,20,0)</f>
        <v>265.23</v>
      </c>
      <c r="AB212" s="455">
        <f t="shared" si="45"/>
        <v>159.13800000000001</v>
      </c>
      <c r="AD212" s="455">
        <f>VLOOKUP(E212,[4]INVENTARIO!$B$4:$X$4077,23,0)</f>
        <v>252.6</v>
      </c>
      <c r="AE212" s="455">
        <f t="shared" si="46"/>
        <v>151.56</v>
      </c>
      <c r="AG212" s="455">
        <f>VLOOKUP(E212,[4]INVENTARIO!$B$4:$AA$1048576,26,0)</f>
        <v>219.65</v>
      </c>
      <c r="AH212" s="455">
        <f t="shared" si="47"/>
        <v>131.79</v>
      </c>
      <c r="AJ212" s="455">
        <f>VLOOKUP(E212,[4]INVENTARIO!$B$4:$AD$1048576,29,0)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VLOOKUP(E213,[4]INVENTARIO!$B$4:$D$1048576,3,0)</f>
        <v>0</v>
      </c>
      <c r="G213" s="465" t="s">
        <v>23180</v>
      </c>
      <c r="H213" s="463" t="s">
        <v>4451</v>
      </c>
      <c r="I213" s="463" t="s">
        <v>24055</v>
      </c>
      <c r="J213" s="462">
        <v>0.15</v>
      </c>
      <c r="K213" s="462">
        <v>0.35</v>
      </c>
      <c r="L213" s="462">
        <v>7.0000000000000007E-2</v>
      </c>
      <c r="M213" s="462">
        <v>0</v>
      </c>
      <c r="N213" s="462" t="s">
        <v>4605</v>
      </c>
      <c r="O213" s="462">
        <f>VLOOKUP(E213,[4]INVENTARIO!$B$4:$L$1048576,11,0)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VLOOKUP(E213,[4]INVENTARIO!$B$4:$U$4077,20,0)</f>
        <v>265.23</v>
      </c>
      <c r="AB213" s="455">
        <f t="shared" si="45"/>
        <v>159.13800000000001</v>
      </c>
      <c r="AD213" s="455">
        <f>VLOOKUP(E213,[4]INVENTARIO!$B$4:$X$4077,23,0)</f>
        <v>252.6</v>
      </c>
      <c r="AE213" s="455">
        <f t="shared" si="46"/>
        <v>151.56</v>
      </c>
      <c r="AG213" s="455">
        <f>VLOOKUP(E213,[4]INVENTARIO!$B$4:$AA$1048576,26,0)</f>
        <v>219.65</v>
      </c>
      <c r="AH213" s="455">
        <f t="shared" si="47"/>
        <v>131.79</v>
      </c>
      <c r="AJ213" s="455">
        <f>VLOOKUP(E213,[4]INVENTARIO!$B$4:$AD$1048576,29,0)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VLOOKUP(E214,[4]INVENTARIO!$B$4:$D$1048576,3,0)</f>
        <v>0</v>
      </c>
      <c r="G214" s="465" t="s">
        <v>23181</v>
      </c>
      <c r="H214" s="463" t="s">
        <v>4451</v>
      </c>
      <c r="I214" s="463" t="s">
        <v>24055</v>
      </c>
      <c r="J214" s="462">
        <v>0.15</v>
      </c>
      <c r="K214" s="462">
        <v>0.35</v>
      </c>
      <c r="L214" s="462">
        <v>7.0000000000000007E-2</v>
      </c>
      <c r="M214" s="462">
        <v>0</v>
      </c>
      <c r="N214" s="462" t="s">
        <v>4605</v>
      </c>
      <c r="O214" s="462">
        <f>VLOOKUP(E214,[4]INVENTARIO!$B$4:$L$1048576,11,0)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VLOOKUP(E214,[4]INVENTARIO!$B$4:$U$4077,20,0)</f>
        <v>265.23</v>
      </c>
      <c r="AB214" s="455">
        <f t="shared" si="45"/>
        <v>159.13800000000001</v>
      </c>
      <c r="AD214" s="455">
        <f>VLOOKUP(E214,[4]INVENTARIO!$B$4:$X$4077,23,0)</f>
        <v>252.6</v>
      </c>
      <c r="AE214" s="455">
        <f t="shared" si="46"/>
        <v>151.56</v>
      </c>
      <c r="AG214" s="455">
        <f>VLOOKUP(E214,[4]INVENTARIO!$B$4:$AA$1048576,26,0)</f>
        <v>219.65</v>
      </c>
      <c r="AH214" s="455">
        <f t="shared" si="47"/>
        <v>131.79</v>
      </c>
      <c r="AJ214" s="455">
        <f>VLOOKUP(E214,[4]INVENTARIO!$B$4:$AD$1048576,29,0)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VLOOKUP(E215,[4]INVENTARIO!$B$4:$D$1048576,3,0)</f>
        <v>0</v>
      </c>
      <c r="G215" s="465" t="s">
        <v>23178</v>
      </c>
      <c r="H215" s="463" t="s">
        <v>4451</v>
      </c>
      <c r="I215" s="463" t="s">
        <v>24055</v>
      </c>
      <c r="J215" s="462">
        <v>0.2</v>
      </c>
      <c r="K215" s="462">
        <v>0.5</v>
      </c>
      <c r="L215" s="462">
        <v>7.0000000000000007E-2</v>
      </c>
      <c r="M215" s="462">
        <v>0</v>
      </c>
      <c r="N215" s="462" t="s">
        <v>4605</v>
      </c>
      <c r="O215" s="462">
        <f>VLOOKUP(E215,[4]INVENTARIO!$B$4:$L$1048576,11,0)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VLOOKUP(E215,[4]INVENTARIO!$B$4:$U$4077,20,0)</f>
        <v>330.54</v>
      </c>
      <c r="AB215" s="455">
        <f t="shared" si="45"/>
        <v>198.32400000000001</v>
      </c>
      <c r="AD215" s="455">
        <f>VLOOKUP(E215,[4]INVENTARIO!$B$4:$X$4077,23,0)</f>
        <v>314.8</v>
      </c>
      <c r="AE215" s="455">
        <f t="shared" si="46"/>
        <v>188.88</v>
      </c>
      <c r="AG215" s="455">
        <f>VLOOKUP(E215,[4]INVENTARIO!$B$4:$AA$1048576,26,0)</f>
        <v>273.7</v>
      </c>
      <c r="AH215" s="455">
        <f t="shared" si="47"/>
        <v>164.22</v>
      </c>
      <c r="AJ215" s="455">
        <f>VLOOKUP(E215,[4]INVENTARIO!$B$4:$AD$1048576,29,0)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VLOOKUP(E216,[4]INVENTARIO!$B$4:$D$1048576,3,0)</f>
        <v>0</v>
      </c>
      <c r="G216" s="465" t="s">
        <v>23179</v>
      </c>
      <c r="H216" s="463" t="s">
        <v>4451</v>
      </c>
      <c r="I216" s="463" t="s">
        <v>24055</v>
      </c>
      <c r="J216" s="462">
        <v>0.2</v>
      </c>
      <c r="K216" s="462">
        <v>0.5</v>
      </c>
      <c r="L216" s="462">
        <v>7.0000000000000007E-2</v>
      </c>
      <c r="M216" s="462">
        <v>0</v>
      </c>
      <c r="N216" s="462" t="s">
        <v>4605</v>
      </c>
      <c r="O216" s="462">
        <f>VLOOKUP(E216,[4]INVENTARIO!$B$4:$L$1048576,11,0)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VLOOKUP(E216,[4]INVENTARIO!$B$4:$U$4077,20,0)</f>
        <v>330.54</v>
      </c>
      <c r="AB216" s="455">
        <f t="shared" si="45"/>
        <v>198.32400000000001</v>
      </c>
      <c r="AD216" s="455">
        <f>VLOOKUP(E216,[4]INVENTARIO!$B$4:$X$4077,23,0)</f>
        <v>314.8</v>
      </c>
      <c r="AE216" s="455">
        <f t="shared" si="46"/>
        <v>188.88</v>
      </c>
      <c r="AG216" s="455">
        <f>VLOOKUP(E216,[4]INVENTARIO!$B$4:$AA$1048576,26,0)</f>
        <v>273.7</v>
      </c>
      <c r="AH216" s="455">
        <f t="shared" si="47"/>
        <v>164.22</v>
      </c>
      <c r="AJ216" s="455">
        <f>VLOOKUP(E216,[4]INVENTARIO!$B$4:$AD$1048576,29,0)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VLOOKUP(E217,[4]INVENTARIO!$B$4:$D$1048576,3,0)</f>
        <v>0</v>
      </c>
      <c r="G217" s="465" t="s">
        <v>23180</v>
      </c>
      <c r="H217" s="463" t="s">
        <v>4451</v>
      </c>
      <c r="I217" s="463" t="s">
        <v>24055</v>
      </c>
      <c r="J217" s="462">
        <v>0.2</v>
      </c>
      <c r="K217" s="462">
        <v>0.5</v>
      </c>
      <c r="L217" s="462">
        <v>7.0000000000000007E-2</v>
      </c>
      <c r="M217" s="462">
        <v>0</v>
      </c>
      <c r="N217" s="462" t="s">
        <v>4605</v>
      </c>
      <c r="O217" s="462">
        <f>VLOOKUP(E217,[4]INVENTARIO!$B$4:$L$1048576,11,0)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VLOOKUP(E217,[4]INVENTARIO!$B$4:$U$4077,20,0)</f>
        <v>330.54</v>
      </c>
      <c r="AB217" s="455">
        <f t="shared" si="45"/>
        <v>198.32400000000001</v>
      </c>
      <c r="AD217" s="455">
        <f>VLOOKUP(E217,[4]INVENTARIO!$B$4:$X$4077,23,0)</f>
        <v>314.8</v>
      </c>
      <c r="AE217" s="455">
        <f t="shared" si="46"/>
        <v>188.88</v>
      </c>
      <c r="AG217" s="455">
        <f>VLOOKUP(E217,[4]INVENTARIO!$B$4:$AA$1048576,26,0)</f>
        <v>273.7</v>
      </c>
      <c r="AH217" s="455">
        <f t="shared" si="47"/>
        <v>164.22</v>
      </c>
      <c r="AJ217" s="455">
        <f>VLOOKUP(E217,[4]INVENTARIO!$B$4:$AD$1048576,29,0)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VLOOKUP(E218,[4]INVENTARIO!$B$4:$D$1048576,3,0)</f>
        <v>0</v>
      </c>
      <c r="G218" s="465" t="s">
        <v>23181</v>
      </c>
      <c r="H218" s="463" t="s">
        <v>4451</v>
      </c>
      <c r="I218" s="463" t="s">
        <v>24055</v>
      </c>
      <c r="J218" s="462">
        <v>0.2</v>
      </c>
      <c r="K218" s="462">
        <v>0.5</v>
      </c>
      <c r="L218" s="462">
        <v>7.0000000000000007E-2</v>
      </c>
      <c r="M218" s="462">
        <v>0</v>
      </c>
      <c r="N218" s="462" t="s">
        <v>4605</v>
      </c>
      <c r="O218" s="462">
        <f>VLOOKUP(E218,[4]INVENTARIO!$B$4:$L$1048576,11,0)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VLOOKUP(E218,[4]INVENTARIO!$B$4:$U$4077,20,0)</f>
        <v>330.54</v>
      </c>
      <c r="AB218" s="455">
        <f t="shared" si="45"/>
        <v>198.32400000000001</v>
      </c>
      <c r="AD218" s="455">
        <f>VLOOKUP(E218,[4]INVENTARIO!$B$4:$X$4077,23,0)</f>
        <v>314.8</v>
      </c>
      <c r="AE218" s="455">
        <f t="shared" si="46"/>
        <v>188.88</v>
      </c>
      <c r="AG218" s="455">
        <f>VLOOKUP(E218,[4]INVENTARIO!$B$4:$AA$1048576,26,0)</f>
        <v>273.7</v>
      </c>
      <c r="AH218" s="455">
        <f t="shared" si="47"/>
        <v>164.22</v>
      </c>
      <c r="AJ218" s="455">
        <f>VLOOKUP(E218,[4]INVENTARIO!$B$4:$AD$1048576,29,0)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VLOOKUP(E219,[4]INVENTARIO!$B$4:$D$1048576,3,0)</f>
        <v>0</v>
      </c>
      <c r="G219" s="465" t="s">
        <v>24068</v>
      </c>
      <c r="H219" s="463" t="s">
        <v>4451</v>
      </c>
      <c r="I219" s="463" t="s">
        <v>24055</v>
      </c>
      <c r="J219" s="462">
        <v>0.75</v>
      </c>
      <c r="K219" s="462">
        <v>0.7</v>
      </c>
      <c r="L219" s="462">
        <v>0.5</v>
      </c>
      <c r="M219" s="462">
        <v>0</v>
      </c>
      <c r="N219" s="462" t="s">
        <v>4605</v>
      </c>
      <c r="O219" s="462">
        <f>VLOOKUP(E219,[4]INVENTARIO!$B$4:$L$1048576,11,0)</f>
        <v>9.8000000000000007</v>
      </c>
      <c r="P219" s="537">
        <v>3088.8130000000001</v>
      </c>
      <c r="Q219" s="537">
        <f t="shared" si="44"/>
        <v>1853.2878000000001</v>
      </c>
      <c r="R219" s="539">
        <f t="shared" si="43"/>
        <v>315.185</v>
      </c>
      <c r="S219" s="537">
        <v>2376.0100000000002</v>
      </c>
      <c r="T219" s="537">
        <v>1425.606</v>
      </c>
      <c r="V219" s="469">
        <f>VLOOKUP(E219,[4]INVENTARIO!$B$4:$P$1048576,15,0)</f>
        <v>0.6</v>
      </c>
      <c r="X219" s="466">
        <f>VLOOKUP(E219,[4]INVENTARIO!$B$114:$R$4077,17,0)</f>
        <v>1919.09</v>
      </c>
      <c r="Y219" s="466">
        <f>VLOOKUP(E219,[4]INVENTARIO!$B$4:$S$4077,18,0)</f>
        <v>1151.43</v>
      </c>
      <c r="AA219" s="455">
        <f>VLOOKUP(E219,[4]INVENTARIO!$B$4:$U$4077,20,0)</f>
        <v>1919.09</v>
      </c>
      <c r="AB219" s="455">
        <f t="shared" si="45"/>
        <v>1151.454</v>
      </c>
      <c r="AD219" s="455">
        <f>VLOOKUP(E219,[4]INVENTARIO!$B$4:$X$4077,23,0)</f>
        <v>1827.7</v>
      </c>
      <c r="AE219" s="455">
        <f t="shared" si="46"/>
        <v>1096.6199999999999</v>
      </c>
      <c r="AG219" s="455">
        <f>VLOOKUP(E219,[4]INVENTARIO!$B$4:$AA$1048576,26,0)</f>
        <v>1589.3</v>
      </c>
      <c r="AH219" s="455">
        <f t="shared" si="47"/>
        <v>953.57999999999993</v>
      </c>
      <c r="AJ219" s="455">
        <f>VLOOKUP(E219,[4]INVENTARIO!$B$4:$AD$1048576,29,0)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VLOOKUP(E220,[4]INVENTARIO!$B$4:$D$1048576,3,0)</f>
        <v>0</v>
      </c>
      <c r="G220" s="465" t="s">
        <v>23196</v>
      </c>
      <c r="H220" s="463" t="s">
        <v>4451</v>
      </c>
      <c r="I220" s="463" t="s">
        <v>24055</v>
      </c>
      <c r="J220" s="462">
        <v>0.45</v>
      </c>
      <c r="K220" s="462">
        <v>0.75</v>
      </c>
      <c r="L220" s="462">
        <v>0.75</v>
      </c>
      <c r="M220" s="462">
        <v>0</v>
      </c>
      <c r="N220" s="462" t="s">
        <v>4605</v>
      </c>
      <c r="O220" s="462">
        <f>VLOOKUP(E220,[4]INVENTARIO!$B$4:$L$1048576,11,0)</f>
        <v>9.4333333333333318</v>
      </c>
      <c r="P220" s="537">
        <v>2440.6979999999999</v>
      </c>
      <c r="Q220" s="537">
        <f t="shared" si="44"/>
        <v>1464.4187999999999</v>
      </c>
      <c r="R220" s="539">
        <f t="shared" si="43"/>
        <v>258.73123674911665</v>
      </c>
      <c r="S220" s="537">
        <v>1877.46</v>
      </c>
      <c r="T220" s="537">
        <v>1126.4759999999999</v>
      </c>
      <c r="V220" s="469">
        <f>VLOOKUP(E220,[4]INVENTARIO!$B$4:$P$1048576,15,0)</f>
        <v>0.6</v>
      </c>
      <c r="X220" s="466">
        <f>VLOOKUP(E220,[4]INVENTARIO!$B$114:$R$4077,17,0)</f>
        <v>1516.41</v>
      </c>
      <c r="Y220" s="466">
        <f>VLOOKUP(E220,[4]INVENTARIO!$B$4:$S$4077,18,0)</f>
        <v>909.83</v>
      </c>
      <c r="AA220" s="455">
        <f>VLOOKUP(E220,[4]INVENTARIO!$B$4:$U$4077,20,0)</f>
        <v>1516.41</v>
      </c>
      <c r="AB220" s="455">
        <f t="shared" si="45"/>
        <v>909.846</v>
      </c>
      <c r="AD220" s="455">
        <f>VLOOKUP(E220,[4]INVENTARIO!$B$4:$X$4077,23,0)</f>
        <v>1444.2</v>
      </c>
      <c r="AE220" s="455">
        <f t="shared" si="46"/>
        <v>866.52</v>
      </c>
      <c r="AG220" s="455">
        <f>VLOOKUP(E220,[4]INVENTARIO!$B$4:$AA$1048576,26,0)</f>
        <v>1255.8</v>
      </c>
      <c r="AH220" s="455">
        <f t="shared" si="47"/>
        <v>753.4799999999999</v>
      </c>
      <c r="AJ220" s="455">
        <f>VLOOKUP(E220,[4]INVENTARIO!$B$4:$AD$1048576,29,0)</f>
        <v>1092</v>
      </c>
      <c r="AK220" s="455">
        <f t="shared" si="48"/>
        <v>655.19999999999993</v>
      </c>
    </row>
    <row r="221" spans="1:37" ht="24" customHeight="1" outlineLevel="1" x14ac:dyDescent="0.25">
      <c r="A221" s="463" t="s">
        <v>24135</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VLOOKUP(E221,[3]SEP!$C$11:$H$4122,6,0)</f>
        <v>450</v>
      </c>
      <c r="V221" s="469">
        <v>0.6</v>
      </c>
      <c r="X221" s="466">
        <v>0</v>
      </c>
      <c r="Y221" s="466" t="e">
        <f>VLOOKUP(E221,[4]INVENTARIO!$B$4:$S$4077,18,0)</f>
        <v>#N/A</v>
      </c>
      <c r="AA221" s="455">
        <v>0</v>
      </c>
      <c r="AB221" s="455">
        <f t="shared" si="45"/>
        <v>0</v>
      </c>
      <c r="AD221" s="455">
        <v>0</v>
      </c>
      <c r="AE221" s="455">
        <f t="shared" si="46"/>
        <v>0</v>
      </c>
      <c r="AG221" s="455" t="e">
        <f>VLOOKUP(E221,[4]INVENTARIO!$B$4:$AA$1048576,26,0)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VLOOKUP(E222,[4]INVENTARIO!$B$4:$D$1048576,3,0)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VLOOKUP(E222,[4]INVENTARIO!$B$4:$P$1048576,15,0)</f>
        <v>0.6</v>
      </c>
      <c r="X222" s="466">
        <f>VLOOKUP(E222,[4]INVENTARIO!$B$114:$R$4077,17,0)</f>
        <v>47.25</v>
      </c>
      <c r="Y222" s="466">
        <f>VLOOKUP(E222,[4]INVENTARIO!$B$4:$S$4077,18,0)</f>
        <v>28.35</v>
      </c>
      <c r="AA222" s="455">
        <f>VLOOKUP(E222,[4]INVENTARIO!$B$4:$U$4077,20,0)</f>
        <v>47.25</v>
      </c>
      <c r="AB222" s="455">
        <f t="shared" si="45"/>
        <v>28.349999999999998</v>
      </c>
      <c r="AC222" s="497"/>
      <c r="AD222" s="455">
        <f>VLOOKUP(E222,[4]INVENTARIO!$B$4:$X$4077,23,0)</f>
        <v>45</v>
      </c>
      <c r="AE222" s="455">
        <f t="shared" si="46"/>
        <v>27</v>
      </c>
      <c r="AF222" s="497"/>
      <c r="AG222" s="455">
        <f>VLOOKUP(E222,[4]INVENTARIO!$B$4:$AA$1048576,26,0)</f>
        <v>39.1</v>
      </c>
      <c r="AH222" s="455">
        <f t="shared" si="47"/>
        <v>23.46</v>
      </c>
      <c r="AJ222" s="455">
        <f>VLOOKUP(E222,[4]INVENTARIO!$B$4:$AD$1048576,29,0)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VLOOKUP(E223,[4]INVENTARIO!$B$4:$D$1048576,3,0)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VLOOKUP(E223,[4]INVENTARIO!$B$4:$P$1048576,15,0)</f>
        <v>0.6</v>
      </c>
      <c r="X223" s="466">
        <f>VLOOKUP(E223,[4]INVENTARIO!$B$114:$R$4077,17,0)</f>
        <v>515.13</v>
      </c>
      <c r="Y223" s="466">
        <f>VLOOKUP(E223,[4]INVENTARIO!$B$4:$S$4077,18,0)</f>
        <v>309.12</v>
      </c>
      <c r="AA223" s="455">
        <f>VLOOKUP(E223,[4]INVENTARIO!$B$4:$U$4077,20,0)</f>
        <v>515.13</v>
      </c>
      <c r="AB223" s="455">
        <f t="shared" si="45"/>
        <v>309.07799999999997</v>
      </c>
      <c r="AD223" s="455">
        <f>VLOOKUP(E223,[4]INVENTARIO!$B$4:$X$4077,23,0)</f>
        <v>490.6</v>
      </c>
      <c r="AE223" s="455">
        <f t="shared" si="46"/>
        <v>294.36</v>
      </c>
      <c r="AG223" s="455">
        <f>VLOOKUP(E223,[4]INVENTARIO!$B$4:$AA$1048576,26,0)</f>
        <v>426.65</v>
      </c>
      <c r="AH223" s="455">
        <f t="shared" si="47"/>
        <v>255.98999999999998</v>
      </c>
      <c r="AJ223" s="455">
        <f>VLOOKUP(E223,[4]INVENTARIO!$B$4:$AD$1048576,29,0)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VLOOKUP(E224,[4]INVENTARIO!$B$4:$D$1048576,3,0)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VLOOKUP(E224,[4]INVENTARIO!$B$4:$P$1048576,15,0)</f>
        <v>0.6</v>
      </c>
      <c r="X224" s="466">
        <f>VLOOKUP(E224,[4]INVENTARIO!$B$114:$R$4077,17,0)</f>
        <v>980.39</v>
      </c>
      <c r="Y224" s="466">
        <f>VLOOKUP(E224,[4]INVENTARIO!$B$4:$S$4077,18,0)</f>
        <v>588.21</v>
      </c>
      <c r="AA224" s="455">
        <f>VLOOKUP(E224,[4]INVENTARIO!$B$4:$U$4077,20,0)</f>
        <v>980.39</v>
      </c>
      <c r="AB224" s="455">
        <f t="shared" si="45"/>
        <v>588.23399999999992</v>
      </c>
      <c r="AC224" s="497"/>
      <c r="AD224" s="455">
        <f>VLOOKUP(E224,[4]INVENTARIO!$B$4:$X$4077,23,0)</f>
        <v>933.7</v>
      </c>
      <c r="AE224" s="455">
        <f t="shared" si="46"/>
        <v>560.22</v>
      </c>
      <c r="AF224" s="497"/>
      <c r="AG224" s="455">
        <f>VLOOKUP(E224,[4]INVENTARIO!$B$4:$AA$1048576,26,0)</f>
        <v>811.9</v>
      </c>
      <c r="AH224" s="455">
        <f t="shared" si="47"/>
        <v>487.14</v>
      </c>
      <c r="AJ224" s="455">
        <f>VLOOKUP(E224,[4]INVENTARIO!$B$4:$AD$1048576,29,0)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VLOOKUP(E225,[4]INVENTARIO!$B$4:$D$1048576,3,0)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VLOOKUP(E225,[4]INVENTARIO!$B$4:$P$1048576,15,0)</f>
        <v>0.6</v>
      </c>
      <c r="X225" s="466">
        <f>VLOOKUP(E225,[4]INVENTARIO!$B$114:$R$4077,17,0)</f>
        <v>1201.75</v>
      </c>
      <c r="Y225" s="466">
        <f>VLOOKUP(E225,[4]INVENTARIO!$B$4:$S$4077,18,0)</f>
        <v>721.05</v>
      </c>
      <c r="AA225" s="455">
        <f>VLOOKUP(E225,[4]INVENTARIO!$B$4:$U$4077,20,0)</f>
        <v>1201.75</v>
      </c>
      <c r="AB225" s="455">
        <f t="shared" si="45"/>
        <v>721.05</v>
      </c>
      <c r="AD225" s="455">
        <f>VLOOKUP(E225,[4]INVENTARIO!$B$4:$X$4077,23,0)</f>
        <v>1201.75</v>
      </c>
      <c r="AE225" s="455">
        <f t="shared" si="46"/>
        <v>721.05</v>
      </c>
      <c r="AG225" s="455">
        <f>VLOOKUP(E225,[4]INVENTARIO!$B$4:$AA$1048576,26,0)</f>
        <v>1201.75</v>
      </c>
      <c r="AH225" s="455">
        <f t="shared" si="47"/>
        <v>721.05</v>
      </c>
      <c r="AJ225" s="455">
        <f>VLOOKUP(E225,[4]INVENTARIO!$B$4:$AD$1048576,29,0)</f>
        <v>1045</v>
      </c>
      <c r="AK225" s="455">
        <f t="shared" si="48"/>
        <v>627</v>
      </c>
    </row>
    <row r="226" spans="1:37" ht="24" customHeight="1" outlineLevel="1" x14ac:dyDescent="0.25">
      <c r="B226" s="464">
        <v>225</v>
      </c>
      <c r="C226" s="463" t="s">
        <v>24011</v>
      </c>
      <c r="D226" s="463" t="s">
        <v>24016</v>
      </c>
      <c r="E226" s="464" t="s">
        <v>19076</v>
      </c>
      <c r="F226" s="463">
        <f>VLOOKUP(E226,[4]INVENTARIO!$B$4:$D$1048576,3,0)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VLOOKUP(E226,[4]INVENTARIO!$B$4:$P$1048576,15,0)</f>
        <v>0.75</v>
      </c>
      <c r="X226" s="466">
        <f>VLOOKUP(E226,[4]INVENTARIO!$B$114:$R$4077,17,0)</f>
        <v>4201</v>
      </c>
      <c r="Y226" s="466">
        <f>VLOOKUP(E226,[4]INVENTARIO!$B$4:$S$4077,18,0)</f>
        <v>2520.6238200000003</v>
      </c>
      <c r="AA226" s="455">
        <f>VLOOKUP(E226,[4]INVENTARIO!$B$4:$U$4077,20,0)</f>
        <v>3653.1</v>
      </c>
      <c r="AB226" s="455">
        <f t="shared" si="45"/>
        <v>2191.8599999999997</v>
      </c>
      <c r="AD226" s="455">
        <f>VLOOKUP(E226,[4]INVENTARIO!$B$4:$X$4077,23,0)</f>
        <v>3653.1</v>
      </c>
      <c r="AE226" s="455">
        <f t="shared" si="46"/>
        <v>2191.8599999999997</v>
      </c>
      <c r="AG226" s="455">
        <f>VLOOKUP(E226,[4]INVENTARIO!$B$4:$AA$1048576,26,0)</f>
        <v>3653.1</v>
      </c>
      <c r="AH226" s="455">
        <f t="shared" si="47"/>
        <v>2191.8599999999997</v>
      </c>
      <c r="AJ226" s="455">
        <f>VLOOKUP(E226,[4]INVENTARIO!$B$4:$AD$1048576,29,0)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VLOOKUP(E227,[4]INVENTARIO!$B$4:$D$1048576,3,0)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VLOOKUP(E227,[4]INVENTARIO!$B$4:$P$1048576,15,0)</f>
        <v>0.75</v>
      </c>
      <c r="X227" s="466">
        <f>VLOOKUP(E227,[4]INVENTARIO!$B$114:$R$4077,17,0)</f>
        <v>2048.9</v>
      </c>
      <c r="Y227" s="466">
        <f>VLOOKUP(E227,[4]INVENTARIO!$B$4:$S$4077,18,0)</f>
        <v>1068.96</v>
      </c>
      <c r="AA227" s="455">
        <f>VLOOKUP(E227,[4]INVENTARIO!$B$4:$U$4077,20,0)</f>
        <v>1781.6</v>
      </c>
      <c r="AB227" s="455">
        <f t="shared" si="45"/>
        <v>1068.9599999999998</v>
      </c>
      <c r="AD227" s="455">
        <f>VLOOKUP(E227,[4]INVENTARIO!$B$4:$X$4077,23,0)</f>
        <v>1781.6</v>
      </c>
      <c r="AE227" s="455">
        <f t="shared" si="46"/>
        <v>1068.9599999999998</v>
      </c>
      <c r="AG227" s="455">
        <f>VLOOKUP(E227,[4]INVENTARIO!$B$4:$AA$1048576,26,0)</f>
        <v>1781.6</v>
      </c>
      <c r="AH227" s="455">
        <f t="shared" si="47"/>
        <v>1068.9599999999998</v>
      </c>
      <c r="AJ227" s="455">
        <f>VLOOKUP(E227,[4]INVENTARIO!$B$4:$AD$1048576,29,0)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VLOOKUP(E228,[4]INVENTARIO!$B$4:$D$1048576,3,0)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VLOOKUP(E228,[4]INVENTARIO!$B$4:$P$1048576,15,0)</f>
        <v>0.75</v>
      </c>
      <c r="X228" s="466">
        <f>VLOOKUP(E228,[4]INVENTARIO!$B$114:$R$4077,17,0)</f>
        <v>5209.3</v>
      </c>
      <c r="Y228" s="466">
        <f>VLOOKUP(E228,[4]INVENTARIO!$B$4:$S$4077,18,0)</f>
        <v>2717.88</v>
      </c>
      <c r="AA228" s="455">
        <f>VLOOKUP(E228,[4]INVENTARIO!$B$4:$U$4077,20,0)</f>
        <v>4529.8</v>
      </c>
      <c r="AB228" s="455">
        <f t="shared" si="45"/>
        <v>2717.88</v>
      </c>
      <c r="AD228" s="455">
        <f>VLOOKUP(E228,[4]INVENTARIO!$B$4:$X$4077,23,0)</f>
        <v>4529.8</v>
      </c>
      <c r="AE228" s="455">
        <f t="shared" si="46"/>
        <v>2717.88</v>
      </c>
      <c r="AG228" s="455">
        <f>VLOOKUP(E228,[4]INVENTARIO!$B$4:$AA$1048576,26,0)</f>
        <v>4529.8</v>
      </c>
      <c r="AH228" s="455">
        <f t="shared" si="47"/>
        <v>2717.88</v>
      </c>
      <c r="AJ228" s="455">
        <f>VLOOKUP(E228,[4]INVENTARIO!$B$4:$AD$1048576,29,0)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VLOOKUP(E230,[4]INVENTARIO!$B$4:$D$1048576,3,0)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VLOOKUP(E231,[4]INVENTARIO!$B$4:$D$1048576,3,0)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VLOOKUP(E233,[4]INVENTARIO!$B$4:$D$1048576,3,0)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VLOOKUP(E234,[4]INVENTARIO!$B$4:$D$1048576,3,0)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24109</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VLOOKUP(E243,[4]INVENTARIO!$B$4:$D$1048576,3,0)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VLOOKUP(E244,[4]INVENTARIO!$B$4:$D$1048576,3,0)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VLOOKUP(E244,[4]INVENTARIO!$B$4:$P$1048576,15,0)</f>
        <v>0.6</v>
      </c>
      <c r="X244" s="466">
        <f>VLOOKUP(E244,[4]INVENTARIO!$B$114:$R$4077,17,0)</f>
        <v>5941.5</v>
      </c>
      <c r="Y244" s="466">
        <f>VLOOKUP(E244,[4]INVENTARIO!$B$4:$S$4077,18,0)</f>
        <v>3099.9</v>
      </c>
      <c r="AA244" s="455">
        <f>VLOOKUP(E244,[4]INVENTARIO!$B$4:$U$4077,20,0)</f>
        <v>5166.5</v>
      </c>
      <c r="AB244" s="455">
        <f t="shared" ref="AB244:AB274" si="50">AA244*60%</f>
        <v>3099.9</v>
      </c>
      <c r="AD244" s="455">
        <f>VLOOKUP(E244,[4]INVENTARIO!$B$4:$X$4077,23,0)</f>
        <v>5166.5</v>
      </c>
      <c r="AE244" s="455">
        <f t="shared" ref="AE244:AE274" si="51">AD244*60%</f>
        <v>3099.9</v>
      </c>
      <c r="AG244" s="455">
        <f>VLOOKUP(E244,[4]INVENTARIO!$B$4:$AA$1048576,26,0)</f>
        <v>5166.5</v>
      </c>
      <c r="AH244" s="455">
        <f t="shared" ref="AH244:AH274" si="52">AG244*60%</f>
        <v>3099.9</v>
      </c>
      <c r="AJ244" s="455">
        <f>VLOOKUP(E244,[4]INVENTARIO!$B$4:$AD$1048576,29,0)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VLOOKUP(E245,[4]INVENTARIO!$B$4:$D$1048576,3,0)</f>
        <v>0</v>
      </c>
      <c r="G245" s="465" t="s">
        <v>24256</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VLOOKUP(E245,[4]INVENTARIO!$B$4:$P$1048576,15,0)</f>
        <v>0.6</v>
      </c>
      <c r="X245" s="466">
        <f>VLOOKUP(E245,[4]INVENTARIO!$B$114:$R$4077,17,0)</f>
        <v>2999.6</v>
      </c>
      <c r="Y245" s="466">
        <f>VLOOKUP(E245,[4]INVENTARIO!$B$4:$S$4077,18,0)</f>
        <v>1564.98</v>
      </c>
      <c r="AA245" s="455">
        <f>VLOOKUP(E245,[4]INVENTARIO!$B$4:$U$4077,20,0)</f>
        <v>2608.3000000000002</v>
      </c>
      <c r="AB245" s="455">
        <f t="shared" si="50"/>
        <v>1564.98</v>
      </c>
      <c r="AD245" s="455">
        <f>VLOOKUP(E245,[4]INVENTARIO!$B$4:$X$4077,23,0)</f>
        <v>2608.3000000000002</v>
      </c>
      <c r="AE245" s="455">
        <f t="shared" si="51"/>
        <v>1564.98</v>
      </c>
      <c r="AG245" s="455">
        <f>VLOOKUP(E245,[4]INVENTARIO!$B$4:$AA$1048576,26,0)</f>
        <v>2608.3000000000002</v>
      </c>
      <c r="AH245" s="455">
        <f t="shared" si="52"/>
        <v>1564.98</v>
      </c>
      <c r="AJ245" s="455">
        <f>VLOOKUP(E245,[4]INVENTARIO!$B$4:$AD$1048576,29,0)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VLOOKUP(E246,[4]INVENTARIO!$B$4:$D$1048576,3,0)</f>
        <v>0</v>
      </c>
      <c r="G246" s="465" t="s">
        <v>24257</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VLOOKUP(E246,[4]INVENTARIO!$B$4:$P$1048576,15,0)</f>
        <v>0.6</v>
      </c>
      <c r="X246" s="466">
        <f>VLOOKUP(E246,[4]INVENTARIO!$B$114:$R$4077,17,0)</f>
        <v>3600.3</v>
      </c>
      <c r="Y246" s="466">
        <f>VLOOKUP(E246,[4]INVENTARIO!$B$4:$S$4077,18,0)</f>
        <v>1878.42</v>
      </c>
      <c r="AA246" s="455">
        <f>VLOOKUP(E246,[4]INVENTARIO!$B$4:$U$4077,20,0)</f>
        <v>3130.7</v>
      </c>
      <c r="AB246" s="455">
        <f t="shared" si="50"/>
        <v>1878.4199999999998</v>
      </c>
      <c r="AD246" s="455">
        <f>VLOOKUP(E246,[4]INVENTARIO!$B$4:$X$4077,23,0)</f>
        <v>3130.7</v>
      </c>
      <c r="AE246" s="455">
        <f t="shared" si="51"/>
        <v>1878.4199999999998</v>
      </c>
      <c r="AG246" s="455">
        <f>VLOOKUP(E246,[4]INVENTARIO!$B$4:$AA$1048576,26,0)</f>
        <v>3130.7</v>
      </c>
      <c r="AH246" s="455">
        <f t="shared" si="52"/>
        <v>1878.4199999999998</v>
      </c>
      <c r="AJ246" s="455">
        <f>VLOOKUP(E246,[4]INVENTARIO!$B$4:$AD$1048576,29,0)</f>
        <v>2953.5</v>
      </c>
      <c r="AK246" s="455">
        <f t="shared" si="53"/>
        <v>1772.1</v>
      </c>
    </row>
    <row r="247" spans="1:37" ht="24" customHeight="1" outlineLevel="1" x14ac:dyDescent="0.25">
      <c r="B247" s="464">
        <v>246</v>
      </c>
      <c r="C247" s="463" t="s">
        <v>24011</v>
      </c>
      <c r="D247" s="540" t="s">
        <v>24014</v>
      </c>
      <c r="E247" s="464" t="s">
        <v>19014</v>
      </c>
      <c r="F247" s="463">
        <f>VLOOKUP(E247,[4]INVENTARIO!$B$4:$D$1048576,3,0)</f>
        <v>0</v>
      </c>
      <c r="G247" s="465" t="s">
        <v>24258</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VLOOKUP(E247,[4]INVENTARIO!$B$4:$P$1048576,15,0)</f>
        <v>0.6</v>
      </c>
      <c r="X247" s="466">
        <f>VLOOKUP(E247,[4]INVENTARIO!$B$114:$R$4077,17,0)</f>
        <v>3600.3</v>
      </c>
      <c r="Y247" s="466">
        <f>VLOOKUP(E247,[4]INVENTARIO!$B$4:$S$4077,18,0)</f>
        <v>1878.42</v>
      </c>
      <c r="AA247" s="455">
        <f>VLOOKUP(E247,[4]INVENTARIO!$B$4:$U$4077,20,0)</f>
        <v>3130.7</v>
      </c>
      <c r="AB247" s="455">
        <f t="shared" si="50"/>
        <v>1878.4199999999998</v>
      </c>
      <c r="AD247" s="455">
        <f>VLOOKUP(E247,[4]INVENTARIO!$B$4:$X$4077,23,0)</f>
        <v>3130.7</v>
      </c>
      <c r="AE247" s="455">
        <f t="shared" si="51"/>
        <v>1878.4199999999998</v>
      </c>
      <c r="AG247" s="455">
        <f>VLOOKUP(E247,[4]INVENTARIO!$B$4:$AA$1048576,26,0)</f>
        <v>3130.7</v>
      </c>
      <c r="AH247" s="455">
        <f t="shared" si="52"/>
        <v>1878.4199999999998</v>
      </c>
      <c r="AJ247" s="455">
        <f>VLOOKUP(E247,[4]INVENTARIO!$B$4:$AD$1048576,29,0)</f>
        <v>2953.5</v>
      </c>
      <c r="AK247" s="455">
        <f t="shared" si="53"/>
        <v>1772.1</v>
      </c>
    </row>
    <row r="248" spans="1:37" ht="24" customHeight="1" outlineLevel="1" x14ac:dyDescent="0.25">
      <c r="B248" s="464">
        <v>247</v>
      </c>
      <c r="C248" s="463" t="s">
        <v>24011</v>
      </c>
      <c r="D248" s="540" t="s">
        <v>24014</v>
      </c>
      <c r="E248" s="464" t="s">
        <v>20971</v>
      </c>
      <c r="F248" s="463">
        <f>VLOOKUP(E248,[4]INVENTARIO!$B$4:$D$1048576,3,0)</f>
        <v>0</v>
      </c>
      <c r="G248" s="465" t="s">
        <v>24259</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VLOOKUP(E249,[4]INVENTARIO!$B$4:$D$1048576,3,0)</f>
        <v>0</v>
      </c>
      <c r="G249" s="465" t="s">
        <v>24260</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VLOOKUP(E250,[4]INVENTARIO!$B$4:$D$1048576,3,0)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VLOOKUP(E250,[4]INVENTARIO!$B$3761:$R$3960,17,0)</f>
        <v>335.2</v>
      </c>
      <c r="Y250" s="466">
        <f t="shared" ref="Y250:Y281" si="55">X250*60%</f>
        <v>201.11999999999998</v>
      </c>
      <c r="AA250" s="455">
        <f>VLOOKUP(E250,[4]INVENTARIO!$B$4:$U$4077,20,0)</f>
        <v>291.5</v>
      </c>
      <c r="AB250" s="455">
        <f t="shared" si="50"/>
        <v>174.9</v>
      </c>
      <c r="AD250" s="455">
        <f>VLOOKUP(E250,[4]INVENTARIO!$B$4:$X$4077,23,0)</f>
        <v>291.5</v>
      </c>
      <c r="AE250" s="455">
        <f t="shared" si="51"/>
        <v>174.9</v>
      </c>
      <c r="AG250" s="455">
        <f>VLOOKUP(E250,[4]INVENTARIO!$B$4:$AA$1048576,26,0)</f>
        <v>291.5</v>
      </c>
      <c r="AH250" s="455">
        <f t="shared" si="52"/>
        <v>174.9</v>
      </c>
      <c r="AJ250" s="455">
        <f>VLOOKUP(E250,[4]INVENTARIO!$B$4:$AD$1048576,29,0)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VLOOKUP(E251,[4]INVENTARIO!$B$4:$D$1048576,3,0)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VLOOKUP(E251,[4]INVENTARIO!$B$3761:$R$3960,17,0)</f>
        <v>335.2</v>
      </c>
      <c r="Y251" s="466">
        <f t="shared" si="55"/>
        <v>201.11999999999998</v>
      </c>
      <c r="AA251" s="455">
        <f>VLOOKUP(E251,[4]INVENTARIO!$B$4:$U$4077,20,0)</f>
        <v>291.5</v>
      </c>
      <c r="AB251" s="455">
        <f t="shared" si="50"/>
        <v>174.9</v>
      </c>
      <c r="AD251" s="455">
        <f>VLOOKUP(E251,[4]INVENTARIO!$B$4:$X$4077,23,0)</f>
        <v>291.5</v>
      </c>
      <c r="AE251" s="455">
        <f t="shared" si="51"/>
        <v>174.9</v>
      </c>
      <c r="AG251" s="455">
        <f>VLOOKUP(E251,[4]INVENTARIO!$B$4:$AA$1048576,26,0)</f>
        <v>291.5</v>
      </c>
      <c r="AH251" s="455">
        <f t="shared" si="52"/>
        <v>174.9</v>
      </c>
      <c r="AJ251" s="455">
        <f>VLOOKUP(E251,[4]INVENTARIO!$B$4:$AD$1048576,29,0)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VLOOKUP(E252,[4]INVENTARIO!$B$4:$D$1048576,3,0)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VLOOKUP(E252,[4]INVENTARIO!$B$3761:$R$3960,17,0)</f>
        <v>335.2</v>
      </c>
      <c r="Y252" s="466">
        <f t="shared" si="55"/>
        <v>201.11999999999998</v>
      </c>
      <c r="AA252" s="455">
        <f>VLOOKUP(E252,[4]INVENTARIO!$B$4:$U$4077,20,0)</f>
        <v>291.5</v>
      </c>
      <c r="AB252" s="455">
        <f t="shared" si="50"/>
        <v>174.9</v>
      </c>
      <c r="AD252" s="455">
        <f>VLOOKUP(E252,[4]INVENTARIO!$B$4:$X$4077,23,0)</f>
        <v>291.5</v>
      </c>
      <c r="AE252" s="455">
        <f t="shared" si="51"/>
        <v>174.9</v>
      </c>
      <c r="AG252" s="455">
        <f>VLOOKUP(E252,[4]INVENTARIO!$B$4:$AA$1048576,26,0)</f>
        <v>291.5</v>
      </c>
      <c r="AH252" s="455">
        <f t="shared" si="52"/>
        <v>174.9</v>
      </c>
      <c r="AJ252" s="455">
        <f>VLOOKUP(E252,[4]INVENTARIO!$B$4:$AD$1048576,29,0)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VLOOKUP(E253,[4]INVENTARIO!$B$4:$D$1048576,3,0)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VLOOKUP(E253,[4]INVENTARIO!$B$3761:$R$3960,17,0)</f>
        <v>335.2</v>
      </c>
      <c r="Y253" s="466">
        <f t="shared" si="55"/>
        <v>201.11999999999998</v>
      </c>
      <c r="AA253" s="455">
        <f>VLOOKUP(E253,[4]INVENTARIO!$B$4:$U$4077,20,0)</f>
        <v>291.5</v>
      </c>
      <c r="AB253" s="455">
        <f t="shared" si="50"/>
        <v>174.9</v>
      </c>
      <c r="AD253" s="455">
        <f>VLOOKUP(E253,[4]INVENTARIO!$B$4:$X$4077,23,0)</f>
        <v>291.5</v>
      </c>
      <c r="AE253" s="455">
        <f t="shared" si="51"/>
        <v>174.9</v>
      </c>
      <c r="AG253" s="455">
        <f>VLOOKUP(E253,[4]INVENTARIO!$B$4:$AA$1048576,26,0)</f>
        <v>291.5</v>
      </c>
      <c r="AH253" s="455">
        <f t="shared" si="52"/>
        <v>174.9</v>
      </c>
      <c r="AJ253" s="455">
        <f>VLOOKUP(E253,[4]INVENTARIO!$B$4:$AD$1048576,29,0)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VLOOKUP(E254,[4]INVENTARIO!$B$4:$D$1048576,3,0)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VLOOKUP(E254,[4]INVENTARIO!$B$3761:$R$3960,17,0)</f>
        <v>335.2</v>
      </c>
      <c r="Y254" s="466">
        <f t="shared" si="55"/>
        <v>201.11999999999998</v>
      </c>
      <c r="AA254" s="455">
        <f>VLOOKUP(E254,[4]INVENTARIO!$B$4:$U$4077,20,0)</f>
        <v>291.5</v>
      </c>
      <c r="AB254" s="455">
        <f t="shared" si="50"/>
        <v>174.9</v>
      </c>
      <c r="AD254" s="455">
        <f>VLOOKUP(E254,[4]INVENTARIO!$B$4:$X$4077,23,0)</f>
        <v>291.5</v>
      </c>
      <c r="AE254" s="455">
        <f t="shared" si="51"/>
        <v>174.9</v>
      </c>
      <c r="AG254" s="455">
        <f>VLOOKUP(E254,[4]INVENTARIO!$B$4:$AA$1048576,26,0)</f>
        <v>291.5</v>
      </c>
      <c r="AH254" s="455">
        <f t="shared" si="52"/>
        <v>174.9</v>
      </c>
      <c r="AJ254" s="455">
        <f>VLOOKUP(E254,[4]INVENTARIO!$B$4:$AD$1048576,29,0)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VLOOKUP(E255,[4]INVENTARIO!$B$4:$D$1048576,3,0)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VLOOKUP(E255,[4]INVENTARIO!$B$3761:$R$3960,17,0)</f>
        <v>335.2</v>
      </c>
      <c r="Y255" s="466">
        <f t="shared" si="55"/>
        <v>201.11999999999998</v>
      </c>
      <c r="AA255" s="455">
        <f>VLOOKUP(E255,[4]INVENTARIO!$B$4:$U$4077,20,0)</f>
        <v>291.5</v>
      </c>
      <c r="AB255" s="455">
        <f t="shared" si="50"/>
        <v>174.9</v>
      </c>
      <c r="AD255" s="455">
        <f>VLOOKUP(E255,[4]INVENTARIO!$B$4:$X$4077,23,0)</f>
        <v>291.5</v>
      </c>
      <c r="AE255" s="455">
        <f t="shared" si="51"/>
        <v>174.9</v>
      </c>
      <c r="AG255" s="455">
        <f>VLOOKUP(E255,[4]INVENTARIO!$B$4:$AA$1048576,26,0)</f>
        <v>291.5</v>
      </c>
      <c r="AH255" s="455">
        <f t="shared" si="52"/>
        <v>174.9</v>
      </c>
      <c r="AJ255" s="455">
        <f>VLOOKUP(E255,[4]INVENTARIO!$B$4:$AD$1048576,29,0)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VLOOKUP(E256,[4]INVENTARIO!$B$4:$D$1048576,3,0)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VLOOKUP(E256,[4]INVENTARIO!$B$3761:$R$3960,17,0)</f>
        <v>335.2</v>
      </c>
      <c r="Y256" s="466">
        <f t="shared" si="55"/>
        <v>201.11999999999998</v>
      </c>
      <c r="AA256" s="455">
        <f>VLOOKUP(E256,[4]INVENTARIO!$B$4:$U$4077,20,0)</f>
        <v>291.5</v>
      </c>
      <c r="AB256" s="455">
        <f t="shared" si="50"/>
        <v>174.9</v>
      </c>
      <c r="AD256" s="455">
        <f>VLOOKUP(E256,[4]INVENTARIO!$B$4:$X$4077,23,0)</f>
        <v>291.5</v>
      </c>
      <c r="AE256" s="455">
        <f t="shared" si="51"/>
        <v>174.9</v>
      </c>
      <c r="AG256" s="455">
        <f>VLOOKUP(E256,[4]INVENTARIO!$B$4:$AA$1048576,26,0)</f>
        <v>291.5</v>
      </c>
      <c r="AH256" s="455">
        <f t="shared" si="52"/>
        <v>174.9</v>
      </c>
      <c r="AJ256" s="455">
        <f>VLOOKUP(E256,[4]INVENTARIO!$B$4:$AD$1048576,29,0)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VLOOKUP(E257,[4]INVENTARIO!$B$4:$D$1048576,3,0)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VLOOKUP(E257,[4]INVENTARIO!$B$3761:$R$3960,17,0)</f>
        <v>375.5</v>
      </c>
      <c r="Y257" s="466">
        <f t="shared" si="55"/>
        <v>225.29999999999998</v>
      </c>
      <c r="AA257" s="455">
        <f>VLOOKUP(E257,[4]INVENTARIO!$B$4:$U$4077,20,0)</f>
        <v>326.5</v>
      </c>
      <c r="AB257" s="455">
        <f t="shared" si="50"/>
        <v>195.9</v>
      </c>
      <c r="AD257" s="455">
        <f>VLOOKUP(E257,[4]INVENTARIO!$B$4:$X$4077,23,0)</f>
        <v>326.5</v>
      </c>
      <c r="AE257" s="455">
        <f t="shared" si="51"/>
        <v>195.9</v>
      </c>
      <c r="AG257" s="455">
        <f>VLOOKUP(E257,[4]INVENTARIO!$B$4:$AA$1048576,26,0)</f>
        <v>326.5</v>
      </c>
      <c r="AH257" s="455">
        <f t="shared" si="52"/>
        <v>195.9</v>
      </c>
      <c r="AJ257" s="455">
        <f>VLOOKUP(E257,[4]INVENTARIO!$B$4:$AD$1048576,29,0)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VLOOKUP(E258,[4]INVENTARIO!$B$4:$D$1048576,3,0)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VLOOKUP(E258,[4]INVENTARIO!$B$3761:$R$3960,17,0)</f>
        <v>375.5</v>
      </c>
      <c r="Y258" s="466">
        <f t="shared" si="55"/>
        <v>225.29999999999998</v>
      </c>
      <c r="AA258" s="455">
        <f>VLOOKUP(E258,[4]INVENTARIO!$B$4:$U$4077,20,0)</f>
        <v>326.5</v>
      </c>
      <c r="AB258" s="455">
        <f t="shared" si="50"/>
        <v>195.9</v>
      </c>
      <c r="AD258" s="455">
        <f>VLOOKUP(E258,[4]INVENTARIO!$B$4:$X$4077,23,0)</f>
        <v>326.5</v>
      </c>
      <c r="AE258" s="455">
        <f t="shared" si="51"/>
        <v>195.9</v>
      </c>
      <c r="AG258" s="455">
        <f>VLOOKUP(E258,[4]INVENTARIO!$B$4:$AA$1048576,26,0)</f>
        <v>326.5</v>
      </c>
      <c r="AH258" s="455">
        <f t="shared" si="52"/>
        <v>195.9</v>
      </c>
      <c r="AJ258" s="455">
        <f>VLOOKUP(E258,[4]INVENTARIO!$B$4:$AD$1048576,29,0)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VLOOKUP(E259,[4]INVENTARIO!$B$4:$D$1048576,3,0)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VLOOKUP(E259,[4]INVENTARIO!$B$3761:$R$3960,17,0)</f>
        <v>375.5</v>
      </c>
      <c r="Y259" s="466">
        <f t="shared" si="55"/>
        <v>225.29999999999998</v>
      </c>
      <c r="AA259" s="455">
        <f>VLOOKUP(E259,[4]INVENTARIO!$B$4:$U$4077,20,0)</f>
        <v>326.5</v>
      </c>
      <c r="AB259" s="455">
        <f t="shared" si="50"/>
        <v>195.9</v>
      </c>
      <c r="AD259" s="455">
        <f>VLOOKUP(E259,[4]INVENTARIO!$B$4:$X$4077,23,0)</f>
        <v>326.5</v>
      </c>
      <c r="AE259" s="455">
        <f t="shared" si="51"/>
        <v>195.9</v>
      </c>
      <c r="AG259" s="455">
        <f>VLOOKUP(E259,[4]INVENTARIO!$B$4:$AA$1048576,26,0)</f>
        <v>326.5</v>
      </c>
      <c r="AH259" s="455">
        <f t="shared" si="52"/>
        <v>195.9</v>
      </c>
      <c r="AJ259" s="455">
        <f>VLOOKUP(E259,[4]INVENTARIO!$B$4:$AD$1048576,29,0)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VLOOKUP(E260,[4]INVENTARIO!$B$4:$D$1048576,3,0)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VLOOKUP(E260,[4]INVENTARIO!$B$3761:$R$3960,17,0)</f>
        <v>375.5</v>
      </c>
      <c r="Y260" s="466">
        <f t="shared" si="55"/>
        <v>225.29999999999998</v>
      </c>
      <c r="AA260" s="455">
        <f>VLOOKUP(E260,[4]INVENTARIO!$B$4:$U$4077,20,0)</f>
        <v>326.5</v>
      </c>
      <c r="AB260" s="455">
        <f t="shared" si="50"/>
        <v>195.9</v>
      </c>
      <c r="AD260" s="455">
        <f>VLOOKUP(E260,[4]INVENTARIO!$B$4:$X$4077,23,0)</f>
        <v>326.5</v>
      </c>
      <c r="AE260" s="455">
        <f t="shared" si="51"/>
        <v>195.9</v>
      </c>
      <c r="AG260" s="455">
        <f>VLOOKUP(E260,[4]INVENTARIO!$B$4:$AA$1048576,26,0)</f>
        <v>326.5</v>
      </c>
      <c r="AH260" s="455">
        <f t="shared" si="52"/>
        <v>195.9</v>
      </c>
      <c r="AJ260" s="455">
        <f>VLOOKUP(E260,[4]INVENTARIO!$B$4:$AD$1048576,29,0)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VLOOKUP(E261,[4]INVENTARIO!$B$4:$D$1048576,3,0)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VLOOKUP(E261,[4]INVENTARIO!$B$3761:$R$3960,17,0)</f>
        <v>375.5</v>
      </c>
      <c r="Y261" s="466">
        <f t="shared" si="55"/>
        <v>225.29999999999998</v>
      </c>
      <c r="AA261" s="455">
        <f>VLOOKUP(E261,[4]INVENTARIO!$B$4:$U$4077,20,0)</f>
        <v>326.5</v>
      </c>
      <c r="AB261" s="455">
        <f t="shared" si="50"/>
        <v>195.9</v>
      </c>
      <c r="AD261" s="455">
        <f>VLOOKUP(E261,[4]INVENTARIO!$B$4:$X$4077,23,0)</f>
        <v>326.5</v>
      </c>
      <c r="AE261" s="455">
        <f t="shared" si="51"/>
        <v>195.9</v>
      </c>
      <c r="AG261" s="455">
        <f>VLOOKUP(E261,[4]INVENTARIO!$B$4:$AA$1048576,26,0)</f>
        <v>326.5</v>
      </c>
      <c r="AH261" s="455">
        <f t="shared" si="52"/>
        <v>195.9</v>
      </c>
      <c r="AJ261" s="455">
        <f>VLOOKUP(E261,[4]INVENTARIO!$B$4:$AD$1048576,29,0)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VLOOKUP(E262,[4]INVENTARIO!$B$4:$D$1048576,3,0)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VLOOKUP(E262,[4]INVENTARIO!$B$3761:$R$3960,17,0)</f>
        <v>375.5</v>
      </c>
      <c r="Y262" s="466">
        <f t="shared" si="55"/>
        <v>225.29999999999998</v>
      </c>
      <c r="AA262" s="455">
        <f>VLOOKUP(E262,[4]INVENTARIO!$B$4:$U$4077,20,0)</f>
        <v>326.5</v>
      </c>
      <c r="AB262" s="455">
        <f t="shared" si="50"/>
        <v>195.9</v>
      </c>
      <c r="AD262" s="455">
        <f>VLOOKUP(E262,[4]INVENTARIO!$B$4:$X$4077,23,0)</f>
        <v>326.5</v>
      </c>
      <c r="AE262" s="455">
        <f t="shared" si="51"/>
        <v>195.9</v>
      </c>
      <c r="AG262" s="455">
        <f>VLOOKUP(E262,[4]INVENTARIO!$B$4:$AA$1048576,26,0)</f>
        <v>326.5</v>
      </c>
      <c r="AH262" s="455">
        <f t="shared" si="52"/>
        <v>195.9</v>
      </c>
      <c r="AJ262" s="455">
        <f>VLOOKUP(E262,[4]INVENTARIO!$B$4:$AD$1048576,29,0)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VLOOKUP(E263,[4]INVENTARIO!$B$4:$D$1048576,3,0)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VLOOKUP(E263,[4]INVENTARIO!$B$3761:$R$3960,17,0)</f>
        <v>375.5</v>
      </c>
      <c r="Y263" s="466">
        <f t="shared" si="55"/>
        <v>225.29999999999998</v>
      </c>
      <c r="AA263" s="455">
        <f>VLOOKUP(E263,[4]INVENTARIO!$B$4:$U$4077,20,0)</f>
        <v>326.5</v>
      </c>
      <c r="AB263" s="455">
        <f t="shared" si="50"/>
        <v>195.9</v>
      </c>
      <c r="AD263" s="455">
        <f>VLOOKUP(E263,[4]INVENTARIO!$B$4:$X$4077,23,0)</f>
        <v>326.5</v>
      </c>
      <c r="AE263" s="455">
        <f t="shared" si="51"/>
        <v>195.9</v>
      </c>
      <c r="AG263" s="455">
        <f>VLOOKUP(E263,[4]INVENTARIO!$B$4:$AA$1048576,26,0)</f>
        <v>326.5</v>
      </c>
      <c r="AH263" s="455">
        <f t="shared" si="52"/>
        <v>195.9</v>
      </c>
      <c r="AJ263" s="455">
        <f>VLOOKUP(E263,[4]INVENTARIO!$B$4:$AD$1048576,29,0)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VLOOKUP(E264,[4]INVENTARIO!$B$4:$D$1048576,3,0)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VLOOKUP(E264,[4]INVENTARIO!$B$3761:$R$3960,17,0)</f>
        <v>402.3</v>
      </c>
      <c r="Y264" s="466">
        <f t="shared" si="55"/>
        <v>241.38</v>
      </c>
      <c r="AA264" s="455">
        <f>VLOOKUP(E264,[4]INVENTARIO!$B$4:$U$4077,20,0)</f>
        <v>349.8</v>
      </c>
      <c r="AB264" s="455">
        <f t="shared" si="50"/>
        <v>209.88</v>
      </c>
      <c r="AD264" s="455">
        <f>VLOOKUP(E264,[4]INVENTARIO!$B$4:$X$4077,23,0)</f>
        <v>349.8</v>
      </c>
      <c r="AE264" s="455">
        <f t="shared" si="51"/>
        <v>209.88</v>
      </c>
      <c r="AG264" s="455">
        <f>VLOOKUP(E264,[4]INVENTARIO!$B$4:$AA$1048576,26,0)</f>
        <v>349.8</v>
      </c>
      <c r="AH264" s="455">
        <f t="shared" si="52"/>
        <v>209.88</v>
      </c>
      <c r="AJ264" s="455">
        <f>VLOOKUP(E264,[4]INVENTARIO!$B$4:$AD$1048576,29,0)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VLOOKUP(E265,[4]INVENTARIO!$B$4:$D$1048576,3,0)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VLOOKUP(E265,[4]INVENTARIO!$B$3761:$R$3960,17,0)</f>
        <v>402.3</v>
      </c>
      <c r="Y265" s="466">
        <f t="shared" si="55"/>
        <v>241.38</v>
      </c>
      <c r="AA265" s="455">
        <f>VLOOKUP(E265,[4]INVENTARIO!$B$4:$U$4077,20,0)</f>
        <v>349.8</v>
      </c>
      <c r="AB265" s="455">
        <f t="shared" si="50"/>
        <v>209.88</v>
      </c>
      <c r="AD265" s="455">
        <f>VLOOKUP(E265,[4]INVENTARIO!$B$4:$X$4077,23,0)</f>
        <v>349.8</v>
      </c>
      <c r="AE265" s="455">
        <f t="shared" si="51"/>
        <v>209.88</v>
      </c>
      <c r="AG265" s="455">
        <f>VLOOKUP(E265,[4]INVENTARIO!$B$4:$AA$1048576,26,0)</f>
        <v>349.8</v>
      </c>
      <c r="AH265" s="455">
        <f t="shared" si="52"/>
        <v>209.88</v>
      </c>
      <c r="AJ265" s="455">
        <f>VLOOKUP(E265,[4]INVENTARIO!$B$4:$AD$1048576,29,0)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VLOOKUP(E266,[4]INVENTARIO!$B$4:$D$1048576,3,0)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VLOOKUP(E266,[4]INVENTARIO!$B$3761:$R$3960,17,0)</f>
        <v>402.3</v>
      </c>
      <c r="Y266" s="466">
        <f t="shared" si="55"/>
        <v>241.38</v>
      </c>
      <c r="AA266" s="455">
        <f>VLOOKUP(E266,[4]INVENTARIO!$B$4:$U$4077,20,0)</f>
        <v>349.8</v>
      </c>
      <c r="AB266" s="455">
        <f t="shared" si="50"/>
        <v>209.88</v>
      </c>
      <c r="AD266" s="455">
        <f>VLOOKUP(E266,[4]INVENTARIO!$B$4:$X$4077,23,0)</f>
        <v>349.8</v>
      </c>
      <c r="AE266" s="455">
        <f t="shared" si="51"/>
        <v>209.88</v>
      </c>
      <c r="AG266" s="455">
        <f>VLOOKUP(E266,[4]INVENTARIO!$B$4:$AA$1048576,26,0)</f>
        <v>349.8</v>
      </c>
      <c r="AH266" s="455">
        <f t="shared" si="52"/>
        <v>209.88</v>
      </c>
      <c r="AJ266" s="455">
        <f>VLOOKUP(E266,[4]INVENTARIO!$B$4:$AD$1048576,29,0)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VLOOKUP(E267,[4]INVENTARIO!$B$4:$D$1048576,3,0)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VLOOKUP(E267,[4]INVENTARIO!$B$3761:$R$3960,17,0)</f>
        <v>402.3</v>
      </c>
      <c r="Y267" s="466">
        <f t="shared" si="55"/>
        <v>241.38</v>
      </c>
      <c r="AA267" s="455">
        <f>VLOOKUP(E267,[4]INVENTARIO!$B$4:$U$4077,20,0)</f>
        <v>349.8</v>
      </c>
      <c r="AB267" s="455">
        <f t="shared" si="50"/>
        <v>209.88</v>
      </c>
      <c r="AD267" s="455">
        <f>VLOOKUP(E267,[4]INVENTARIO!$B$4:$X$4077,23,0)</f>
        <v>349.8</v>
      </c>
      <c r="AE267" s="455">
        <f t="shared" si="51"/>
        <v>209.88</v>
      </c>
      <c r="AG267" s="455">
        <f>VLOOKUP(E267,[4]INVENTARIO!$B$4:$AA$1048576,26,0)</f>
        <v>349.8</v>
      </c>
      <c r="AH267" s="455">
        <f t="shared" si="52"/>
        <v>209.88</v>
      </c>
      <c r="AJ267" s="455">
        <f>VLOOKUP(E267,[4]INVENTARIO!$B$4:$AD$1048576,29,0)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VLOOKUP(E268,[4]INVENTARIO!$B$4:$D$1048576,3,0)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VLOOKUP(E268,[4]INVENTARIO!$B$3761:$R$3960,17,0)</f>
        <v>402.3</v>
      </c>
      <c r="Y268" s="466">
        <f t="shared" si="55"/>
        <v>241.38</v>
      </c>
      <c r="AA268" s="455">
        <f>VLOOKUP(E268,[4]INVENTARIO!$B$4:$U$4077,20,0)</f>
        <v>349.8</v>
      </c>
      <c r="AB268" s="455">
        <f t="shared" si="50"/>
        <v>209.88</v>
      </c>
      <c r="AD268" s="455">
        <f>VLOOKUP(E268,[4]INVENTARIO!$B$4:$X$4077,23,0)</f>
        <v>349.8</v>
      </c>
      <c r="AE268" s="455">
        <f t="shared" si="51"/>
        <v>209.88</v>
      </c>
      <c r="AG268" s="455">
        <f>VLOOKUP(E268,[4]INVENTARIO!$B$4:$AA$1048576,26,0)</f>
        <v>349.8</v>
      </c>
      <c r="AH268" s="455">
        <f t="shared" si="52"/>
        <v>209.88</v>
      </c>
      <c r="AJ268" s="455">
        <f>VLOOKUP(E268,[4]INVENTARIO!$B$4:$AD$1048576,29,0)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VLOOKUP(E269,[4]INVENTARIO!$B$4:$D$1048576,3,0)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VLOOKUP(E269,[4]INVENTARIO!$B$3761:$R$3960,17,0)</f>
        <v>402.3</v>
      </c>
      <c r="Y269" s="466">
        <f t="shared" si="55"/>
        <v>241.38</v>
      </c>
      <c r="AA269" s="455">
        <f>VLOOKUP(E269,[4]INVENTARIO!$B$4:$U$4077,20,0)</f>
        <v>349.8</v>
      </c>
      <c r="AB269" s="455">
        <f t="shared" si="50"/>
        <v>209.88</v>
      </c>
      <c r="AD269" s="455">
        <f>VLOOKUP(E269,[4]INVENTARIO!$B$4:$X$4077,23,0)</f>
        <v>349.8</v>
      </c>
      <c r="AE269" s="455">
        <f t="shared" si="51"/>
        <v>209.88</v>
      </c>
      <c r="AG269" s="455">
        <f>VLOOKUP(E269,[4]INVENTARIO!$B$4:$AA$1048576,26,0)</f>
        <v>349.8</v>
      </c>
      <c r="AH269" s="455">
        <f t="shared" si="52"/>
        <v>209.88</v>
      </c>
      <c r="AJ269" s="455">
        <f>VLOOKUP(E269,[4]INVENTARIO!$B$4:$AD$1048576,29,0)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VLOOKUP(E270,[4]INVENTARIO!$B$4:$D$1048576,3,0)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VLOOKUP(E270,[4]INVENTARIO!$B$3761:$R$3960,17,0)</f>
        <v>402.3</v>
      </c>
      <c r="Y270" s="466">
        <f t="shared" si="55"/>
        <v>241.38</v>
      </c>
      <c r="AA270" s="455">
        <f>VLOOKUP(E270,[4]INVENTARIO!$B$4:$U$4077,20,0)</f>
        <v>349.8</v>
      </c>
      <c r="AB270" s="455">
        <f t="shared" si="50"/>
        <v>209.88</v>
      </c>
      <c r="AD270" s="455">
        <f>VLOOKUP(E270,[4]INVENTARIO!$B$4:$X$4077,23,0)</f>
        <v>349.8</v>
      </c>
      <c r="AE270" s="455">
        <f t="shared" si="51"/>
        <v>209.88</v>
      </c>
      <c r="AG270" s="455">
        <f>VLOOKUP(E270,[4]INVENTARIO!$B$4:$AA$1048576,26,0)</f>
        <v>349.8</v>
      </c>
      <c r="AH270" s="455">
        <f t="shared" si="52"/>
        <v>209.88</v>
      </c>
      <c r="AJ270" s="455">
        <f>VLOOKUP(E270,[4]INVENTARIO!$B$4:$AD$1048576,29,0)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VLOOKUP(E271,[4]INVENTARIO!$B$4:$D$1048576,3,0)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VLOOKUP(E271,[4]INVENTARIO!$B$3761:$R$3960,17,0)</f>
        <v>938.4</v>
      </c>
      <c r="Y271" s="466">
        <f t="shared" si="55"/>
        <v>563.04</v>
      </c>
      <c r="AA271" s="455">
        <f>VLOOKUP(E271,[4]INVENTARIO!$B$4:$U$4077,20,0)</f>
        <v>816</v>
      </c>
      <c r="AB271" s="455">
        <f t="shared" si="50"/>
        <v>489.59999999999997</v>
      </c>
      <c r="AD271" s="455">
        <f>VLOOKUP(E271,[4]INVENTARIO!$B$4:$X$4077,23,0)</f>
        <v>816</v>
      </c>
      <c r="AE271" s="455">
        <f t="shared" si="51"/>
        <v>489.59999999999997</v>
      </c>
      <c r="AG271" s="455">
        <f>VLOOKUP(E271,[4]INVENTARIO!$B$4:$AA$1048576,26,0)</f>
        <v>816</v>
      </c>
      <c r="AH271" s="455">
        <f t="shared" si="52"/>
        <v>489.59999999999997</v>
      </c>
      <c r="AJ271" s="455">
        <f>VLOOKUP(E271,[4]INVENTARIO!$B$4:$AD$1048576,29,0)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VLOOKUP(E272,[4]INVENTARIO!$B$4:$D$1048576,3,0)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VLOOKUP(E272,[4]INVENTARIO!$B$3761:$R$3960,17,0)</f>
        <v>938.4</v>
      </c>
      <c r="Y272" s="466">
        <f t="shared" si="55"/>
        <v>563.04</v>
      </c>
      <c r="AA272" s="455">
        <f>VLOOKUP(E272,[4]INVENTARIO!$B$4:$U$4077,20,0)</f>
        <v>816</v>
      </c>
      <c r="AB272" s="455">
        <f t="shared" si="50"/>
        <v>489.59999999999997</v>
      </c>
      <c r="AD272" s="455">
        <f>VLOOKUP(E272,[4]INVENTARIO!$B$4:$X$4077,23,0)</f>
        <v>816</v>
      </c>
      <c r="AE272" s="455">
        <f t="shared" si="51"/>
        <v>489.59999999999997</v>
      </c>
      <c r="AG272" s="455">
        <f>VLOOKUP(E272,[4]INVENTARIO!$B$4:$AA$1048576,26,0)</f>
        <v>816</v>
      </c>
      <c r="AH272" s="455">
        <f t="shared" si="52"/>
        <v>489.59999999999997</v>
      </c>
      <c r="AJ272" s="455">
        <f>VLOOKUP(E272,[4]INVENTARIO!$B$4:$AD$1048576,29,0)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VLOOKUP(E273,[4]INVENTARIO!$B$4:$D$1048576,3,0)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VLOOKUP(E273,[4]INVENTARIO!$B$3761:$R$3960,17,0)</f>
        <v>938.4</v>
      </c>
      <c r="Y273" s="466">
        <f t="shared" si="55"/>
        <v>563.04</v>
      </c>
      <c r="AA273" s="455">
        <f>VLOOKUP(E273,[4]INVENTARIO!$B$4:$U$4077,20,0)</f>
        <v>816</v>
      </c>
      <c r="AB273" s="455">
        <f t="shared" si="50"/>
        <v>489.59999999999997</v>
      </c>
      <c r="AD273" s="455">
        <f>VLOOKUP(E273,[4]INVENTARIO!$B$4:$X$4077,23,0)</f>
        <v>816</v>
      </c>
      <c r="AE273" s="455">
        <f t="shared" si="51"/>
        <v>489.59999999999997</v>
      </c>
      <c r="AG273" s="455">
        <f>VLOOKUP(E273,[4]INVENTARIO!$B$4:$AA$1048576,26,0)</f>
        <v>816</v>
      </c>
      <c r="AH273" s="455">
        <f t="shared" si="52"/>
        <v>489.59999999999997</v>
      </c>
      <c r="AJ273" s="455">
        <f>VLOOKUP(E273,[4]INVENTARIO!$B$4:$AD$1048576,29,0)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VLOOKUP(E274,[4]INVENTARIO!$B$4:$D$1048576,3,0)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VLOOKUP(E274,[4]INVENTARIO!$B$3761:$R$3960,17,0)</f>
        <v>938.4</v>
      </c>
      <c r="Y274" s="466">
        <f t="shared" si="55"/>
        <v>563.04</v>
      </c>
      <c r="AA274" s="455">
        <f>VLOOKUP(E274,[4]INVENTARIO!$B$4:$U$4077,20,0)</f>
        <v>816</v>
      </c>
      <c r="AB274" s="455">
        <f t="shared" si="50"/>
        <v>489.59999999999997</v>
      </c>
      <c r="AD274" s="455">
        <f>VLOOKUP(E274,[4]INVENTARIO!$B$4:$X$4077,23,0)</f>
        <v>816</v>
      </c>
      <c r="AE274" s="455">
        <f t="shared" si="51"/>
        <v>489.59999999999997</v>
      </c>
      <c r="AG274" s="455">
        <f>VLOOKUP(E274,[4]INVENTARIO!$B$4:$AA$1048576,26,0)</f>
        <v>816</v>
      </c>
      <c r="AH274" s="455">
        <f t="shared" si="52"/>
        <v>489.59999999999997</v>
      </c>
      <c r="AJ274" s="455">
        <f>VLOOKUP(E274,[4]INVENTARIO!$B$4:$AD$1048576,29,0)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VLOOKUP(E275,[4]INVENTARIO!$B$4:$D$1048576,3,0)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VLOOKUP(E275,[4]INVENTARIO!$B$3761:$R$3960,17,0)</f>
        <v>938.4</v>
      </c>
      <c r="Y275" s="466">
        <f t="shared" si="55"/>
        <v>563.04</v>
      </c>
      <c r="AA275" s="455">
        <f>VLOOKUP(E275,[4]INVENTARIO!$B$4:$U$4077,20,0)</f>
        <v>816</v>
      </c>
      <c r="AB275" s="455">
        <f t="shared" ref="AB275:AB306" si="56">AA275*60%</f>
        <v>489.59999999999997</v>
      </c>
      <c r="AD275" s="455">
        <f>VLOOKUP(E275,[4]INVENTARIO!$B$4:$X$4077,23,0)</f>
        <v>816</v>
      </c>
      <c r="AE275" s="455">
        <f t="shared" ref="AE275:AE306" si="57">AD275*60%</f>
        <v>489.59999999999997</v>
      </c>
      <c r="AG275" s="455">
        <f>VLOOKUP(E275,[4]INVENTARIO!$B$4:$AA$1048576,26,0)</f>
        <v>816</v>
      </c>
      <c r="AH275" s="455">
        <f t="shared" ref="AH275:AH306" si="58">AG275*60%</f>
        <v>489.59999999999997</v>
      </c>
      <c r="AJ275" s="455">
        <f>VLOOKUP(E275,[4]INVENTARIO!$B$4:$AD$1048576,29,0)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VLOOKUP(E276,[4]INVENTARIO!$B$4:$D$1048576,3,0)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VLOOKUP(E276,[4]INVENTARIO!$B$3761:$R$3960,17,0)</f>
        <v>938.4</v>
      </c>
      <c r="Y276" s="466">
        <f t="shared" si="55"/>
        <v>563.04</v>
      </c>
      <c r="Z276" s="499"/>
      <c r="AA276" s="543">
        <f>VLOOKUP(E276,[4]INVENTARIO!$B$4:$U$4077,20,0)</f>
        <v>816</v>
      </c>
      <c r="AB276" s="543">
        <f t="shared" si="56"/>
        <v>489.59999999999997</v>
      </c>
      <c r="AC276" s="499"/>
      <c r="AD276" s="543">
        <f>VLOOKUP(E276,[4]INVENTARIO!$B$4:$X$4077,23,0)</f>
        <v>816</v>
      </c>
      <c r="AE276" s="543">
        <f t="shared" si="57"/>
        <v>489.59999999999997</v>
      </c>
      <c r="AF276" s="499"/>
      <c r="AG276" s="543">
        <f>VLOOKUP(E276,[4]INVENTARIO!$B$4:$AA$1048576,26,0)</f>
        <v>816</v>
      </c>
      <c r="AH276" s="543">
        <f t="shared" si="58"/>
        <v>489.59999999999997</v>
      </c>
      <c r="AI276" s="499"/>
      <c r="AJ276" s="543">
        <f>VLOOKUP(E276,[4]INVENTARIO!$B$4:$AD$1048576,29,0)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VLOOKUP(E277,[4]INVENTARIO!$B$4:$D$1048576,3,0)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VLOOKUP(E277,[4]INVENTARIO!$B$3761:$R$3960,17,0)</f>
        <v>938.4</v>
      </c>
      <c r="Y277" s="466">
        <f t="shared" si="55"/>
        <v>563.04</v>
      </c>
      <c r="AA277" s="455">
        <f>VLOOKUP(E277,[4]INVENTARIO!$B$4:$U$4077,20,0)</f>
        <v>816</v>
      </c>
      <c r="AB277" s="455">
        <f t="shared" si="56"/>
        <v>489.59999999999997</v>
      </c>
      <c r="AD277" s="455">
        <f>VLOOKUP(E277,[4]INVENTARIO!$B$4:$X$4077,23,0)</f>
        <v>816</v>
      </c>
      <c r="AE277" s="455">
        <f t="shared" si="57"/>
        <v>489.59999999999997</v>
      </c>
      <c r="AG277" s="455">
        <f>VLOOKUP(E277,[4]INVENTARIO!$B$4:$AA$1048576,26,0)</f>
        <v>816</v>
      </c>
      <c r="AH277" s="455">
        <f t="shared" si="58"/>
        <v>489.59999999999997</v>
      </c>
      <c r="AJ277" s="455">
        <f>VLOOKUP(E277,[4]INVENTARIO!$B$4:$AD$1048576,29,0)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VLOOKUP(E278,[4]INVENTARIO!$B$4:$D$1048576,3,0)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VLOOKUP(E278,[4]INVENTARIO!$B$3761:$R$3960,17,0)</f>
        <v>2780</v>
      </c>
      <c r="Y278" s="466">
        <f t="shared" si="55"/>
        <v>1668</v>
      </c>
      <c r="AA278" s="455">
        <f>VLOOKUP(E278,[4]INVENTARIO!$B$4:$U$4077,20,0)</f>
        <v>2417</v>
      </c>
      <c r="AB278" s="455">
        <f t="shared" si="56"/>
        <v>1450.2</v>
      </c>
      <c r="AD278" s="455">
        <f>VLOOKUP(E278,[4]INVENTARIO!$B$4:$X$4077,23,0)</f>
        <v>2417</v>
      </c>
      <c r="AE278" s="455">
        <f t="shared" si="57"/>
        <v>1450.2</v>
      </c>
      <c r="AG278" s="455">
        <f>VLOOKUP(E278,[4]INVENTARIO!$B$4:$AA$1048576,26,0)</f>
        <v>2417</v>
      </c>
      <c r="AH278" s="455">
        <f t="shared" si="58"/>
        <v>1450.2</v>
      </c>
      <c r="AJ278" s="455">
        <f>VLOOKUP(E278,[4]INVENTARIO!$B$4:$AD$1048576,29,0)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VLOOKUP(E279,[4]INVENTARIO!$B$4:$D$1048576,3,0)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VLOOKUP(E279,[4]INVENTARIO!$B$3761:$R$3960,17,0)</f>
        <v>2780</v>
      </c>
      <c r="Y279" s="466">
        <f t="shared" si="55"/>
        <v>1668</v>
      </c>
      <c r="AA279" s="455">
        <f>VLOOKUP(E279,[4]INVENTARIO!$B$4:$U$4077,20,0)</f>
        <v>2417</v>
      </c>
      <c r="AB279" s="455">
        <f t="shared" si="56"/>
        <v>1450.2</v>
      </c>
      <c r="AD279" s="455">
        <f>VLOOKUP(E279,[4]INVENTARIO!$B$4:$X$4077,23,0)</f>
        <v>2417</v>
      </c>
      <c r="AE279" s="455">
        <f t="shared" si="57"/>
        <v>1450.2</v>
      </c>
      <c r="AG279" s="455">
        <f>VLOOKUP(E279,[4]INVENTARIO!$B$4:$AA$1048576,26,0)</f>
        <v>2417</v>
      </c>
      <c r="AH279" s="455">
        <f t="shared" si="58"/>
        <v>1450.2</v>
      </c>
      <c r="AJ279" s="455">
        <f>VLOOKUP(E279,[4]INVENTARIO!$B$4:$AD$1048576,29,0)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VLOOKUP(E280,[4]INVENTARIO!$B$4:$D$1048576,3,0)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VLOOKUP(E280,[4]INVENTARIO!$B$3761:$R$3960,17,0)</f>
        <v>2780</v>
      </c>
      <c r="Y280" s="466">
        <f t="shared" si="55"/>
        <v>1668</v>
      </c>
      <c r="AA280" s="455">
        <f>VLOOKUP(E280,[4]INVENTARIO!$B$4:$U$4077,20,0)</f>
        <v>2417</v>
      </c>
      <c r="AB280" s="455">
        <f t="shared" si="56"/>
        <v>1450.2</v>
      </c>
      <c r="AD280" s="455">
        <f>VLOOKUP(E280,[4]INVENTARIO!$B$4:$X$4077,23,0)</f>
        <v>2417</v>
      </c>
      <c r="AE280" s="455">
        <f t="shared" si="57"/>
        <v>1450.2</v>
      </c>
      <c r="AG280" s="455">
        <f>VLOOKUP(E280,[4]INVENTARIO!$B$4:$AA$1048576,26,0)</f>
        <v>2417</v>
      </c>
      <c r="AH280" s="455">
        <f t="shared" si="58"/>
        <v>1450.2</v>
      </c>
      <c r="AJ280" s="455">
        <f>VLOOKUP(E280,[4]INVENTARIO!$B$4:$AD$1048576,29,0)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VLOOKUP(E281,[4]INVENTARIO!$B$4:$D$1048576,3,0)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VLOOKUP(E281,[4]INVENTARIO!$B$3761:$R$3960,17,0)</f>
        <v>2780</v>
      </c>
      <c r="Y281" s="466">
        <f t="shared" si="55"/>
        <v>1668</v>
      </c>
      <c r="AA281" s="455">
        <f>VLOOKUP(E281,[4]INVENTARIO!$B$4:$U$4077,20,0)</f>
        <v>2417</v>
      </c>
      <c r="AB281" s="455">
        <f t="shared" si="56"/>
        <v>1450.2</v>
      </c>
      <c r="AD281" s="455">
        <f>VLOOKUP(E281,[4]INVENTARIO!$B$4:$X$4077,23,0)</f>
        <v>2417</v>
      </c>
      <c r="AE281" s="455">
        <f t="shared" si="57"/>
        <v>1450.2</v>
      </c>
      <c r="AG281" s="455">
        <f>VLOOKUP(E281,[4]INVENTARIO!$B$4:$AA$1048576,26,0)</f>
        <v>2417</v>
      </c>
      <c r="AH281" s="455">
        <f t="shared" si="58"/>
        <v>1450.2</v>
      </c>
      <c r="AJ281" s="455">
        <f>VLOOKUP(E281,[4]INVENTARIO!$B$4:$AD$1048576,29,0)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VLOOKUP(E282,[4]INVENTARIO!$B$4:$D$1048576,3,0)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VLOOKUP(E282,[4]INVENTARIO!$B$3761:$R$3960,17,0)</f>
        <v>2780</v>
      </c>
      <c r="Y282" s="466">
        <f t="shared" ref="Y282:Y313" si="60">X282*60%</f>
        <v>1668</v>
      </c>
      <c r="AA282" s="455">
        <f>VLOOKUP(E282,[4]INVENTARIO!$B$4:$U$4077,20,0)</f>
        <v>2417</v>
      </c>
      <c r="AB282" s="455">
        <f t="shared" si="56"/>
        <v>1450.2</v>
      </c>
      <c r="AD282" s="455">
        <f>VLOOKUP(E282,[4]INVENTARIO!$B$4:$X$4077,23,0)</f>
        <v>2417</v>
      </c>
      <c r="AE282" s="455">
        <f t="shared" si="57"/>
        <v>1450.2</v>
      </c>
      <c r="AG282" s="455">
        <f>VLOOKUP(E282,[4]INVENTARIO!$B$4:$AA$1048576,26,0)</f>
        <v>2417</v>
      </c>
      <c r="AH282" s="455">
        <f t="shared" si="58"/>
        <v>1450.2</v>
      </c>
      <c r="AJ282" s="455">
        <f>VLOOKUP(E282,[4]INVENTARIO!$B$4:$AD$1048576,29,0)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VLOOKUP(E283,[4]INVENTARIO!$B$4:$D$1048576,3,0)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VLOOKUP(E283,[4]INVENTARIO!$B$3761:$R$3960,17,0)</f>
        <v>2780</v>
      </c>
      <c r="Y283" s="466">
        <f t="shared" si="60"/>
        <v>1668</v>
      </c>
      <c r="AA283" s="455">
        <f>VLOOKUP(E283,[4]INVENTARIO!$B$4:$U$4077,20,0)</f>
        <v>2417</v>
      </c>
      <c r="AB283" s="455">
        <f t="shared" si="56"/>
        <v>1450.2</v>
      </c>
      <c r="AD283" s="455">
        <f>VLOOKUP(E283,[4]INVENTARIO!$B$4:$X$4077,23,0)</f>
        <v>2417</v>
      </c>
      <c r="AE283" s="455">
        <f t="shared" si="57"/>
        <v>1450.2</v>
      </c>
      <c r="AG283" s="455">
        <f>VLOOKUP(E283,[4]INVENTARIO!$B$4:$AA$1048576,26,0)</f>
        <v>2417</v>
      </c>
      <c r="AH283" s="455">
        <f t="shared" si="58"/>
        <v>1450.2</v>
      </c>
      <c r="AJ283" s="455">
        <f>VLOOKUP(E283,[4]INVENTARIO!$B$4:$AD$1048576,29,0)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VLOOKUP(E284,[4]INVENTARIO!$B$4:$D$1048576,3,0)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VLOOKUP(E284,[4]INVENTARIO!$B$3761:$R$3960,17,0)</f>
        <v>2780</v>
      </c>
      <c r="Y284" s="466">
        <f t="shared" si="60"/>
        <v>1668</v>
      </c>
      <c r="AA284" s="455">
        <f>VLOOKUP(E284,[4]INVENTARIO!$B$4:$U$4077,20,0)</f>
        <v>2417</v>
      </c>
      <c r="AB284" s="455">
        <f t="shared" si="56"/>
        <v>1450.2</v>
      </c>
      <c r="AC284" s="504"/>
      <c r="AD284" s="455">
        <f>VLOOKUP(E284,[4]INVENTARIO!$B$4:$X$4077,23,0)</f>
        <v>2417</v>
      </c>
      <c r="AE284" s="455">
        <f t="shared" si="57"/>
        <v>1450.2</v>
      </c>
      <c r="AG284" s="455">
        <f>VLOOKUP(E284,[4]INVENTARIO!$B$4:$AA$1048576,26,0)</f>
        <v>2417</v>
      </c>
      <c r="AH284" s="455">
        <f t="shared" si="58"/>
        <v>1450.2</v>
      </c>
      <c r="AI284" s="504"/>
      <c r="AJ284" s="455">
        <f>VLOOKUP(E284,[4]INVENTARIO!$B$4:$AD$1048576,29,0)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VLOOKUP(E285,[4]INVENTARIO!$B$4:$D$1048576,3,0)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VLOOKUP(E285,[4]INVENTARIO!$B$3761:$R$3960,17,0)</f>
        <v>4209</v>
      </c>
      <c r="Y285" s="466">
        <f t="shared" si="60"/>
        <v>2525.4</v>
      </c>
      <c r="AA285" s="455">
        <f>VLOOKUP(E285,[4]INVENTARIO!$B$4:$U$4077,20,0)</f>
        <v>3660</v>
      </c>
      <c r="AB285" s="455">
        <f t="shared" si="56"/>
        <v>2196</v>
      </c>
      <c r="AD285" s="455">
        <f>VLOOKUP(E285,[4]INVENTARIO!$B$4:$X$4077,23,0)</f>
        <v>3660</v>
      </c>
      <c r="AE285" s="455">
        <f t="shared" si="57"/>
        <v>2196</v>
      </c>
      <c r="AG285" s="455">
        <f>VLOOKUP(E285,[4]INVENTARIO!$B$4:$AA$1048576,26,0)</f>
        <v>3660</v>
      </c>
      <c r="AH285" s="455">
        <f t="shared" si="58"/>
        <v>2196</v>
      </c>
      <c r="AJ285" s="455">
        <f>VLOOKUP(E285,[4]INVENTARIO!$B$4:$AD$1048576,29,0)</f>
        <v>330</v>
      </c>
      <c r="AK285" s="455">
        <f t="shared" si="59"/>
        <v>198</v>
      </c>
    </row>
    <row r="286" spans="1:38" ht="24" customHeight="1" outlineLevel="1" x14ac:dyDescent="0.25">
      <c r="B286" s="464">
        <v>285</v>
      </c>
      <c r="C286" s="463" t="s">
        <v>24011</v>
      </c>
      <c r="D286" s="463" t="s">
        <v>24020</v>
      </c>
      <c r="E286" s="464" t="s">
        <v>22236</v>
      </c>
      <c r="F286" s="463">
        <f>VLOOKUP(E286,[4]INVENTARIO!$B$4:$D$1048576,3,0)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VLOOKUP(E286,[4]INVENTARIO!$B$3761:$R$3960,17,0)</f>
        <v>4209</v>
      </c>
      <c r="Y286" s="466">
        <f t="shared" si="60"/>
        <v>2525.4</v>
      </c>
      <c r="AA286" s="455">
        <f>VLOOKUP(E286,[4]INVENTARIO!$B$4:$U$4077,20,0)</f>
        <v>3660</v>
      </c>
      <c r="AB286" s="455">
        <f t="shared" si="56"/>
        <v>2196</v>
      </c>
      <c r="AD286" s="455">
        <f>VLOOKUP(E286,[4]INVENTARIO!$B$4:$X$4077,23,0)</f>
        <v>3660</v>
      </c>
      <c r="AE286" s="455">
        <f t="shared" si="57"/>
        <v>2196</v>
      </c>
      <c r="AG286" s="455">
        <f>VLOOKUP(E286,[4]INVENTARIO!$B$4:$AA$1048576,26,0)</f>
        <v>3660</v>
      </c>
      <c r="AH286" s="455">
        <f t="shared" si="58"/>
        <v>2196</v>
      </c>
      <c r="AJ286" s="455">
        <f>VLOOKUP(E286,[4]INVENTARIO!$B$4:$AD$1048576,29,0)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VLOOKUP(E287,[4]INVENTARIO!$B$4:$D$1048576,3,0)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VLOOKUP(E287,[4]INVENTARIO!$B$3761:$R$3960,17,0)</f>
        <v>4209</v>
      </c>
      <c r="Y287" s="466">
        <f t="shared" si="60"/>
        <v>2525.4</v>
      </c>
      <c r="AA287" s="455">
        <f>VLOOKUP(E287,[4]INVENTARIO!$B$4:$U$4077,20,0)</f>
        <v>3660</v>
      </c>
      <c r="AB287" s="455">
        <f t="shared" si="56"/>
        <v>2196</v>
      </c>
      <c r="AD287" s="455">
        <f>VLOOKUP(E287,[4]INVENTARIO!$B$4:$X$4077,23,0)</f>
        <v>3660</v>
      </c>
      <c r="AE287" s="455">
        <f t="shared" si="57"/>
        <v>2196</v>
      </c>
      <c r="AG287" s="455">
        <f>VLOOKUP(E287,[4]INVENTARIO!$B$4:$AA$1048576,26,0)</f>
        <v>3660</v>
      </c>
      <c r="AH287" s="455">
        <f t="shared" si="58"/>
        <v>2196</v>
      </c>
      <c r="AJ287" s="455">
        <f>VLOOKUP(E287,[4]INVENTARIO!$B$4:$AD$1048576,29,0)</f>
        <v>330</v>
      </c>
      <c r="AK287" s="455">
        <f t="shared" si="59"/>
        <v>198</v>
      </c>
    </row>
    <row r="288" spans="1:38" ht="24" customHeight="1" outlineLevel="1" x14ac:dyDescent="0.25">
      <c r="B288" s="464">
        <v>287</v>
      </c>
      <c r="C288" s="463" t="s">
        <v>24011</v>
      </c>
      <c r="D288" s="463" t="s">
        <v>24020</v>
      </c>
      <c r="E288" s="464" t="s">
        <v>22241</v>
      </c>
      <c r="F288" s="463">
        <f>VLOOKUP(E288,[4]INVENTARIO!$B$4:$D$1048576,3,0)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VLOOKUP(E288,[4]INVENTARIO!$B$3761:$R$3960,17,0)</f>
        <v>4209</v>
      </c>
      <c r="Y288" s="466">
        <f t="shared" si="60"/>
        <v>2525.4</v>
      </c>
      <c r="AA288" s="455">
        <f>VLOOKUP(E288,[4]INVENTARIO!$B$4:$U$4077,20,0)</f>
        <v>3660</v>
      </c>
      <c r="AB288" s="455">
        <f t="shared" si="56"/>
        <v>2196</v>
      </c>
      <c r="AD288" s="455">
        <f>VLOOKUP(E288,[4]INVENTARIO!$B$4:$X$4077,23,0)</f>
        <v>3660</v>
      </c>
      <c r="AE288" s="455">
        <f t="shared" si="57"/>
        <v>2196</v>
      </c>
      <c r="AG288" s="455">
        <f>VLOOKUP(E288,[4]INVENTARIO!$B$4:$AA$1048576,26,0)</f>
        <v>3660</v>
      </c>
      <c r="AH288" s="455">
        <f t="shared" si="58"/>
        <v>2196</v>
      </c>
      <c r="AJ288" s="455">
        <f>VLOOKUP(E288,[4]INVENTARIO!$B$4:$AD$1048576,29,0)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VLOOKUP(E289,[4]INVENTARIO!$B$4:$D$1048576,3,0)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VLOOKUP(E289,[4]INVENTARIO!$B$3761:$R$3960,17,0)</f>
        <v>4209</v>
      </c>
      <c r="Y289" s="466">
        <f t="shared" si="60"/>
        <v>2525.4</v>
      </c>
      <c r="AA289" s="455">
        <f>VLOOKUP(E289,[4]INVENTARIO!$B$4:$U$4077,20,0)</f>
        <v>3660</v>
      </c>
      <c r="AB289" s="455">
        <f t="shared" si="56"/>
        <v>2196</v>
      </c>
      <c r="AC289" s="496"/>
      <c r="AD289" s="455">
        <f>VLOOKUP(E289,[4]INVENTARIO!$B$4:$X$4077,23,0)</f>
        <v>3660</v>
      </c>
      <c r="AE289" s="455">
        <f t="shared" si="57"/>
        <v>2196</v>
      </c>
      <c r="AF289" s="494"/>
      <c r="AG289" s="455">
        <f>VLOOKUP(E289,[4]INVENTARIO!$B$4:$AA$1048576,26,0)</f>
        <v>3660</v>
      </c>
      <c r="AH289" s="455">
        <f t="shared" si="58"/>
        <v>2196</v>
      </c>
      <c r="AI289" s="494"/>
      <c r="AJ289" s="455">
        <f>VLOOKUP(E289,[4]INVENTARIO!$B$4:$AD$1048576,29,0)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VLOOKUP(E290,[4]INVENTARIO!$B$4:$D$1048576,3,0)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VLOOKUP(E290,[4]INVENTARIO!$B$3761:$R$3960,17,0)</f>
        <v>4209</v>
      </c>
      <c r="Y290" s="466">
        <f t="shared" si="60"/>
        <v>2525.4</v>
      </c>
      <c r="AA290" s="455">
        <f>VLOOKUP(E290,[4]INVENTARIO!$B$4:$U$4077,20,0)</f>
        <v>3660</v>
      </c>
      <c r="AB290" s="455">
        <f t="shared" si="56"/>
        <v>2196</v>
      </c>
      <c r="AC290" s="496"/>
      <c r="AD290" s="455">
        <f>VLOOKUP(E290,[4]INVENTARIO!$B$4:$X$4077,23,0)</f>
        <v>3660</v>
      </c>
      <c r="AE290" s="455">
        <f t="shared" si="57"/>
        <v>2196</v>
      </c>
      <c r="AF290" s="494"/>
      <c r="AG290" s="455">
        <f>VLOOKUP(E290,[4]INVENTARIO!$B$4:$AA$1048576,26,0)</f>
        <v>3660</v>
      </c>
      <c r="AH290" s="455">
        <f t="shared" si="58"/>
        <v>2196</v>
      </c>
      <c r="AI290" s="494"/>
      <c r="AJ290" s="455">
        <f>VLOOKUP(E290,[4]INVENTARIO!$B$4:$AD$1048576,29,0)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VLOOKUP(E291,[4]INVENTARIO!$B$4:$D$1048576,3,0)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VLOOKUP(E291,[4]INVENTARIO!$B$3761:$R$3960,17,0)</f>
        <v>4209</v>
      </c>
      <c r="Y291" s="466">
        <f t="shared" si="60"/>
        <v>2525.4</v>
      </c>
      <c r="AA291" s="455">
        <f>VLOOKUP(E291,[4]INVENTARIO!$B$4:$U$4077,20,0)</f>
        <v>3660</v>
      </c>
      <c r="AB291" s="455">
        <f t="shared" si="56"/>
        <v>2196</v>
      </c>
      <c r="AD291" s="455">
        <f>VLOOKUP(E291,[4]INVENTARIO!$B$4:$X$4077,23,0)</f>
        <v>3660</v>
      </c>
      <c r="AE291" s="455">
        <f t="shared" si="57"/>
        <v>2196</v>
      </c>
      <c r="AG291" s="455">
        <f>VLOOKUP(E291,[4]INVENTARIO!$B$4:$AA$1048576,26,0)</f>
        <v>3660</v>
      </c>
      <c r="AH291" s="455">
        <f t="shared" si="58"/>
        <v>2196</v>
      </c>
      <c r="AJ291" s="455">
        <f>VLOOKUP(E291,[4]INVENTARIO!$B$4:$AD$1048576,29,0)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VLOOKUP(E292,[4]INVENTARIO!$B$4:$D$1048576,3,0)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VLOOKUP(E292,[4]INVENTARIO!$B$114:$R$4077,17,0)</f>
        <v>387.55</v>
      </c>
      <c r="Y292" s="466">
        <f t="shared" si="60"/>
        <v>232.53</v>
      </c>
      <c r="AA292" s="455">
        <f>VLOOKUP(E292,[4]INVENTARIO!$B$4:$U$4077,20,0)</f>
        <v>337</v>
      </c>
      <c r="AB292" s="455">
        <f t="shared" si="56"/>
        <v>202.2</v>
      </c>
      <c r="AC292" s="497"/>
      <c r="AD292" s="455">
        <f>VLOOKUP(E292,[4]INVENTARIO!$B$4:$X$4077,23,0)</f>
        <v>337</v>
      </c>
      <c r="AE292" s="455">
        <f t="shared" si="57"/>
        <v>202.2</v>
      </c>
      <c r="AF292" s="497"/>
      <c r="AG292" s="455">
        <f>VLOOKUP(E292,[4]INVENTARIO!$B$4:$AA$1048576,26,0)</f>
        <v>337</v>
      </c>
      <c r="AH292" s="455">
        <f t="shared" si="58"/>
        <v>202.2</v>
      </c>
      <c r="AI292" s="497"/>
      <c r="AJ292" s="455">
        <f>VLOOKUP(E292,[4]INVENTARIO!$B$4:$AD$1048576,29,0)</f>
        <v>0</v>
      </c>
      <c r="AK292" s="455">
        <f t="shared" si="59"/>
        <v>0</v>
      </c>
      <c r="AL292" s="508"/>
    </row>
    <row r="293" spans="1:38" ht="24" customHeight="1" outlineLevel="1" x14ac:dyDescent="0.25">
      <c r="B293" s="464">
        <v>292</v>
      </c>
      <c r="C293" s="463" t="s">
        <v>24011</v>
      </c>
      <c r="D293" s="463" t="s">
        <v>24020</v>
      </c>
      <c r="E293" s="464" t="s">
        <v>4655</v>
      </c>
      <c r="F293" s="463">
        <f>VLOOKUP(E293,[4]INVENTARIO!$B$4:$D$1048576,3,0)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VLOOKUP(E293,[4]INVENTARIO!$B$114:$R$4077,17,0)</f>
        <v>427.8</v>
      </c>
      <c r="Y293" s="466">
        <f t="shared" si="60"/>
        <v>256.68</v>
      </c>
      <c r="AA293" s="455">
        <f>VLOOKUP(E293,[4]INVENTARIO!$B$4:$U$4077,20,0)</f>
        <v>372</v>
      </c>
      <c r="AB293" s="455">
        <f t="shared" si="56"/>
        <v>223.2</v>
      </c>
      <c r="AD293" s="455">
        <f>VLOOKUP(E293,[4]INVENTARIO!$B$4:$X$4077,23,0)</f>
        <v>372</v>
      </c>
      <c r="AE293" s="455">
        <f t="shared" si="57"/>
        <v>223.2</v>
      </c>
      <c r="AG293" s="455">
        <f>VLOOKUP(E293,[4]INVENTARIO!$B$4:$AA$1048576,26,0)</f>
        <v>372</v>
      </c>
      <c r="AH293" s="455">
        <f t="shared" si="58"/>
        <v>223.2</v>
      </c>
      <c r="AJ293" s="455">
        <f>VLOOKUP(E293,[4]INVENTARIO!$B$4:$AD$1048576,29,0)</f>
        <v>0</v>
      </c>
      <c r="AK293" s="455">
        <f t="shared" si="59"/>
        <v>0</v>
      </c>
    </row>
    <row r="294" spans="1:38" ht="24" customHeight="1" outlineLevel="1" x14ac:dyDescent="0.25">
      <c r="B294" s="464">
        <v>293</v>
      </c>
      <c r="C294" s="463" t="s">
        <v>24011</v>
      </c>
      <c r="D294" s="463" t="s">
        <v>24020</v>
      </c>
      <c r="E294" s="464" t="s">
        <v>4656</v>
      </c>
      <c r="F294" s="463">
        <f>VLOOKUP(E294,[4]INVENTARIO!$B$4:$D$1048576,3,0)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VLOOKUP(E294,[4]INVENTARIO!$B$114:$R$4077,17,0)</f>
        <v>468.05</v>
      </c>
      <c r="Y294" s="466">
        <f t="shared" si="60"/>
        <v>280.83</v>
      </c>
      <c r="AA294" s="455">
        <f>VLOOKUP(E294,[4]INVENTARIO!$B$4:$U$4077,20,0)</f>
        <v>407</v>
      </c>
      <c r="AB294" s="455">
        <f t="shared" si="56"/>
        <v>244.2</v>
      </c>
      <c r="AD294" s="455">
        <f>VLOOKUP(E294,[4]INVENTARIO!$B$4:$X$4077,23,0)</f>
        <v>407</v>
      </c>
      <c r="AE294" s="455">
        <f t="shared" si="57"/>
        <v>244.2</v>
      </c>
      <c r="AG294" s="455">
        <f>VLOOKUP(E294,[4]INVENTARIO!$B$4:$AA$1048576,26,0)</f>
        <v>407</v>
      </c>
      <c r="AH294" s="455">
        <f t="shared" si="58"/>
        <v>244.2</v>
      </c>
      <c r="AJ294" s="455">
        <f>VLOOKUP(E294,[4]INVENTARIO!$B$4:$AD$1048576,29,0)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VLOOKUP(E295,[4]INVENTARIO!$B$4:$D$1048576,3,0)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VLOOKUP(E295,[4]INVENTARIO!$B$114:$R$4077,17,0)</f>
        <v>938.4</v>
      </c>
      <c r="Y295" s="466">
        <f t="shared" si="60"/>
        <v>563.04</v>
      </c>
      <c r="AA295" s="455">
        <f>VLOOKUP(E295,[4]INVENTARIO!$B$4:$U$4077,20,0)</f>
        <v>816</v>
      </c>
      <c r="AB295" s="455">
        <f t="shared" si="56"/>
        <v>489.59999999999997</v>
      </c>
      <c r="AD295" s="455">
        <f>VLOOKUP(E295,[4]INVENTARIO!$B$4:$X$4077,23,0)</f>
        <v>816</v>
      </c>
      <c r="AE295" s="455">
        <f t="shared" si="57"/>
        <v>489.59999999999997</v>
      </c>
      <c r="AG295" s="455">
        <f>VLOOKUP(E295,[4]INVENTARIO!$B$4:$AA$1048576,26,0)</f>
        <v>816</v>
      </c>
      <c r="AH295" s="455">
        <f t="shared" si="58"/>
        <v>489.59999999999997</v>
      </c>
      <c r="AJ295" s="455">
        <f>VLOOKUP(E295,[4]INVENTARIO!$B$4:$AD$1048576,29,0)</f>
        <v>0</v>
      </c>
      <c r="AK295" s="455">
        <f t="shared" si="59"/>
        <v>0</v>
      </c>
    </row>
    <row r="296" spans="1:38" ht="24" customHeight="1" outlineLevel="1" x14ac:dyDescent="0.25">
      <c r="B296" s="464">
        <v>295</v>
      </c>
      <c r="C296" s="463" t="s">
        <v>24011</v>
      </c>
      <c r="D296" s="463" t="s">
        <v>24020</v>
      </c>
      <c r="E296" s="464" t="s">
        <v>22294</v>
      </c>
      <c r="F296" s="463">
        <f>VLOOKUP(E296,[4]INVENTARIO!$B$4:$D$1048576,3,0)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VLOOKUP(E296,[4]INVENTARIO!$B$114:$R$4077,17,0)</f>
        <v>2779.55</v>
      </c>
      <c r="Y296" s="466">
        <f t="shared" si="60"/>
        <v>1667.73</v>
      </c>
      <c r="AA296" s="455">
        <f>VLOOKUP(E296,[4]INVENTARIO!$B$4:$U$4077,20,0)</f>
        <v>2417</v>
      </c>
      <c r="AB296" s="455">
        <f t="shared" si="56"/>
        <v>1450.2</v>
      </c>
      <c r="AD296" s="455">
        <f>VLOOKUP(E296,[4]INVENTARIO!$B$4:$X$4077,23,0)</f>
        <v>2417</v>
      </c>
      <c r="AE296" s="455">
        <f t="shared" si="57"/>
        <v>1450.2</v>
      </c>
      <c r="AG296" s="455">
        <f>VLOOKUP(E296,[4]INVENTARIO!$B$4:$AA$1048576,26,0)</f>
        <v>2417</v>
      </c>
      <c r="AH296" s="455">
        <f t="shared" si="58"/>
        <v>1450.2</v>
      </c>
      <c r="AJ296" s="455">
        <f>VLOOKUP(E296,[4]INVENTARIO!$B$4:$AD$1048576,29,0)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VLOOKUP(E297,[4]INVENTARIO!$B$4:$D$1048576,3,0)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VLOOKUP(E297,[4]INVENTARIO!$B$114:$R$4077,17,0)</f>
        <v>4209</v>
      </c>
      <c r="Y297" s="466">
        <f t="shared" si="60"/>
        <v>2525.4</v>
      </c>
      <c r="AA297" s="455">
        <f>VLOOKUP(E297,[4]INVENTARIO!$B$4:$U$4077,20,0)</f>
        <v>3660</v>
      </c>
      <c r="AB297" s="455">
        <f t="shared" si="56"/>
        <v>2196</v>
      </c>
      <c r="AD297" s="455">
        <f>VLOOKUP(E297,[4]INVENTARIO!$B$4:$X$4077,23,0)</f>
        <v>3660</v>
      </c>
      <c r="AE297" s="455">
        <f t="shared" si="57"/>
        <v>2196</v>
      </c>
      <c r="AG297" s="455">
        <f>VLOOKUP(E297,[4]INVENTARIO!$B$4:$AA$1048576,26,0)</f>
        <v>3660</v>
      </c>
      <c r="AH297" s="455">
        <f t="shared" si="58"/>
        <v>2196</v>
      </c>
      <c r="AJ297" s="455">
        <f>VLOOKUP(E297,[4]INVENTARIO!$B$4:$AD$1048576,29,0)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VLOOKUP(E298,[4]INVENTARIO!$B$4:$D$1048576,3,0)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VLOOKUP(E298,[4]INVENTARIO!$B$3761:$R$3960,17,0)</f>
        <v>335.2</v>
      </c>
      <c r="Y298" s="466">
        <f t="shared" si="60"/>
        <v>201.11999999999998</v>
      </c>
      <c r="AA298" s="455">
        <f>VLOOKUP(E298,[4]INVENTARIO!$B$4:$U$4077,20,0)</f>
        <v>291.5</v>
      </c>
      <c r="AB298" s="455">
        <f t="shared" si="56"/>
        <v>174.9</v>
      </c>
      <c r="AD298" s="455">
        <f>VLOOKUP(E298,[4]INVENTARIO!$B$4:$X$4077,23,0)</f>
        <v>291.5</v>
      </c>
      <c r="AE298" s="455">
        <f t="shared" si="57"/>
        <v>174.9</v>
      </c>
      <c r="AG298" s="455">
        <f>VLOOKUP(E298,[4]INVENTARIO!$B$4:$AA$1048576,26,0)</f>
        <v>291.5</v>
      </c>
      <c r="AH298" s="455">
        <f t="shared" si="58"/>
        <v>174.9</v>
      </c>
      <c r="AJ298" s="455">
        <f>VLOOKUP(E298,[4]INVENTARIO!$B$4:$AD$1048576,29,0)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VLOOKUP(E299,[4]INVENTARIO!$B$4:$D$1048576,3,0)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VLOOKUP(E299,[4]INVENTARIO!$B$3761:$R$3960,17,0)</f>
        <v>335.2</v>
      </c>
      <c r="Y299" s="466">
        <f t="shared" si="60"/>
        <v>201.11999999999998</v>
      </c>
      <c r="AA299" s="455">
        <f>VLOOKUP(E299,[4]INVENTARIO!$B$4:$U$4077,20,0)</f>
        <v>291.5</v>
      </c>
      <c r="AB299" s="455">
        <f t="shared" si="56"/>
        <v>174.9</v>
      </c>
      <c r="AD299" s="455">
        <f>VLOOKUP(E299,[4]INVENTARIO!$B$4:$X$4077,23,0)</f>
        <v>291.5</v>
      </c>
      <c r="AE299" s="455">
        <f t="shared" si="57"/>
        <v>174.9</v>
      </c>
      <c r="AG299" s="455">
        <f>VLOOKUP(E299,[4]INVENTARIO!$B$4:$AA$1048576,26,0)</f>
        <v>291.5</v>
      </c>
      <c r="AH299" s="455">
        <f t="shared" si="58"/>
        <v>174.9</v>
      </c>
      <c r="AJ299" s="455">
        <f>VLOOKUP(E299,[4]INVENTARIO!$B$4:$AD$1048576,29,0)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VLOOKUP(E300,[4]INVENTARIO!$B$4:$D$1048576,3,0)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VLOOKUP(E300,[4]INVENTARIO!$B$3761:$R$3960,17,0)</f>
        <v>335.2</v>
      </c>
      <c r="Y300" s="466">
        <f t="shared" si="60"/>
        <v>201.11999999999998</v>
      </c>
      <c r="AA300" s="455">
        <f>VLOOKUP(E300,[4]INVENTARIO!$B$4:$U$4077,20,0)</f>
        <v>291.5</v>
      </c>
      <c r="AB300" s="455">
        <f t="shared" si="56"/>
        <v>174.9</v>
      </c>
      <c r="AD300" s="455">
        <f>VLOOKUP(E300,[4]INVENTARIO!$B$4:$X$4077,23,0)</f>
        <v>291.5</v>
      </c>
      <c r="AE300" s="455">
        <f t="shared" si="57"/>
        <v>174.9</v>
      </c>
      <c r="AG300" s="455">
        <f>VLOOKUP(E300,[4]INVENTARIO!$B$4:$AA$1048576,26,0)</f>
        <v>291.5</v>
      </c>
      <c r="AH300" s="455">
        <f t="shared" si="58"/>
        <v>174.9</v>
      </c>
      <c r="AJ300" s="455">
        <f>VLOOKUP(E300,[4]INVENTARIO!$B$4:$AD$1048576,29,0)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VLOOKUP(E301,[4]INVENTARIO!$B$4:$D$1048576,3,0)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VLOOKUP(E301,[4]INVENTARIO!$B$3761:$R$3960,17,0)</f>
        <v>335.2</v>
      </c>
      <c r="Y301" s="466">
        <f t="shared" si="60"/>
        <v>201.11999999999998</v>
      </c>
      <c r="AA301" s="455">
        <f>VLOOKUP(E301,[4]INVENTARIO!$B$4:$U$4077,20,0)</f>
        <v>291.5</v>
      </c>
      <c r="AB301" s="455">
        <f t="shared" si="56"/>
        <v>174.9</v>
      </c>
      <c r="AD301" s="455">
        <f>VLOOKUP(E301,[4]INVENTARIO!$B$4:$X$4077,23,0)</f>
        <v>291.5</v>
      </c>
      <c r="AE301" s="455">
        <f t="shared" si="57"/>
        <v>174.9</v>
      </c>
      <c r="AG301" s="455">
        <f>VLOOKUP(E301,[4]INVENTARIO!$B$4:$AA$1048576,26,0)</f>
        <v>291.5</v>
      </c>
      <c r="AH301" s="455">
        <f t="shared" si="58"/>
        <v>174.9</v>
      </c>
      <c r="AJ301" s="455">
        <f>VLOOKUP(E301,[4]INVENTARIO!$B$4:$AD$1048576,29,0)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VLOOKUP(E302,[4]INVENTARIO!$B$4:$D$1048576,3,0)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VLOOKUP(E302,[4]INVENTARIO!$B$3761:$R$3960,17,0)</f>
        <v>335.2</v>
      </c>
      <c r="Y302" s="466">
        <f t="shared" si="60"/>
        <v>201.11999999999998</v>
      </c>
      <c r="AA302" s="455">
        <f>VLOOKUP(E302,[4]INVENTARIO!$B$4:$U$4077,20,0)</f>
        <v>291.5</v>
      </c>
      <c r="AB302" s="455">
        <f t="shared" si="56"/>
        <v>174.9</v>
      </c>
      <c r="AD302" s="455">
        <f>VLOOKUP(E302,[4]INVENTARIO!$B$4:$X$4077,23,0)</f>
        <v>291.5</v>
      </c>
      <c r="AE302" s="455">
        <f t="shared" si="57"/>
        <v>174.9</v>
      </c>
      <c r="AG302" s="455">
        <f>VLOOKUP(E302,[4]INVENTARIO!$B$4:$AA$1048576,26,0)</f>
        <v>291.5</v>
      </c>
      <c r="AH302" s="455">
        <f t="shared" si="58"/>
        <v>174.9</v>
      </c>
      <c r="AJ302" s="455">
        <f>VLOOKUP(E302,[4]INVENTARIO!$B$4:$AD$1048576,29,0)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VLOOKUP(E303,[4]INVENTARIO!$B$4:$D$1048576,3,0)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VLOOKUP(E303,[4]INVENTARIO!$B$3761:$R$3960,17,0)</f>
        <v>335.2</v>
      </c>
      <c r="Y303" s="466">
        <f t="shared" si="60"/>
        <v>201.11999999999998</v>
      </c>
      <c r="AA303" s="455">
        <f>VLOOKUP(E303,[4]INVENTARIO!$B$4:$U$4077,20,0)</f>
        <v>291.5</v>
      </c>
      <c r="AB303" s="455">
        <f t="shared" si="56"/>
        <v>174.9</v>
      </c>
      <c r="AD303" s="455">
        <f>VLOOKUP(E303,[4]INVENTARIO!$B$4:$X$4077,23,0)</f>
        <v>291.5</v>
      </c>
      <c r="AE303" s="455">
        <f t="shared" si="57"/>
        <v>174.9</v>
      </c>
      <c r="AG303" s="455">
        <f>VLOOKUP(E303,[4]INVENTARIO!$B$4:$AA$1048576,26,0)</f>
        <v>291.5</v>
      </c>
      <c r="AH303" s="455">
        <f t="shared" si="58"/>
        <v>174.9</v>
      </c>
      <c r="AJ303" s="455">
        <f>VLOOKUP(E303,[4]INVENTARIO!$B$4:$AD$1048576,29,0)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VLOOKUP(E304,[4]INVENTARIO!$B$4:$D$1048576,3,0)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VLOOKUP(E304,[4]INVENTARIO!$B$3761:$R$3960,17,0)</f>
        <v>335.2</v>
      </c>
      <c r="Y304" s="466">
        <f t="shared" si="60"/>
        <v>201.11999999999998</v>
      </c>
      <c r="AA304" s="455">
        <f>VLOOKUP(E304,[4]INVENTARIO!$B$4:$U$4077,20,0)</f>
        <v>291.5</v>
      </c>
      <c r="AB304" s="455">
        <f t="shared" si="56"/>
        <v>174.9</v>
      </c>
      <c r="AD304" s="455">
        <f>VLOOKUP(E304,[4]INVENTARIO!$B$4:$X$4077,23,0)</f>
        <v>291.5</v>
      </c>
      <c r="AE304" s="455">
        <f t="shared" si="57"/>
        <v>174.9</v>
      </c>
      <c r="AG304" s="455">
        <f>VLOOKUP(E304,[4]INVENTARIO!$B$4:$AA$1048576,26,0)</f>
        <v>291.5</v>
      </c>
      <c r="AH304" s="455">
        <f t="shared" si="58"/>
        <v>174.9</v>
      </c>
      <c r="AJ304" s="455">
        <f>VLOOKUP(E304,[4]INVENTARIO!$B$4:$AD$1048576,29,0)</f>
        <v>275</v>
      </c>
      <c r="AK304" s="455">
        <f t="shared" si="59"/>
        <v>165</v>
      </c>
    </row>
    <row r="305" spans="1:38" ht="24" customHeight="1" outlineLevel="1" x14ac:dyDescent="0.25">
      <c r="B305" s="464">
        <v>304</v>
      </c>
      <c r="C305" s="463" t="s">
        <v>24011</v>
      </c>
      <c r="D305" s="463" t="s">
        <v>24020</v>
      </c>
      <c r="E305" s="464" t="s">
        <v>22256</v>
      </c>
      <c r="F305" s="463">
        <f>VLOOKUP(E305,[4]INVENTARIO!$B$4:$D$1048576,3,0)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VLOOKUP(E305,[4]INVENTARIO!$B$3761:$R$3960,17,0)</f>
        <v>375.5</v>
      </c>
      <c r="Y305" s="466">
        <f t="shared" si="60"/>
        <v>225.29999999999998</v>
      </c>
      <c r="AA305" s="455">
        <f>VLOOKUP(E305,[4]INVENTARIO!$B$4:$U$4077,20,0)</f>
        <v>326.5</v>
      </c>
      <c r="AB305" s="455">
        <f t="shared" si="56"/>
        <v>195.9</v>
      </c>
      <c r="AD305" s="455">
        <f>VLOOKUP(E305,[4]INVENTARIO!$B$4:$X$4077,23,0)</f>
        <v>326.5</v>
      </c>
      <c r="AE305" s="455">
        <f t="shared" si="57"/>
        <v>195.9</v>
      </c>
      <c r="AG305" s="455">
        <f>VLOOKUP(E305,[4]INVENTARIO!$B$4:$AA$1048576,26,0)</f>
        <v>326.5</v>
      </c>
      <c r="AH305" s="455">
        <f t="shared" si="58"/>
        <v>195.9</v>
      </c>
      <c r="AJ305" s="455">
        <f>VLOOKUP(E305,[4]INVENTARIO!$B$4:$AD$1048576,29,0)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VLOOKUP(E306,[4]INVENTARIO!$B$4:$D$1048576,3,0)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VLOOKUP(E306,[4]INVENTARIO!$B$3761:$R$3960,17,0)</f>
        <v>375.5</v>
      </c>
      <c r="Y306" s="466">
        <f t="shared" si="60"/>
        <v>225.29999999999998</v>
      </c>
      <c r="AA306" s="455">
        <f>VLOOKUP(E306,[4]INVENTARIO!$B$4:$U$4077,20,0)</f>
        <v>326.5</v>
      </c>
      <c r="AB306" s="455">
        <f t="shared" si="56"/>
        <v>195.9</v>
      </c>
      <c r="AD306" s="455">
        <f>VLOOKUP(E306,[4]INVENTARIO!$B$4:$X$4077,23,0)</f>
        <v>326.5</v>
      </c>
      <c r="AE306" s="455">
        <f t="shared" si="57"/>
        <v>195.9</v>
      </c>
      <c r="AG306" s="455">
        <f>VLOOKUP(E306,[4]INVENTARIO!$B$4:$AA$1048576,26,0)</f>
        <v>326.5</v>
      </c>
      <c r="AH306" s="455">
        <f t="shared" si="58"/>
        <v>195.9</v>
      </c>
      <c r="AJ306" s="455">
        <f>VLOOKUP(E306,[4]INVENTARIO!$B$4:$AD$1048576,29,0)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VLOOKUP(E307,[4]INVENTARIO!$B$4:$D$1048576,3,0)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VLOOKUP(E307,[4]INVENTARIO!$B$3761:$R$3960,17,0)</f>
        <v>375.5</v>
      </c>
      <c r="Y307" s="466">
        <f t="shared" si="60"/>
        <v>225.29999999999998</v>
      </c>
      <c r="AA307" s="455">
        <f>VLOOKUP(E307,[4]INVENTARIO!$B$4:$U$4077,20,0)</f>
        <v>326.5</v>
      </c>
      <c r="AB307" s="455">
        <f t="shared" ref="AB307:AB338" si="62">AA307*60%</f>
        <v>195.9</v>
      </c>
      <c r="AD307" s="455">
        <f>VLOOKUP(E307,[4]INVENTARIO!$B$4:$X$4077,23,0)</f>
        <v>326.5</v>
      </c>
      <c r="AE307" s="455">
        <f t="shared" ref="AE307:AE338" si="63">AD307*60%</f>
        <v>195.9</v>
      </c>
      <c r="AG307" s="455">
        <f>VLOOKUP(E307,[4]INVENTARIO!$B$4:$AA$1048576,26,0)</f>
        <v>326.5</v>
      </c>
      <c r="AH307" s="455">
        <f t="shared" ref="AH307:AH338" si="64">AG307*60%</f>
        <v>195.9</v>
      </c>
      <c r="AJ307" s="455">
        <f>VLOOKUP(E307,[4]INVENTARIO!$B$4:$AD$1048576,29,0)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VLOOKUP(E308,[4]INVENTARIO!$B$4:$D$1048576,3,0)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VLOOKUP(E308,[4]INVENTARIO!$B$3761:$R$3960,17,0)</f>
        <v>375.5</v>
      </c>
      <c r="Y308" s="466">
        <f t="shared" si="60"/>
        <v>225.29999999999998</v>
      </c>
      <c r="AA308" s="455">
        <f>VLOOKUP(E308,[4]INVENTARIO!$B$4:$U$4077,20,0)</f>
        <v>326.5</v>
      </c>
      <c r="AB308" s="455">
        <f t="shared" si="62"/>
        <v>195.9</v>
      </c>
      <c r="AD308" s="455">
        <f>VLOOKUP(E308,[4]INVENTARIO!$B$4:$X$4077,23,0)</f>
        <v>326.5</v>
      </c>
      <c r="AE308" s="455">
        <f t="shared" si="63"/>
        <v>195.9</v>
      </c>
      <c r="AG308" s="455">
        <f>VLOOKUP(E308,[4]INVENTARIO!$B$4:$AA$1048576,26,0)</f>
        <v>326.5</v>
      </c>
      <c r="AH308" s="455">
        <f t="shared" si="64"/>
        <v>195.9</v>
      </c>
      <c r="AJ308" s="455">
        <f>VLOOKUP(E308,[4]INVENTARIO!$B$4:$AD$1048576,29,0)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VLOOKUP(E309,[4]INVENTARIO!$B$4:$D$1048576,3,0)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VLOOKUP(E309,[4]INVENTARIO!$B$3761:$R$3960,17,0)</f>
        <v>375.5</v>
      </c>
      <c r="Y309" s="466">
        <f t="shared" si="60"/>
        <v>225.29999999999998</v>
      </c>
      <c r="AA309" s="455">
        <f>VLOOKUP(E309,[4]INVENTARIO!$B$4:$U$4077,20,0)</f>
        <v>326.5</v>
      </c>
      <c r="AB309" s="455">
        <f t="shared" si="62"/>
        <v>195.9</v>
      </c>
      <c r="AD309" s="455">
        <f>VLOOKUP(E309,[4]INVENTARIO!$B$4:$X$4077,23,0)</f>
        <v>326.5</v>
      </c>
      <c r="AE309" s="455">
        <f t="shared" si="63"/>
        <v>195.9</v>
      </c>
      <c r="AG309" s="455">
        <f>VLOOKUP(E309,[4]INVENTARIO!$B$4:$AA$1048576,26,0)</f>
        <v>326.5</v>
      </c>
      <c r="AH309" s="455">
        <f t="shared" si="64"/>
        <v>195.9</v>
      </c>
      <c r="AJ309" s="455">
        <f>VLOOKUP(E309,[4]INVENTARIO!$B$4:$AD$1048576,29,0)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VLOOKUP(E310,[4]INVENTARIO!$B$4:$D$1048576,3,0)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VLOOKUP(E310,[4]INVENTARIO!$B$3761:$R$3960,17,0)</f>
        <v>375.5</v>
      </c>
      <c r="Y310" s="466">
        <f t="shared" si="60"/>
        <v>225.29999999999998</v>
      </c>
      <c r="AA310" s="455">
        <f>VLOOKUP(E310,[4]INVENTARIO!$B$4:$U$4077,20,0)</f>
        <v>326.5</v>
      </c>
      <c r="AB310" s="455">
        <f t="shared" si="62"/>
        <v>195.9</v>
      </c>
      <c r="AD310" s="455">
        <f>VLOOKUP(E310,[4]INVENTARIO!$B$4:$X$4077,23,0)</f>
        <v>326.5</v>
      </c>
      <c r="AE310" s="455">
        <f t="shared" si="63"/>
        <v>195.9</v>
      </c>
      <c r="AG310" s="455">
        <f>VLOOKUP(E310,[4]INVENTARIO!$B$4:$AA$1048576,26,0)</f>
        <v>326.5</v>
      </c>
      <c r="AH310" s="455">
        <f t="shared" si="64"/>
        <v>195.9</v>
      </c>
      <c r="AJ310" s="455">
        <f>VLOOKUP(E310,[4]INVENTARIO!$B$4:$AD$1048576,29,0)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VLOOKUP(E311,[4]INVENTARIO!$B$4:$D$1048576,3,0)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VLOOKUP(E311,[4]INVENTARIO!$B$3761:$R$3960,17,0)</f>
        <v>375.5</v>
      </c>
      <c r="Y311" s="466">
        <f t="shared" si="60"/>
        <v>225.29999999999998</v>
      </c>
      <c r="AA311" s="455">
        <f>VLOOKUP(E311,[4]INVENTARIO!$B$4:$U$4077,20,0)</f>
        <v>326.5</v>
      </c>
      <c r="AB311" s="455">
        <f t="shared" si="62"/>
        <v>195.9</v>
      </c>
      <c r="AD311" s="455">
        <f>VLOOKUP(E311,[4]INVENTARIO!$B$4:$X$4077,23,0)</f>
        <v>326.5</v>
      </c>
      <c r="AE311" s="455">
        <f t="shared" si="63"/>
        <v>195.9</v>
      </c>
      <c r="AG311" s="455">
        <f>VLOOKUP(E311,[4]INVENTARIO!$B$4:$AA$1048576,26,0)</f>
        <v>326.5</v>
      </c>
      <c r="AH311" s="455">
        <f t="shared" si="64"/>
        <v>195.9</v>
      </c>
      <c r="AJ311" s="455">
        <f>VLOOKUP(E311,[4]INVENTARIO!$B$4:$AD$1048576,29,0)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VLOOKUP(E312,[4]INVENTARIO!$B$4:$D$1048576,3,0)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VLOOKUP(E312,[4]INVENTARIO!$B$3761:$R$3960,17,0)</f>
        <v>402.3</v>
      </c>
      <c r="Y312" s="466">
        <f t="shared" si="60"/>
        <v>241.38</v>
      </c>
      <c r="AA312" s="455">
        <f>VLOOKUP(E312,[4]INVENTARIO!$B$4:$U$4077,20,0)</f>
        <v>349.8</v>
      </c>
      <c r="AB312" s="455">
        <f t="shared" si="62"/>
        <v>209.88</v>
      </c>
      <c r="AD312" s="455">
        <f>VLOOKUP(E312,[4]INVENTARIO!$B$4:$X$4077,23,0)</f>
        <v>349.8</v>
      </c>
      <c r="AE312" s="455">
        <f t="shared" si="63"/>
        <v>209.88</v>
      </c>
      <c r="AG312" s="455">
        <f>VLOOKUP(E312,[4]INVENTARIO!$B$4:$AA$1048576,26,0)</f>
        <v>349.8</v>
      </c>
      <c r="AH312" s="455">
        <f t="shared" si="64"/>
        <v>209.88</v>
      </c>
      <c r="AJ312" s="455">
        <f>VLOOKUP(E312,[4]INVENTARIO!$B$4:$AD$1048576,29,0)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VLOOKUP(E313,[4]INVENTARIO!$B$4:$D$1048576,3,0)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VLOOKUP(E313,[4]INVENTARIO!$B$3761:$R$3960,17,0)</f>
        <v>402.3</v>
      </c>
      <c r="Y313" s="466">
        <f t="shared" si="60"/>
        <v>241.38</v>
      </c>
      <c r="AA313" s="455">
        <f>VLOOKUP(E313,[4]INVENTARIO!$B$4:$U$4077,20,0)</f>
        <v>349.8</v>
      </c>
      <c r="AB313" s="455">
        <f t="shared" si="62"/>
        <v>209.88</v>
      </c>
      <c r="AD313" s="455">
        <f>VLOOKUP(E313,[4]INVENTARIO!$B$4:$X$4077,23,0)</f>
        <v>349.8</v>
      </c>
      <c r="AE313" s="455">
        <f t="shared" si="63"/>
        <v>209.88</v>
      </c>
      <c r="AG313" s="455">
        <f>VLOOKUP(E313,[4]INVENTARIO!$B$4:$AA$1048576,26,0)</f>
        <v>349.8</v>
      </c>
      <c r="AH313" s="455">
        <f t="shared" si="64"/>
        <v>209.88</v>
      </c>
      <c r="AJ313" s="455">
        <f>VLOOKUP(E313,[4]INVENTARIO!$B$4:$AD$1048576,29,0)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VLOOKUP(E314,[4]INVENTARIO!$B$4:$D$1048576,3,0)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VLOOKUP(E314,[4]INVENTARIO!$B$3761:$R$3960,17,0)</f>
        <v>402.3</v>
      </c>
      <c r="Y314" s="466">
        <f t="shared" ref="Y314:Y339" si="66">X314*60%</f>
        <v>241.38</v>
      </c>
      <c r="AA314" s="455">
        <f>VLOOKUP(E314,[4]INVENTARIO!$B$4:$U$4077,20,0)</f>
        <v>349.8</v>
      </c>
      <c r="AB314" s="455">
        <f t="shared" si="62"/>
        <v>209.88</v>
      </c>
      <c r="AD314" s="455">
        <f>VLOOKUP(E314,[4]INVENTARIO!$B$4:$X$4077,23,0)</f>
        <v>349.8</v>
      </c>
      <c r="AE314" s="455">
        <f t="shared" si="63"/>
        <v>209.88</v>
      </c>
      <c r="AG314" s="455">
        <f>VLOOKUP(E314,[4]INVENTARIO!$B$4:$AA$1048576,26,0)</f>
        <v>349.8</v>
      </c>
      <c r="AH314" s="455">
        <f t="shared" si="64"/>
        <v>209.88</v>
      </c>
      <c r="AJ314" s="455">
        <f>VLOOKUP(E314,[4]INVENTARIO!$B$4:$AD$1048576,29,0)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VLOOKUP(E315,[4]INVENTARIO!$B$4:$D$1048576,3,0)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VLOOKUP(E315,[4]INVENTARIO!$B$3761:$R$3960,17,0)</f>
        <v>402.3</v>
      </c>
      <c r="Y315" s="466">
        <f t="shared" si="66"/>
        <v>241.38</v>
      </c>
      <c r="AA315" s="455">
        <f>VLOOKUP(E315,[4]INVENTARIO!$B$4:$U$4077,20,0)</f>
        <v>349.8</v>
      </c>
      <c r="AB315" s="455">
        <f t="shared" si="62"/>
        <v>209.88</v>
      </c>
      <c r="AD315" s="455">
        <f>VLOOKUP(E315,[4]INVENTARIO!$B$4:$X$4077,23,0)</f>
        <v>349.8</v>
      </c>
      <c r="AE315" s="455">
        <f t="shared" si="63"/>
        <v>209.88</v>
      </c>
      <c r="AG315" s="455">
        <f>VLOOKUP(E315,[4]INVENTARIO!$B$4:$AA$1048576,26,0)</f>
        <v>349.8</v>
      </c>
      <c r="AH315" s="455">
        <f t="shared" si="64"/>
        <v>209.88</v>
      </c>
      <c r="AJ315" s="455">
        <f>VLOOKUP(E315,[4]INVENTARIO!$B$4:$AD$1048576,29,0)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VLOOKUP(E316,[4]INVENTARIO!$B$4:$D$1048576,3,0)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VLOOKUP(E316,[4]INVENTARIO!$B$3761:$R$3960,17,0)</f>
        <v>402.3</v>
      </c>
      <c r="Y316" s="466">
        <f t="shared" si="66"/>
        <v>241.38</v>
      </c>
      <c r="AA316" s="455">
        <f>VLOOKUP(E316,[4]INVENTARIO!$B$4:$U$4077,20,0)</f>
        <v>349.8</v>
      </c>
      <c r="AB316" s="455">
        <f t="shared" si="62"/>
        <v>209.88</v>
      </c>
      <c r="AD316" s="455">
        <f>VLOOKUP(E316,[4]INVENTARIO!$B$4:$X$4077,23,0)</f>
        <v>349.8</v>
      </c>
      <c r="AE316" s="455">
        <f t="shared" si="63"/>
        <v>209.88</v>
      </c>
      <c r="AG316" s="455">
        <f>VLOOKUP(E316,[4]INVENTARIO!$B$4:$AA$1048576,26,0)</f>
        <v>349.8</v>
      </c>
      <c r="AH316" s="455">
        <f t="shared" si="64"/>
        <v>209.88</v>
      </c>
      <c r="AJ316" s="455">
        <f>VLOOKUP(E316,[4]INVENTARIO!$B$4:$AD$1048576,29,0)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VLOOKUP(E317,[4]INVENTARIO!$B$4:$D$1048576,3,0)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VLOOKUP(E317,[4]INVENTARIO!$B$3761:$R$3960,17,0)</f>
        <v>402.3</v>
      </c>
      <c r="Y317" s="466">
        <f t="shared" si="66"/>
        <v>241.38</v>
      </c>
      <c r="AA317" s="455">
        <f>VLOOKUP(E317,[4]INVENTARIO!$B$4:$U$4077,20,0)</f>
        <v>349.8</v>
      </c>
      <c r="AB317" s="455">
        <f t="shared" si="62"/>
        <v>209.88</v>
      </c>
      <c r="AC317" s="497"/>
      <c r="AD317" s="455">
        <f>VLOOKUP(E317,[4]INVENTARIO!$B$4:$X$4077,23,0)</f>
        <v>349.8</v>
      </c>
      <c r="AE317" s="455">
        <f t="shared" si="63"/>
        <v>209.88</v>
      </c>
      <c r="AF317" s="497"/>
      <c r="AG317" s="455">
        <f>VLOOKUP(E317,[4]INVENTARIO!$B$4:$AA$1048576,26,0)</f>
        <v>349.8</v>
      </c>
      <c r="AH317" s="455">
        <f t="shared" si="64"/>
        <v>209.88</v>
      </c>
      <c r="AI317" s="497"/>
      <c r="AJ317" s="455">
        <f>VLOOKUP(E317,[4]INVENTARIO!$B$4:$AD$1048576,29,0)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VLOOKUP(E318,[4]INVENTARIO!$B$4:$D$1048576,3,0)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VLOOKUP(E318,[4]INVENTARIO!$B$3761:$R$3960,17,0)</f>
        <v>402.3</v>
      </c>
      <c r="Y318" s="466">
        <f t="shared" si="66"/>
        <v>241.38</v>
      </c>
      <c r="AA318" s="455">
        <f>VLOOKUP(E318,[4]INVENTARIO!$B$4:$U$4077,20,0)</f>
        <v>349.8</v>
      </c>
      <c r="AB318" s="455">
        <f t="shared" si="62"/>
        <v>209.88</v>
      </c>
      <c r="AC318" s="497"/>
      <c r="AD318" s="455">
        <f>VLOOKUP(E318,[4]INVENTARIO!$B$4:$X$4077,23,0)</f>
        <v>349.8</v>
      </c>
      <c r="AE318" s="455">
        <f t="shared" si="63"/>
        <v>209.88</v>
      </c>
      <c r="AF318" s="497"/>
      <c r="AG318" s="455">
        <f>VLOOKUP(E318,[4]INVENTARIO!$B$4:$AA$1048576,26,0)</f>
        <v>349.8</v>
      </c>
      <c r="AH318" s="455">
        <f t="shared" si="64"/>
        <v>209.88</v>
      </c>
      <c r="AI318" s="497"/>
      <c r="AJ318" s="455">
        <f>VLOOKUP(E318,[4]INVENTARIO!$B$4:$AD$1048576,29,0)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VLOOKUP(E319,[4]INVENTARIO!$B$4:$D$1048576,3,0)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VLOOKUP(E319,[4]INVENTARIO!$B$3761:$R$3960,17,0)</f>
        <v>938.4</v>
      </c>
      <c r="Y319" s="466">
        <f t="shared" si="66"/>
        <v>563.04</v>
      </c>
      <c r="AA319" s="455">
        <f>VLOOKUP(E319,[4]INVENTARIO!$B$4:$U$4077,20,0)</f>
        <v>816</v>
      </c>
      <c r="AB319" s="455">
        <f t="shared" si="62"/>
        <v>489.59999999999997</v>
      </c>
      <c r="AD319" s="455">
        <f>VLOOKUP(E319,[4]INVENTARIO!$B$4:$X$4077,23,0)</f>
        <v>816</v>
      </c>
      <c r="AE319" s="455">
        <f t="shared" si="63"/>
        <v>489.59999999999997</v>
      </c>
      <c r="AG319" s="455">
        <f>VLOOKUP(E319,[4]INVENTARIO!$B$4:$AA$1048576,26,0)</f>
        <v>816</v>
      </c>
      <c r="AH319" s="455">
        <f t="shared" si="64"/>
        <v>489.59999999999997</v>
      </c>
      <c r="AJ319" s="455">
        <f>VLOOKUP(E319,[4]INVENTARIO!$B$4:$AD$1048576,29,0)</f>
        <v>330</v>
      </c>
      <c r="AK319" s="455">
        <f t="shared" si="65"/>
        <v>198</v>
      </c>
    </row>
    <row r="320" spans="1:38" ht="24" customHeight="1" outlineLevel="1" x14ac:dyDescent="0.25">
      <c r="B320" s="464">
        <v>319</v>
      </c>
      <c r="C320" s="463" t="s">
        <v>24011</v>
      </c>
      <c r="D320" s="463" t="s">
        <v>24020</v>
      </c>
      <c r="E320" s="464" t="s">
        <v>19070</v>
      </c>
      <c r="F320" s="463">
        <f>VLOOKUP(E320,[4]INVENTARIO!$B$4:$D$1048576,3,0)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VLOOKUP(E320,[4]INVENTARIO!$B$3761:$R$3960,17,0)</f>
        <v>938.4</v>
      </c>
      <c r="Y320" s="466">
        <f t="shared" si="66"/>
        <v>563.04</v>
      </c>
      <c r="AA320" s="455">
        <f>VLOOKUP(E320,[4]INVENTARIO!$B$4:$U$4077,20,0)</f>
        <v>816</v>
      </c>
      <c r="AB320" s="455">
        <f t="shared" si="62"/>
        <v>489.59999999999997</v>
      </c>
      <c r="AD320" s="455">
        <f>VLOOKUP(E320,[4]INVENTARIO!$B$4:$X$4077,23,0)</f>
        <v>816</v>
      </c>
      <c r="AE320" s="455">
        <f t="shared" si="63"/>
        <v>489.59999999999997</v>
      </c>
      <c r="AG320" s="455">
        <f>VLOOKUP(E320,[4]INVENTARIO!$B$4:$AA$1048576,26,0)</f>
        <v>816</v>
      </c>
      <c r="AH320" s="455">
        <f t="shared" si="64"/>
        <v>489.59999999999997</v>
      </c>
      <c r="AJ320" s="455">
        <f>VLOOKUP(E320,[4]INVENTARIO!$B$4:$AD$1048576,29,0)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VLOOKUP(E321,[4]INVENTARIO!$B$4:$D$1048576,3,0)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VLOOKUP(E321,[4]INVENTARIO!$B$3761:$R$3960,17,0)</f>
        <v>938.4</v>
      </c>
      <c r="Y321" s="466">
        <f t="shared" si="66"/>
        <v>563.04</v>
      </c>
      <c r="AA321" s="455">
        <f>VLOOKUP(E321,[4]INVENTARIO!$B$4:$U$4077,20,0)</f>
        <v>816</v>
      </c>
      <c r="AB321" s="455">
        <f t="shared" si="62"/>
        <v>489.59999999999997</v>
      </c>
      <c r="AD321" s="455">
        <f>VLOOKUP(E321,[4]INVENTARIO!$B$4:$X$4077,23,0)</f>
        <v>816</v>
      </c>
      <c r="AE321" s="455">
        <f t="shared" si="63"/>
        <v>489.59999999999997</v>
      </c>
      <c r="AG321" s="455">
        <f>VLOOKUP(E321,[4]INVENTARIO!$B$4:$AA$1048576,26,0)</f>
        <v>816</v>
      </c>
      <c r="AH321" s="455">
        <f t="shared" si="64"/>
        <v>489.59999999999997</v>
      </c>
      <c r="AJ321" s="455">
        <f>VLOOKUP(E321,[4]INVENTARIO!$B$4:$AD$1048576,29,0)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VLOOKUP(E322,[4]INVENTARIO!$B$4:$D$1048576,3,0)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VLOOKUP(E322,[4]INVENTARIO!$B$3761:$R$3960,17,0)</f>
        <v>938.4</v>
      </c>
      <c r="Y322" s="466">
        <f t="shared" si="66"/>
        <v>563.04</v>
      </c>
      <c r="AA322" s="455">
        <f>VLOOKUP(E322,[4]INVENTARIO!$B$4:$U$4077,20,0)</f>
        <v>816</v>
      </c>
      <c r="AB322" s="455">
        <f t="shared" si="62"/>
        <v>489.59999999999997</v>
      </c>
      <c r="AD322" s="455">
        <f>VLOOKUP(E322,[4]INVENTARIO!$B$4:$X$4077,23,0)</f>
        <v>816</v>
      </c>
      <c r="AE322" s="455">
        <f t="shared" si="63"/>
        <v>489.59999999999997</v>
      </c>
      <c r="AG322" s="455">
        <f>VLOOKUP(E322,[4]INVENTARIO!$B$4:$AA$1048576,26,0)</f>
        <v>816</v>
      </c>
      <c r="AH322" s="455">
        <f t="shared" si="64"/>
        <v>489.59999999999997</v>
      </c>
      <c r="AJ322" s="455">
        <f>VLOOKUP(E322,[4]INVENTARIO!$B$4:$AD$1048576,29,0)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VLOOKUP(E323,[4]INVENTARIO!$B$4:$D$1048576,3,0)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VLOOKUP(E323,[4]INVENTARIO!$B$3761:$R$3960,17,0)</f>
        <v>938.4</v>
      </c>
      <c r="Y323" s="466">
        <f t="shared" si="66"/>
        <v>563.04</v>
      </c>
      <c r="AA323" s="455">
        <f>VLOOKUP(E323,[4]INVENTARIO!$B$4:$U$4077,20,0)</f>
        <v>816</v>
      </c>
      <c r="AB323" s="455">
        <f t="shared" si="62"/>
        <v>489.59999999999997</v>
      </c>
      <c r="AD323" s="455">
        <f>VLOOKUP(E323,[4]INVENTARIO!$B$4:$X$4077,23,0)</f>
        <v>816</v>
      </c>
      <c r="AE323" s="455">
        <f t="shared" si="63"/>
        <v>489.59999999999997</v>
      </c>
      <c r="AG323" s="455">
        <f>VLOOKUP(E323,[4]INVENTARIO!$B$4:$AA$1048576,26,0)</f>
        <v>816</v>
      </c>
      <c r="AH323" s="455">
        <f t="shared" si="64"/>
        <v>489.59999999999997</v>
      </c>
      <c r="AJ323" s="455">
        <f>VLOOKUP(E323,[4]INVENTARIO!$B$4:$AD$1048576,29,0)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VLOOKUP(E324,[4]INVENTARIO!$B$4:$D$1048576,3,0)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VLOOKUP(E324,[4]INVENTARIO!$B$3761:$R$3960,17,0)</f>
        <v>938.4</v>
      </c>
      <c r="Y324" s="466">
        <f t="shared" si="66"/>
        <v>563.04</v>
      </c>
      <c r="AA324" s="455">
        <f>VLOOKUP(E324,[4]INVENTARIO!$B$4:$U$4077,20,0)</f>
        <v>816</v>
      </c>
      <c r="AB324" s="455">
        <f t="shared" si="62"/>
        <v>489.59999999999997</v>
      </c>
      <c r="AD324" s="455">
        <f>VLOOKUP(E324,[4]INVENTARIO!$B$4:$X$4077,23,0)</f>
        <v>816</v>
      </c>
      <c r="AE324" s="455">
        <f t="shared" si="63"/>
        <v>489.59999999999997</v>
      </c>
      <c r="AG324" s="455">
        <f>VLOOKUP(E324,[4]INVENTARIO!$B$4:$AA$1048576,26,0)</f>
        <v>816</v>
      </c>
      <c r="AH324" s="455">
        <f t="shared" si="64"/>
        <v>489.59999999999997</v>
      </c>
      <c r="AJ324" s="455">
        <f>VLOOKUP(E324,[4]INVENTARIO!$B$4:$AD$1048576,29,0)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VLOOKUP(E325,[4]INVENTARIO!$B$4:$D$1048576,3,0)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VLOOKUP(E325,[4]INVENTARIO!$B$3761:$R$3960,17,0)</f>
        <v>938.4</v>
      </c>
      <c r="Y325" s="466">
        <f t="shared" si="66"/>
        <v>563.04</v>
      </c>
      <c r="AA325" s="455">
        <f>VLOOKUP(E325,[4]INVENTARIO!$B$4:$U$4077,20,0)</f>
        <v>816</v>
      </c>
      <c r="AB325" s="455">
        <f t="shared" si="62"/>
        <v>489.59999999999997</v>
      </c>
      <c r="AD325" s="455">
        <f>VLOOKUP(E325,[4]INVENTARIO!$B$4:$X$4077,23,0)</f>
        <v>816</v>
      </c>
      <c r="AE325" s="455">
        <f t="shared" si="63"/>
        <v>489.59999999999997</v>
      </c>
      <c r="AG325" s="455">
        <f>VLOOKUP(E325,[4]INVENTARIO!$B$4:$AA$1048576,26,0)</f>
        <v>816</v>
      </c>
      <c r="AH325" s="455">
        <f t="shared" si="64"/>
        <v>489.59999999999997</v>
      </c>
      <c r="AJ325" s="455">
        <f>VLOOKUP(E325,[4]INVENTARIO!$B$4:$AD$1048576,29,0)</f>
        <v>330</v>
      </c>
      <c r="AK325" s="455">
        <f t="shared" si="65"/>
        <v>198</v>
      </c>
    </row>
    <row r="326" spans="1:37" ht="24" customHeight="1" outlineLevel="1" x14ac:dyDescent="0.25">
      <c r="B326" s="464">
        <v>325</v>
      </c>
      <c r="C326" s="463" t="s">
        <v>24011</v>
      </c>
      <c r="D326" s="463" t="s">
        <v>24020</v>
      </c>
      <c r="E326" s="464" t="s">
        <v>22263</v>
      </c>
      <c r="F326" s="463">
        <f>VLOOKUP(E326,[4]INVENTARIO!$B$4:$D$1048576,3,0)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VLOOKUP(E326,[4]INVENTARIO!$B$3761:$R$3960,17,0)</f>
        <v>2780</v>
      </c>
      <c r="Y326" s="466">
        <f t="shared" si="66"/>
        <v>1668</v>
      </c>
      <c r="AA326" s="455">
        <f>VLOOKUP(E326,[4]INVENTARIO!$B$4:$U$4077,20,0)</f>
        <v>2417</v>
      </c>
      <c r="AB326" s="455">
        <f t="shared" si="62"/>
        <v>1450.2</v>
      </c>
      <c r="AD326" s="455">
        <f>VLOOKUP(E326,[4]INVENTARIO!$B$4:$X$4077,23,0)</f>
        <v>2417</v>
      </c>
      <c r="AE326" s="455">
        <f t="shared" si="63"/>
        <v>1450.2</v>
      </c>
      <c r="AG326" s="455">
        <f>VLOOKUP(E326,[4]INVENTARIO!$B$4:$AA$1048576,26,0)</f>
        <v>2417</v>
      </c>
      <c r="AH326" s="455">
        <f t="shared" si="64"/>
        <v>1450.2</v>
      </c>
      <c r="AJ326" s="455">
        <f>VLOOKUP(E326,[4]INVENTARIO!$B$4:$AD$1048576,29,0)</f>
        <v>330</v>
      </c>
      <c r="AK326" s="455">
        <f t="shared" si="65"/>
        <v>198</v>
      </c>
    </row>
    <row r="327" spans="1:37" ht="24" customHeight="1" outlineLevel="1" x14ac:dyDescent="0.25">
      <c r="B327" s="464">
        <v>326</v>
      </c>
      <c r="C327" s="463" t="s">
        <v>24011</v>
      </c>
      <c r="D327" s="463" t="s">
        <v>24020</v>
      </c>
      <c r="E327" s="464" t="s">
        <v>22264</v>
      </c>
      <c r="F327" s="463">
        <f>VLOOKUP(E327,[4]INVENTARIO!$B$4:$D$1048576,3,0)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VLOOKUP(E327,[4]INVENTARIO!$B$3761:$R$3960,17,0)</f>
        <v>2780</v>
      </c>
      <c r="Y327" s="466">
        <f t="shared" si="66"/>
        <v>1668</v>
      </c>
      <c r="AA327" s="455">
        <f>VLOOKUP(E327,[4]INVENTARIO!$B$4:$U$4077,20,0)</f>
        <v>2417</v>
      </c>
      <c r="AB327" s="455">
        <f t="shared" si="62"/>
        <v>1450.2</v>
      </c>
      <c r="AD327" s="455">
        <f>VLOOKUP(E327,[4]INVENTARIO!$B$4:$X$4077,23,0)</f>
        <v>2417</v>
      </c>
      <c r="AE327" s="455">
        <f t="shared" si="63"/>
        <v>1450.2</v>
      </c>
      <c r="AG327" s="455">
        <f>VLOOKUP(E327,[4]INVENTARIO!$B$4:$AA$1048576,26,0)</f>
        <v>2417</v>
      </c>
      <c r="AH327" s="455">
        <f t="shared" si="64"/>
        <v>1450.2</v>
      </c>
      <c r="AJ327" s="455">
        <f>VLOOKUP(E327,[4]INVENTARIO!$B$4:$AD$1048576,29,0)</f>
        <v>330</v>
      </c>
      <c r="AK327" s="455">
        <f t="shared" si="65"/>
        <v>198</v>
      </c>
    </row>
    <row r="328" spans="1:37" ht="24" customHeight="1" outlineLevel="1" x14ac:dyDescent="0.25">
      <c r="B328" s="464">
        <v>327</v>
      </c>
      <c r="C328" s="463" t="s">
        <v>24011</v>
      </c>
      <c r="D328" s="463" t="s">
        <v>24020</v>
      </c>
      <c r="E328" s="464" t="s">
        <v>22268</v>
      </c>
      <c r="F328" s="463">
        <f>VLOOKUP(E328,[4]INVENTARIO!$B$4:$D$1048576,3,0)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VLOOKUP(E328,[4]INVENTARIO!$B$3761:$R$3960,17,0)</f>
        <v>2780</v>
      </c>
      <c r="Y328" s="466">
        <f t="shared" si="66"/>
        <v>1668</v>
      </c>
      <c r="AA328" s="455">
        <f>VLOOKUP(E328,[4]INVENTARIO!$B$4:$U$4077,20,0)</f>
        <v>2417</v>
      </c>
      <c r="AB328" s="455">
        <f t="shared" si="62"/>
        <v>1450.2</v>
      </c>
      <c r="AD328" s="455">
        <f>VLOOKUP(E328,[4]INVENTARIO!$B$4:$X$4077,23,0)</f>
        <v>2417</v>
      </c>
      <c r="AE328" s="455">
        <f t="shared" si="63"/>
        <v>1450.2</v>
      </c>
      <c r="AG328" s="455">
        <f>VLOOKUP(E328,[4]INVENTARIO!$B$4:$AA$1048576,26,0)</f>
        <v>2417</v>
      </c>
      <c r="AH328" s="455">
        <f t="shared" si="64"/>
        <v>1450.2</v>
      </c>
      <c r="AJ328" s="455">
        <f>VLOOKUP(E328,[4]INVENTARIO!$B$4:$AD$1048576,29,0)</f>
        <v>330</v>
      </c>
      <c r="AK328" s="455">
        <f t="shared" si="65"/>
        <v>198</v>
      </c>
    </row>
    <row r="329" spans="1:37" ht="24" customHeight="1" outlineLevel="1" x14ac:dyDescent="0.25">
      <c r="B329" s="464">
        <v>328</v>
      </c>
      <c r="C329" s="463" t="s">
        <v>24011</v>
      </c>
      <c r="D329" s="463" t="s">
        <v>24020</v>
      </c>
      <c r="E329" s="464" t="s">
        <v>22269</v>
      </c>
      <c r="F329" s="463">
        <f>VLOOKUP(E329,[4]INVENTARIO!$B$4:$D$1048576,3,0)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VLOOKUP(E329,[4]INVENTARIO!$B$3761:$R$3960,17,0)</f>
        <v>2780</v>
      </c>
      <c r="Y329" s="466">
        <f t="shared" si="66"/>
        <v>1668</v>
      </c>
      <c r="AA329" s="455">
        <f>VLOOKUP(E329,[4]INVENTARIO!$B$4:$U$4077,20,0)</f>
        <v>2417</v>
      </c>
      <c r="AB329" s="455">
        <f t="shared" si="62"/>
        <v>1450.2</v>
      </c>
      <c r="AD329" s="455">
        <f>VLOOKUP(E329,[4]INVENTARIO!$B$4:$X$4077,23,0)</f>
        <v>2417</v>
      </c>
      <c r="AE329" s="455">
        <f t="shared" si="63"/>
        <v>1450.2</v>
      </c>
      <c r="AG329" s="455">
        <f>VLOOKUP(E329,[4]INVENTARIO!$B$4:$AA$1048576,26,0)</f>
        <v>2417</v>
      </c>
      <c r="AH329" s="455">
        <f t="shared" si="64"/>
        <v>1450.2</v>
      </c>
      <c r="AJ329" s="455">
        <f>VLOOKUP(E329,[4]INVENTARIO!$B$4:$AD$1048576,29,0)</f>
        <v>330</v>
      </c>
      <c r="AK329" s="455">
        <f t="shared" si="65"/>
        <v>198</v>
      </c>
    </row>
    <row r="330" spans="1:37" ht="24" customHeight="1" outlineLevel="1" x14ac:dyDescent="0.25">
      <c r="B330" s="464">
        <v>329</v>
      </c>
      <c r="C330" s="463" t="s">
        <v>24011</v>
      </c>
      <c r="D330" s="463" t="s">
        <v>24020</v>
      </c>
      <c r="E330" s="464" t="s">
        <v>22265</v>
      </c>
      <c r="F330" s="463">
        <f>VLOOKUP(E330,[4]INVENTARIO!$B$4:$D$1048576,3,0)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VLOOKUP(E330,[4]INVENTARIO!$B$3761:$R$3960,17,0)</f>
        <v>2780</v>
      </c>
      <c r="Y330" s="466">
        <f t="shared" si="66"/>
        <v>1668</v>
      </c>
      <c r="AA330" s="455">
        <f>VLOOKUP(E330,[4]INVENTARIO!$B$4:$U$4077,20,0)</f>
        <v>2417</v>
      </c>
      <c r="AB330" s="455">
        <f t="shared" si="62"/>
        <v>1450.2</v>
      </c>
      <c r="AD330" s="455">
        <f>VLOOKUP(E330,[4]INVENTARIO!$B$4:$X$4077,23,0)</f>
        <v>2417</v>
      </c>
      <c r="AE330" s="455">
        <f t="shared" si="63"/>
        <v>1450.2</v>
      </c>
      <c r="AG330" s="455">
        <f>VLOOKUP(E330,[4]INVENTARIO!$B$4:$AA$1048576,26,0)</f>
        <v>2417</v>
      </c>
      <c r="AH330" s="455">
        <f t="shared" si="64"/>
        <v>1450.2</v>
      </c>
      <c r="AJ330" s="455">
        <f>VLOOKUP(E330,[4]INVENTARIO!$B$4:$AD$1048576,29,0)</f>
        <v>330</v>
      </c>
      <c r="AK330" s="455">
        <f t="shared" si="65"/>
        <v>198</v>
      </c>
    </row>
    <row r="331" spans="1:37" ht="24" customHeight="1" outlineLevel="1" x14ac:dyDescent="0.25">
      <c r="B331" s="464">
        <v>330</v>
      </c>
      <c r="C331" s="463" t="s">
        <v>24011</v>
      </c>
      <c r="D331" s="463" t="s">
        <v>24020</v>
      </c>
      <c r="E331" s="463" t="s">
        <v>22266</v>
      </c>
      <c r="F331" s="463">
        <f>VLOOKUP(E331,[4]INVENTARIO!$B$4:$D$1048576,3,0)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VLOOKUP(E331,[4]INVENTARIO!$B$3761:$R$3960,17,0)</f>
        <v>2780</v>
      </c>
      <c r="Y331" s="466">
        <f t="shared" si="66"/>
        <v>1668</v>
      </c>
      <c r="AA331" s="455">
        <f>VLOOKUP(E331,[4]INVENTARIO!$B$4:$U$4077,20,0)</f>
        <v>2417</v>
      </c>
      <c r="AB331" s="455">
        <f t="shared" si="62"/>
        <v>1450.2</v>
      </c>
      <c r="AD331" s="455">
        <f>VLOOKUP(E331,[4]INVENTARIO!$B$4:$X$4077,23,0)</f>
        <v>2417</v>
      </c>
      <c r="AE331" s="455">
        <f t="shared" si="63"/>
        <v>1450.2</v>
      </c>
      <c r="AG331" s="455">
        <f>VLOOKUP(E331,[4]INVENTARIO!$B$4:$AA$1048576,26,0)</f>
        <v>2417</v>
      </c>
      <c r="AH331" s="455">
        <f t="shared" si="64"/>
        <v>1450.2</v>
      </c>
      <c r="AJ331" s="455">
        <f>VLOOKUP(E331,[4]INVENTARIO!$B$4:$AD$1048576,29,0)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VLOOKUP(E332,[4]INVENTARIO!$B$4:$D$1048576,3,0)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VLOOKUP(E332,[4]INVENTARIO!$B$3761:$R$3960,17,0)</f>
        <v>2780</v>
      </c>
      <c r="Y332" s="466">
        <f t="shared" si="66"/>
        <v>1668</v>
      </c>
      <c r="AA332" s="455">
        <f>VLOOKUP(E332,[4]INVENTARIO!$B$4:$U$4077,20,0)</f>
        <v>2417</v>
      </c>
      <c r="AB332" s="455">
        <f t="shared" si="62"/>
        <v>1450.2</v>
      </c>
      <c r="AD332" s="455">
        <f>VLOOKUP(E332,[4]INVENTARIO!$B$4:$X$4077,23,0)</f>
        <v>2417</v>
      </c>
      <c r="AE332" s="455">
        <f t="shared" si="63"/>
        <v>1450.2</v>
      </c>
      <c r="AG332" s="455">
        <f>VLOOKUP(E332,[4]INVENTARIO!$B$4:$AA$1048576,26,0)</f>
        <v>2417</v>
      </c>
      <c r="AH332" s="455">
        <f t="shared" si="64"/>
        <v>1450.2</v>
      </c>
      <c r="AJ332" s="455">
        <f>VLOOKUP(E332,[4]INVENTARIO!$B$4:$AD$1048576,29,0)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VLOOKUP(E333,[4]INVENTARIO!$B$4:$D$1048576,3,0)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VLOOKUP(E333,[4]INVENTARIO!$B$3761:$R$3960,17,0)</f>
        <v>4209</v>
      </c>
      <c r="Y333" s="466">
        <f t="shared" si="66"/>
        <v>2525.4</v>
      </c>
      <c r="AA333" s="455">
        <f>VLOOKUP(E333,[4]INVENTARIO!$B$4:$U$4077,20,0)</f>
        <v>3660</v>
      </c>
      <c r="AB333" s="455">
        <f t="shared" si="62"/>
        <v>2196</v>
      </c>
      <c r="AD333" s="455">
        <f>VLOOKUP(E333,[4]INVENTARIO!$B$4:$X$4077,23,0)</f>
        <v>3660</v>
      </c>
      <c r="AE333" s="455">
        <f t="shared" si="63"/>
        <v>2196</v>
      </c>
      <c r="AG333" s="455">
        <f>VLOOKUP(E333,[4]INVENTARIO!$B$4:$AA$1048576,26,0)</f>
        <v>3660</v>
      </c>
      <c r="AH333" s="455">
        <f t="shared" si="64"/>
        <v>2196</v>
      </c>
      <c r="AJ333" s="455">
        <f>VLOOKUP(E333,[4]INVENTARIO!$B$4:$AD$1048576,29,0)</f>
        <v>330</v>
      </c>
      <c r="AK333" s="455">
        <f t="shared" si="65"/>
        <v>198</v>
      </c>
    </row>
    <row r="334" spans="1:37" ht="24" customHeight="1" outlineLevel="1" x14ac:dyDescent="0.25">
      <c r="B334" s="464">
        <v>333</v>
      </c>
      <c r="C334" s="463" t="s">
        <v>24011</v>
      </c>
      <c r="D334" s="463" t="s">
        <v>24020</v>
      </c>
      <c r="E334" s="464" t="s">
        <v>22271</v>
      </c>
      <c r="F334" s="463">
        <f>VLOOKUP(E334,[4]INVENTARIO!$B$4:$D$1048576,3,0)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VLOOKUP(E334,[4]INVENTARIO!$B$3761:$R$3960,17,0)</f>
        <v>4209</v>
      </c>
      <c r="Y334" s="466">
        <f t="shared" si="66"/>
        <v>2525.4</v>
      </c>
      <c r="AA334" s="455">
        <f>VLOOKUP(E334,[4]INVENTARIO!$B$4:$U$4077,20,0)</f>
        <v>3660</v>
      </c>
      <c r="AB334" s="455">
        <f t="shared" si="62"/>
        <v>2196</v>
      </c>
      <c r="AD334" s="455">
        <f>VLOOKUP(E334,[4]INVENTARIO!$B$4:$X$4077,23,0)</f>
        <v>3660</v>
      </c>
      <c r="AE334" s="455">
        <f t="shared" si="63"/>
        <v>2196</v>
      </c>
      <c r="AG334" s="455">
        <f>VLOOKUP(E334,[4]INVENTARIO!$B$4:$AA$1048576,26,0)</f>
        <v>3660</v>
      </c>
      <c r="AH334" s="455">
        <f t="shared" si="64"/>
        <v>2196</v>
      </c>
      <c r="AJ334" s="455">
        <f>VLOOKUP(E334,[4]INVENTARIO!$B$4:$AD$1048576,29,0)</f>
        <v>330</v>
      </c>
      <c r="AK334" s="455">
        <f t="shared" si="65"/>
        <v>198</v>
      </c>
    </row>
    <row r="335" spans="1:37" ht="24" customHeight="1" outlineLevel="1" x14ac:dyDescent="0.25">
      <c r="B335" s="464">
        <v>334</v>
      </c>
      <c r="C335" s="463" t="s">
        <v>24011</v>
      </c>
      <c r="D335" s="463" t="s">
        <v>24020</v>
      </c>
      <c r="E335" s="464" t="s">
        <v>22275</v>
      </c>
      <c r="F335" s="463">
        <f>VLOOKUP(E335,[4]INVENTARIO!$B$4:$D$1048576,3,0)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VLOOKUP(E335,[4]INVENTARIO!$B$3761:$R$3960,17,0)</f>
        <v>4209</v>
      </c>
      <c r="Y335" s="466">
        <f t="shared" si="66"/>
        <v>2525.4</v>
      </c>
      <c r="AA335" s="455">
        <f>VLOOKUP(E335,[4]INVENTARIO!$B$4:$U$4077,20,0)</f>
        <v>3660</v>
      </c>
      <c r="AB335" s="455">
        <f t="shared" si="62"/>
        <v>2196</v>
      </c>
      <c r="AD335" s="455">
        <f>VLOOKUP(E335,[4]INVENTARIO!$B$4:$X$4077,23,0)</f>
        <v>3660</v>
      </c>
      <c r="AE335" s="455">
        <f t="shared" si="63"/>
        <v>2196</v>
      </c>
      <c r="AG335" s="455">
        <f>VLOOKUP(E335,[4]INVENTARIO!$B$4:$AA$1048576,26,0)</f>
        <v>3660</v>
      </c>
      <c r="AH335" s="455">
        <f t="shared" si="64"/>
        <v>2196</v>
      </c>
      <c r="AJ335" s="455">
        <f>VLOOKUP(E335,[4]INVENTARIO!$B$4:$AD$1048576,29,0)</f>
        <v>330</v>
      </c>
      <c r="AK335" s="455">
        <f t="shared" si="65"/>
        <v>198</v>
      </c>
    </row>
    <row r="336" spans="1:37" ht="24" customHeight="1" outlineLevel="1" x14ac:dyDescent="0.25">
      <c r="B336" s="464">
        <v>335</v>
      </c>
      <c r="C336" s="463" t="s">
        <v>24011</v>
      </c>
      <c r="D336" s="463" t="s">
        <v>24020</v>
      </c>
      <c r="E336" s="464" t="s">
        <v>22276</v>
      </c>
      <c r="F336" s="463">
        <f>VLOOKUP(E336,[4]INVENTARIO!$B$4:$D$1048576,3,0)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VLOOKUP(E336,[4]INVENTARIO!$B$3761:$R$3960,17,0)</f>
        <v>4209</v>
      </c>
      <c r="Y336" s="466">
        <f t="shared" si="66"/>
        <v>2525.4</v>
      </c>
      <c r="AA336" s="455">
        <f>VLOOKUP(E336,[4]INVENTARIO!$B$4:$U$4077,20,0)</f>
        <v>3660</v>
      </c>
      <c r="AB336" s="455">
        <f t="shared" si="62"/>
        <v>2196</v>
      </c>
      <c r="AD336" s="455">
        <f>VLOOKUP(E336,[4]INVENTARIO!$B$4:$X$4077,23,0)</f>
        <v>3660</v>
      </c>
      <c r="AE336" s="455">
        <f t="shared" si="63"/>
        <v>2196</v>
      </c>
      <c r="AG336" s="455">
        <f>VLOOKUP(E336,[4]INVENTARIO!$B$4:$AA$1048576,26,0)</f>
        <v>3660</v>
      </c>
      <c r="AH336" s="455">
        <f t="shared" si="64"/>
        <v>2196</v>
      </c>
      <c r="AJ336" s="455">
        <f>VLOOKUP(E336,[4]INVENTARIO!$B$4:$AD$1048576,29,0)</f>
        <v>330</v>
      </c>
      <c r="AK336" s="455">
        <f t="shared" si="65"/>
        <v>198</v>
      </c>
    </row>
    <row r="337" spans="1:46" ht="24" customHeight="1" outlineLevel="1" x14ac:dyDescent="0.25">
      <c r="B337" s="464">
        <v>336</v>
      </c>
      <c r="C337" s="463" t="s">
        <v>24011</v>
      </c>
      <c r="D337" s="463" t="s">
        <v>24020</v>
      </c>
      <c r="E337" s="464" t="s">
        <v>22272</v>
      </c>
      <c r="F337" s="463">
        <f>VLOOKUP(E337,[4]INVENTARIO!$B$4:$D$1048576,3,0)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VLOOKUP(E337,[4]INVENTARIO!$B$3761:$R$3960,17,0)</f>
        <v>4209</v>
      </c>
      <c r="Y337" s="466">
        <f t="shared" si="66"/>
        <v>2525.4</v>
      </c>
      <c r="AA337" s="455">
        <f>VLOOKUP(E337,[4]INVENTARIO!$B$4:$U$4077,20,0)</f>
        <v>3660</v>
      </c>
      <c r="AB337" s="455">
        <f t="shared" si="62"/>
        <v>2196</v>
      </c>
      <c r="AD337" s="455">
        <f>VLOOKUP(E337,[4]INVENTARIO!$B$4:$X$4077,23,0)</f>
        <v>3660</v>
      </c>
      <c r="AE337" s="455">
        <f t="shared" si="63"/>
        <v>2196</v>
      </c>
      <c r="AG337" s="455">
        <f>VLOOKUP(E337,[4]INVENTARIO!$B$4:$AA$1048576,26,0)</f>
        <v>3660</v>
      </c>
      <c r="AH337" s="455">
        <f t="shared" si="64"/>
        <v>2196</v>
      </c>
      <c r="AJ337" s="455">
        <f>VLOOKUP(E337,[4]INVENTARIO!$B$4:$AD$1048576,29,0)</f>
        <v>330</v>
      </c>
      <c r="AK337" s="455">
        <f t="shared" si="65"/>
        <v>198</v>
      </c>
    </row>
    <row r="338" spans="1:46" ht="24" customHeight="1" outlineLevel="1" x14ac:dyDescent="0.25">
      <c r="B338" s="464">
        <v>337</v>
      </c>
      <c r="C338" s="463" t="s">
        <v>24011</v>
      </c>
      <c r="D338" s="463" t="s">
        <v>24020</v>
      </c>
      <c r="E338" s="464" t="s">
        <v>22273</v>
      </c>
      <c r="F338" s="463">
        <f>VLOOKUP(E338,[4]INVENTARIO!$B$4:$D$1048576,3,0)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VLOOKUP(E338,[4]INVENTARIO!$B$3761:$R$3960,17,0)</f>
        <v>4209</v>
      </c>
      <c r="Y338" s="466">
        <f t="shared" si="66"/>
        <v>2525.4</v>
      </c>
      <c r="AA338" s="455">
        <f>VLOOKUP(E338,[4]INVENTARIO!$B$4:$U$4077,20,0)</f>
        <v>3660</v>
      </c>
      <c r="AB338" s="455">
        <f t="shared" si="62"/>
        <v>2196</v>
      </c>
      <c r="AD338" s="455">
        <f>VLOOKUP(E338,[4]INVENTARIO!$B$4:$X$4077,23,0)</f>
        <v>3660</v>
      </c>
      <c r="AE338" s="455">
        <f t="shared" si="63"/>
        <v>2196</v>
      </c>
      <c r="AG338" s="455">
        <f>VLOOKUP(E338,[4]INVENTARIO!$B$4:$AA$1048576,26,0)</f>
        <v>3660</v>
      </c>
      <c r="AH338" s="455">
        <f t="shared" si="64"/>
        <v>2196</v>
      </c>
      <c r="AJ338" s="455">
        <f>VLOOKUP(E338,[4]INVENTARIO!$B$4:$AD$1048576,29,0)</f>
        <v>330</v>
      </c>
      <c r="AK338" s="455">
        <f t="shared" si="65"/>
        <v>198</v>
      </c>
    </row>
    <row r="339" spans="1:46" ht="24" customHeight="1" outlineLevel="1" x14ac:dyDescent="0.25">
      <c r="B339" s="464">
        <v>338</v>
      </c>
      <c r="C339" s="463" t="s">
        <v>24011</v>
      </c>
      <c r="D339" s="463" t="s">
        <v>24020</v>
      </c>
      <c r="E339" s="464" t="s">
        <v>22274</v>
      </c>
      <c r="F339" s="463">
        <f>VLOOKUP(E339,[4]INVENTARIO!$B$4:$D$1048576,3,0)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VLOOKUP(E339,[4]INVENTARIO!$B$3761:$R$3960,17,0)</f>
        <v>4209</v>
      </c>
      <c r="Y339" s="466">
        <f t="shared" si="66"/>
        <v>2525.4</v>
      </c>
      <c r="AA339" s="455">
        <f>VLOOKUP(E339,[4]INVENTARIO!$B$4:$U$4077,20,0)</f>
        <v>3660</v>
      </c>
      <c r="AB339" s="455">
        <f t="shared" ref="AB339:AB349" si="67">AA339*60%</f>
        <v>2196</v>
      </c>
      <c r="AD339" s="455">
        <f>VLOOKUP(E339,[4]INVENTARIO!$B$4:$X$4077,23,0)</f>
        <v>3660</v>
      </c>
      <c r="AE339" s="455">
        <f t="shared" ref="AE339:AE349" si="68">AD339*60%</f>
        <v>2196</v>
      </c>
      <c r="AG339" s="455">
        <f>VLOOKUP(E339,[4]INVENTARIO!$B$4:$AA$1048576,26,0)</f>
        <v>3660</v>
      </c>
      <c r="AH339" s="455">
        <f t="shared" ref="AH339:AH349" si="69">AG339*60%</f>
        <v>2196</v>
      </c>
      <c r="AJ339" s="455">
        <f>VLOOKUP(E339,[4]INVENTARIO!$B$4:$AD$1048576,29,0)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VLOOKUP(E340,[3]SEP!$C$11:$G$4122,5,0)</f>
        <v>40</v>
      </c>
      <c r="T340" s="537">
        <f>VLOOKUP(E340,[3]SEP!$C$11:$H$4122,6,0)</f>
        <v>40</v>
      </c>
      <c r="V340" s="469">
        <v>0.6</v>
      </c>
      <c r="X340" s="466" t="e">
        <f>VLOOKUP(E340,[4]INVENTARIO!$B$3761:$R$3960,17,0)</f>
        <v>#N/A</v>
      </c>
      <c r="Y340" s="466" t="e">
        <f>VLOOKUP(E340,[4]INVENTARIO!$B$4:$S$4077,18,0)</f>
        <v>#N/A</v>
      </c>
      <c r="AA340" s="455">
        <v>0</v>
      </c>
      <c r="AB340" s="455">
        <f t="shared" si="67"/>
        <v>0</v>
      </c>
      <c r="AD340" s="455">
        <v>0</v>
      </c>
      <c r="AE340" s="455">
        <f t="shared" si="68"/>
        <v>0</v>
      </c>
      <c r="AG340" s="455" t="e">
        <f>VLOOKUP(E340,[4]INVENTARIO!$B$4:$AA$1048576,26,0)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VLOOKUP(E341,[3]SEP!$C$11:$G$4122,5,0)</f>
        <v>40</v>
      </c>
      <c r="T341" s="537">
        <f>VLOOKUP(E341,[3]SEP!$C$11:$H$4122,6,0)</f>
        <v>40</v>
      </c>
      <c r="V341" s="469">
        <v>0.6</v>
      </c>
      <c r="X341" s="466" t="e">
        <f>VLOOKUP(E341,[4]INVENTARIO!$B$3761:$R$3960,17,0)</f>
        <v>#N/A</v>
      </c>
      <c r="Y341" s="466" t="e">
        <f>VLOOKUP(E341,[4]INVENTARIO!$B$4:$S$4077,18,0)</f>
        <v>#N/A</v>
      </c>
      <c r="AA341" s="455">
        <v>0</v>
      </c>
      <c r="AB341" s="455">
        <f t="shared" si="67"/>
        <v>0</v>
      </c>
      <c r="AD341" s="455">
        <v>0</v>
      </c>
      <c r="AE341" s="455">
        <f t="shared" si="68"/>
        <v>0</v>
      </c>
      <c r="AG341" s="455" t="e">
        <f>VLOOKUP(E341,[4]INVENTARIO!$B$4:$AA$1048576,26,0)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VLOOKUP(E342,[3]SEP!$C$11:$G$4122,5,0)</f>
        <v>40</v>
      </c>
      <c r="T342" s="537">
        <f>VLOOKUP(E342,[3]SEP!$C$11:$H$4122,6,0)</f>
        <v>40</v>
      </c>
      <c r="V342" s="469">
        <v>0.6</v>
      </c>
      <c r="X342" s="466" t="e">
        <f>VLOOKUP(E342,[4]INVENTARIO!$B$3761:$R$3960,17,0)</f>
        <v>#N/A</v>
      </c>
      <c r="Y342" s="466" t="e">
        <f>VLOOKUP(E342,[4]INVENTARIO!$B$4:$S$4077,18,0)</f>
        <v>#N/A</v>
      </c>
      <c r="AA342" s="455">
        <v>0</v>
      </c>
      <c r="AB342" s="455">
        <f t="shared" si="67"/>
        <v>0</v>
      </c>
      <c r="AD342" s="455">
        <v>0</v>
      </c>
      <c r="AE342" s="455">
        <f t="shared" si="68"/>
        <v>0</v>
      </c>
      <c r="AG342" s="455" t="e">
        <f>VLOOKUP(E342,[4]INVENTARIO!$B$4:$AA$1048576,26,0)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VLOOKUP(E343,[3]SEP!$C$11:$G$4122,5,0)</f>
        <v>50</v>
      </c>
      <c r="T343" s="537">
        <f>VLOOKUP(E343,[3]SEP!$C$11:$H$4122,6,0)</f>
        <v>50</v>
      </c>
      <c r="V343" s="469">
        <v>0.6</v>
      </c>
      <c r="X343" s="466" t="e">
        <f>VLOOKUP(E343,[4]INVENTARIO!$B$3761:$R$3960,17,0)</f>
        <v>#N/A</v>
      </c>
      <c r="Y343" s="466" t="e">
        <f>VLOOKUP(E343,[4]INVENTARIO!$B$4:$S$4077,18,0)</f>
        <v>#N/A</v>
      </c>
      <c r="AA343" s="455">
        <v>0</v>
      </c>
      <c r="AB343" s="455">
        <f t="shared" si="67"/>
        <v>0</v>
      </c>
      <c r="AD343" s="455">
        <v>0</v>
      </c>
      <c r="AE343" s="455">
        <f t="shared" si="68"/>
        <v>0</v>
      </c>
      <c r="AG343" s="455" t="e">
        <f>VLOOKUP(E343,[4]INVENTARIO!$B$4:$AA$1048576,26,0)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VLOOKUP(E344,[3]SEP!$C$11:$G$4122,5,0)</f>
        <v>60</v>
      </c>
      <c r="T344" s="537">
        <f>VLOOKUP(E344,[3]SEP!$C$11:$H$4122,6,0)</f>
        <v>60</v>
      </c>
      <c r="V344" s="469">
        <v>0.6</v>
      </c>
      <c r="X344" s="466" t="e">
        <f>VLOOKUP(E344,[4]INVENTARIO!$B$3761:$R$3960,17,0)</f>
        <v>#N/A</v>
      </c>
      <c r="Y344" s="466" t="e">
        <f>VLOOKUP(E344,[4]INVENTARIO!$B$4:$S$4077,18,0)</f>
        <v>#N/A</v>
      </c>
      <c r="AA344" s="455">
        <v>0</v>
      </c>
      <c r="AB344" s="455">
        <f t="shared" si="67"/>
        <v>0</v>
      </c>
      <c r="AD344" s="455">
        <v>0</v>
      </c>
      <c r="AE344" s="455">
        <f t="shared" si="68"/>
        <v>0</v>
      </c>
      <c r="AG344" s="455" t="e">
        <f>VLOOKUP(E344,[4]INVENTARIO!$B$4:$AA$1048576,26,0)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VLOOKUP(E345,[4]INVENTARIO!$B$4:$D$1048576,3,0)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VLOOKUP(E345,[4]INVENTARIO!$B$4:$P$1048576,15,0)</f>
        <v>0.6</v>
      </c>
      <c r="X345" s="466">
        <f>VLOOKUP(E345,[4]INVENTARIO!$B$114:$R$4077,17,0)</f>
        <v>2673.8</v>
      </c>
      <c r="Y345" s="466">
        <f>VLOOKUP(E345,[4]INVENTARIO!$B$4:$S$4077,18,0)</f>
        <v>1395</v>
      </c>
      <c r="AA345" s="455">
        <f>VLOOKUP(E345,[4]INVENTARIO!$B$4:$U$4077,20,0)</f>
        <v>2325</v>
      </c>
      <c r="AB345" s="455">
        <f t="shared" si="67"/>
        <v>1395</v>
      </c>
      <c r="AD345" s="455">
        <f>VLOOKUP(E345,[4]INVENTARIO!$B$4:$X$4077,23,0)</f>
        <v>2325</v>
      </c>
      <c r="AE345" s="455">
        <f t="shared" si="68"/>
        <v>1395</v>
      </c>
      <c r="AG345" s="455">
        <f>VLOOKUP(E345,[4]INVENTARIO!$B$4:$AA$1048576,26,0)</f>
        <v>2325</v>
      </c>
      <c r="AH345" s="455">
        <f t="shared" si="69"/>
        <v>1395</v>
      </c>
      <c r="AJ345" s="455">
        <f>VLOOKUP(E345,[4]INVENTARIO!$B$4:$AD$1048576,29,0)</f>
        <v>2193.4</v>
      </c>
      <c r="AK345" s="455">
        <f t="shared" si="70"/>
        <v>1316.04</v>
      </c>
    </row>
    <row r="346" spans="1:46" ht="24" customHeight="1" outlineLevel="1" x14ac:dyDescent="0.25">
      <c r="B346" s="464">
        <v>345</v>
      </c>
      <c r="C346" s="463" t="s">
        <v>24011</v>
      </c>
      <c r="D346" s="463" t="s">
        <v>24015</v>
      </c>
      <c r="E346" s="464" t="s">
        <v>22280</v>
      </c>
      <c r="F346" s="463">
        <f>VLOOKUP(E346,[4]INVENTARIO!$B$4:$D$1048576,3,0)</f>
        <v>0</v>
      </c>
      <c r="G346" s="465" t="s">
        <v>24177</v>
      </c>
      <c r="H346" s="463" t="s">
        <v>24056</v>
      </c>
      <c r="I346" s="463" t="s">
        <v>24055</v>
      </c>
      <c r="J346" s="462">
        <v>0.47</v>
      </c>
      <c r="K346" s="462">
        <v>0.21</v>
      </c>
      <c r="L346" s="462">
        <v>0.08</v>
      </c>
      <c r="M346" s="462">
        <v>0</v>
      </c>
      <c r="N346" s="462" t="s">
        <v>4605</v>
      </c>
      <c r="O346" s="462">
        <f>VLOOKUP(E346,[4]INVENTARIO!$B$4:$L$1048576,11,0)</f>
        <v>1.5</v>
      </c>
      <c r="P346" s="537">
        <v>309.101</v>
      </c>
      <c r="Q346" s="537">
        <f>P346*V346</f>
        <v>185.4606</v>
      </c>
      <c r="R346" s="539"/>
      <c r="S346" s="537">
        <v>206.67699999999999</v>
      </c>
      <c r="T346" s="537">
        <v>124.00619999999999</v>
      </c>
      <c r="V346" s="469">
        <f>VLOOKUP(E346,[4]INVENTARIO!$B$4:$P$1048576,15,0)</f>
        <v>0.6</v>
      </c>
      <c r="X346" s="466">
        <f>VLOOKUP(E346,[4]INVENTARIO!$B$3761:$R$3960,17,0)</f>
        <v>182.9</v>
      </c>
      <c r="Y346" s="466">
        <f>VLOOKUP(E346,[4]INVENTARIO!$B$4:$S$4077,18,0)</f>
        <v>95.4</v>
      </c>
      <c r="AA346" s="455">
        <f>VLOOKUP(E346,[4]INVENTARIO!$B$4:$U$4077,20,0)</f>
        <v>159</v>
      </c>
      <c r="AB346" s="455">
        <f t="shared" si="67"/>
        <v>95.399999999999991</v>
      </c>
      <c r="AD346" s="455">
        <f>VLOOKUP(E346,[4]INVENTARIO!$B$4:$X$4077,23,0)</f>
        <v>159</v>
      </c>
      <c r="AE346" s="455">
        <f t="shared" si="68"/>
        <v>95.399999999999991</v>
      </c>
      <c r="AG346" s="455">
        <f>VLOOKUP(E346,[4]INVENTARIO!$B$4:$AA$1048576,26,0)</f>
        <v>159</v>
      </c>
      <c r="AH346" s="455">
        <f t="shared" si="69"/>
        <v>95.399999999999991</v>
      </c>
      <c r="AJ346" s="455">
        <f>VLOOKUP(E346,[4]INVENTARIO!$B$4:$AD$1048576,29,0)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VLOOKUP(E347,[4]INVENTARIO!$B$4:$D$1048576,3,0)</f>
        <v>0</v>
      </c>
      <c r="G347" s="465" t="s">
        <v>24178</v>
      </c>
      <c r="H347" s="463" t="s">
        <v>24056</v>
      </c>
      <c r="I347" s="463" t="s">
        <v>24055</v>
      </c>
      <c r="J347" s="462">
        <v>0.47</v>
      </c>
      <c r="K347" s="462">
        <v>0.21</v>
      </c>
      <c r="L347" s="462">
        <v>0.08</v>
      </c>
      <c r="M347" s="462">
        <v>0</v>
      </c>
      <c r="N347" s="462" t="s">
        <v>4605</v>
      </c>
      <c r="O347" s="462">
        <f>VLOOKUP(E347,[4]INVENTARIO!$B$4:$L$1048576,11,0)</f>
        <v>1.5</v>
      </c>
      <c r="P347" s="537">
        <v>309.101</v>
      </c>
      <c r="Q347" s="537">
        <f>P347*V347</f>
        <v>185.4606</v>
      </c>
      <c r="R347" s="539"/>
      <c r="S347" s="537">
        <v>206.67699999999999</v>
      </c>
      <c r="T347" s="537">
        <v>124.00619999999999</v>
      </c>
      <c r="V347" s="469">
        <f>VLOOKUP(E347,[4]INVENTARIO!$B$4:$P$1048576,15,0)</f>
        <v>0.6</v>
      </c>
      <c r="X347" s="466">
        <f>VLOOKUP(E347,[4]INVENTARIO!$B$3761:$R$3960,17,0)</f>
        <v>182.9</v>
      </c>
      <c r="Y347" s="466">
        <f>VLOOKUP(E347,[4]INVENTARIO!$B$4:$S$4077,18,0)</f>
        <v>95.4</v>
      </c>
      <c r="AA347" s="455">
        <f>VLOOKUP(E347,[4]INVENTARIO!$B$4:$U$4077,20,0)</f>
        <v>159</v>
      </c>
      <c r="AB347" s="455">
        <f t="shared" si="67"/>
        <v>95.399999999999991</v>
      </c>
      <c r="AD347" s="455">
        <f>VLOOKUP(E347,[4]INVENTARIO!$B$4:$X$4077,23,0)</f>
        <v>159</v>
      </c>
      <c r="AE347" s="455">
        <f t="shared" si="68"/>
        <v>95.399999999999991</v>
      </c>
      <c r="AG347" s="455">
        <f>VLOOKUP(E347,[4]INVENTARIO!$B$4:$AA$1048576,26,0)</f>
        <v>159</v>
      </c>
      <c r="AH347" s="455">
        <f t="shared" si="69"/>
        <v>95.399999999999991</v>
      </c>
      <c r="AJ347" s="455">
        <f>VLOOKUP(E347,[4]INVENTARIO!$B$4:$AD$1048576,29,0)</f>
        <v>0</v>
      </c>
      <c r="AK347" s="455">
        <f t="shared" si="70"/>
        <v>0</v>
      </c>
    </row>
    <row r="348" spans="1:46" ht="24" customHeight="1" outlineLevel="1" x14ac:dyDescent="0.25">
      <c r="B348" s="464">
        <v>347</v>
      </c>
      <c r="C348" s="463" t="s">
        <v>24011</v>
      </c>
      <c r="D348" s="463" t="s">
        <v>24015</v>
      </c>
      <c r="E348" s="464" t="s">
        <v>22277</v>
      </c>
      <c r="F348" s="463">
        <f>VLOOKUP(E348,[4]INVENTARIO!$B$4:$D$1048576,3,0)</f>
        <v>0</v>
      </c>
      <c r="G348" s="465" t="s">
        <v>24179</v>
      </c>
      <c r="H348" s="463" t="s">
        <v>24056</v>
      </c>
      <c r="I348" s="463" t="s">
        <v>24055</v>
      </c>
      <c r="J348" s="462">
        <v>0.47</v>
      </c>
      <c r="K348" s="462">
        <v>0.21</v>
      </c>
      <c r="L348" s="462">
        <v>0.08</v>
      </c>
      <c r="M348" s="462">
        <v>0</v>
      </c>
      <c r="N348" s="462" t="s">
        <v>4605</v>
      </c>
      <c r="O348" s="462">
        <f>VLOOKUP(E348,[4]INVENTARIO!$B$4:$L$1048576,11,0)</f>
        <v>1.5</v>
      </c>
      <c r="P348" s="537">
        <v>309.101</v>
      </c>
      <c r="Q348" s="537">
        <f>P348*V348</f>
        <v>185.4606</v>
      </c>
      <c r="R348" s="539"/>
      <c r="S348" s="537">
        <v>206.67699999999999</v>
      </c>
      <c r="T348" s="537">
        <v>124.00619999999999</v>
      </c>
      <c r="V348" s="469">
        <f>VLOOKUP(E348,[4]INVENTARIO!$B$4:$P$1048576,15,0)</f>
        <v>0.6</v>
      </c>
      <c r="X348" s="466">
        <f>VLOOKUP(E348,[4]INVENTARIO!$B$3761:$R$3960,17,0)</f>
        <v>182.9</v>
      </c>
      <c r="Y348" s="466">
        <f>VLOOKUP(E348,[4]INVENTARIO!$B$4:$S$4077,18,0)</f>
        <v>95.4</v>
      </c>
      <c r="AA348" s="455">
        <f>VLOOKUP(E348,[4]INVENTARIO!$B$4:$U$4077,20,0)</f>
        <v>159</v>
      </c>
      <c r="AB348" s="455">
        <f t="shared" si="67"/>
        <v>95.399999999999991</v>
      </c>
      <c r="AD348" s="455">
        <f>VLOOKUP(E348,[4]INVENTARIO!$B$4:$X$4077,23,0)</f>
        <v>159</v>
      </c>
      <c r="AE348" s="455">
        <f t="shared" si="68"/>
        <v>95.399999999999991</v>
      </c>
      <c r="AG348" s="455">
        <f>VLOOKUP(E348,[4]INVENTARIO!$B$4:$AA$1048576,26,0)</f>
        <v>159</v>
      </c>
      <c r="AH348" s="455">
        <f t="shared" si="69"/>
        <v>95.399999999999991</v>
      </c>
      <c r="AJ348" s="455">
        <f>VLOOKUP(E348,[4]INVENTARIO!$B$4:$AD$1048576,29,0)</f>
        <v>150</v>
      </c>
      <c r="AK348" s="455">
        <f t="shared" si="70"/>
        <v>90</v>
      </c>
    </row>
    <row r="349" spans="1:46" ht="24" customHeight="1" outlineLevel="1" x14ac:dyDescent="0.25">
      <c r="B349" s="464">
        <v>348</v>
      </c>
      <c r="C349" s="463" t="s">
        <v>24011</v>
      </c>
      <c r="D349" s="463" t="s">
        <v>24015</v>
      </c>
      <c r="E349" s="464" t="s">
        <v>22279</v>
      </c>
      <c r="F349" s="463">
        <f>VLOOKUP(E349,[4]INVENTARIO!$B$4:$D$1048576,3,0)</f>
        <v>0</v>
      </c>
      <c r="G349" s="465" t="s">
        <v>24180</v>
      </c>
      <c r="H349" s="463" t="s">
        <v>24056</v>
      </c>
      <c r="I349" s="463" t="s">
        <v>24055</v>
      </c>
      <c r="J349" s="462">
        <v>0.47</v>
      </c>
      <c r="K349" s="462">
        <v>0.21</v>
      </c>
      <c r="L349" s="462">
        <v>0.08</v>
      </c>
      <c r="M349" s="462">
        <v>0</v>
      </c>
      <c r="N349" s="462" t="s">
        <v>4605</v>
      </c>
      <c r="O349" s="462">
        <f>VLOOKUP(E349,[4]INVENTARIO!$B$4:$L$1048576,11,0)</f>
        <v>1.5</v>
      </c>
      <c r="P349" s="537">
        <v>309.101</v>
      </c>
      <c r="Q349" s="537">
        <f>P349*V349</f>
        <v>185.4606</v>
      </c>
      <c r="R349" s="539"/>
      <c r="S349" s="537">
        <v>206.67699999999999</v>
      </c>
      <c r="T349" s="537">
        <v>124.00619999999999</v>
      </c>
      <c r="V349" s="469">
        <f>VLOOKUP(E349,[4]INVENTARIO!$B$4:$P$1048576,15,0)</f>
        <v>0.6</v>
      </c>
      <c r="X349" s="466">
        <f>VLOOKUP(E349,[4]INVENTARIO!$B$114:$R$4077,17,0)</f>
        <v>182.9</v>
      </c>
      <c r="Y349" s="466">
        <f>VLOOKUP(E349,[4]INVENTARIO!$B$4:$S$4077,18,0)</f>
        <v>95.4</v>
      </c>
      <c r="AA349" s="455">
        <f>VLOOKUP(E349,[4]INVENTARIO!$B$4:$U$4077,20,0)</f>
        <v>159</v>
      </c>
      <c r="AB349" s="455">
        <f t="shared" si="67"/>
        <v>95.399999999999991</v>
      </c>
      <c r="AD349" s="455">
        <f>VLOOKUP(E349,[4]INVENTARIO!$B$4:$X$4077,23,0)</f>
        <v>159</v>
      </c>
      <c r="AE349" s="455">
        <f t="shared" si="68"/>
        <v>95.399999999999991</v>
      </c>
      <c r="AG349" s="455">
        <f>VLOOKUP(E349,[4]INVENTARIO!$B$4:$AA$1048576,26,0)</f>
        <v>159</v>
      </c>
      <c r="AH349" s="455">
        <f t="shared" si="69"/>
        <v>95.399999999999991</v>
      </c>
      <c r="AJ349" s="455">
        <f>VLOOKUP(E349,[4]INVENTARIO!$B$4:$AD$1048576,29,0)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VLOOKUP(E350,[4]INVENTARIO!$B$4:$D$1048576,3,0)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VLOOKUP(E350,[4]INVENTARIO!$B$4:$P$1048576,15,0)</f>
        <v>0.55000000000000004</v>
      </c>
      <c r="X350" s="466">
        <f>VLOOKUP(E350,[4]INVENTARIO!$B$114:$R$4077,17,0)</f>
        <v>50914</v>
      </c>
      <c r="Y350" s="466">
        <f>VLOOKUP(E350,[4]INVENTARIO!$B$4:$S$4077,18,0)</f>
        <v>22136.5</v>
      </c>
      <c r="AA350" s="455">
        <f>VLOOKUP(E350,[4]INVENTARIO!$B$4:$U$4077,20,0)</f>
        <v>44273</v>
      </c>
      <c r="AB350" s="455">
        <v>22136.5</v>
      </c>
      <c r="AD350" s="455">
        <f>VLOOKUP(E350,[4]INVENTARIO!$B$4:$X$4077,23,0)</f>
        <v>44273</v>
      </c>
      <c r="AE350" s="455">
        <v>22136.5</v>
      </c>
      <c r="AG350" s="455">
        <f>VLOOKUP(E350,[4]INVENTARIO!$B$4:$AA$1048576,26,0)</f>
        <v>44273</v>
      </c>
      <c r="AH350" s="455">
        <v>22136.5</v>
      </c>
      <c r="AJ350" s="455">
        <f>VLOOKUP(E350,[4]INVENTARIO!$B$4:$AD$1048576,29,0)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VLOOKUP(E351,[4]INVENTARIO!$B$4:$D$1048576,3,0)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VLOOKUP(E351,[4]INVENTARIO!$B$4:$P$1048576,15,0)</f>
        <v>0.55000000000000004</v>
      </c>
      <c r="X351" s="466" t="str">
        <f>VLOOKUP(E351,[4]INVENTARIO!$B$114:$R$4077,17,0)</f>
        <v>produto não disponível para venda</v>
      </c>
      <c r="Y351" s="466">
        <f>VLOOKUP(E351,[4]INVENTARIO!$B$4:$S$4077,18,0)</f>
        <v>20093.375</v>
      </c>
      <c r="AA351" s="455" t="str">
        <f>VLOOKUP(E351,[4]INVENTARIO!$B$4:$U$4077,20,0)</f>
        <v>produto não disponível para venda</v>
      </c>
      <c r="AB351" s="455" t="e">
        <f t="shared" ref="AB351:AB363" si="71">AA351*60%</f>
        <v>#VALUE!</v>
      </c>
      <c r="AD351" s="455" t="str">
        <f>VLOOKUP(E351,[4]INVENTARIO!$B$4:$X$4077,23,0)</f>
        <v>produto não disponível para venda</v>
      </c>
      <c r="AE351" s="455" t="e">
        <f t="shared" ref="AE351:AE363" si="72">AD351*60%</f>
        <v>#VALUE!</v>
      </c>
      <c r="AG351" s="455" t="str">
        <f>VLOOKUP(E351,[4]INVENTARIO!$B$4:$AA$1048576,26,0)</f>
        <v>produto não disponível para venda</v>
      </c>
      <c r="AH351" s="455" t="e">
        <f t="shared" ref="AH351:AH363" si="73">AG351*60%</f>
        <v>#VALUE!</v>
      </c>
      <c r="AJ351" s="455" t="str">
        <f>VLOOKUP(E351,[4]INVENTARIO!$B$4:$AD$1048576,29,0)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VLOOKUP(E352,[4]INVENTARIO!$B$4:$D$1048576,3,0)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VLOOKUP(E352,[4]INVENTARIO!$B$4:$P$1048576,15,0)</f>
        <v>0.6</v>
      </c>
      <c r="X352" s="466">
        <f>VLOOKUP(E352,[4]INVENTARIO!$B$114:$R$4077,17,0)</f>
        <v>3729</v>
      </c>
      <c r="Y352" s="466">
        <f>VLOOKUP(E352,[4]INVENTARIO!$B$4:$S$4077,18,0)</f>
        <v>1945.56</v>
      </c>
      <c r="AA352" s="455">
        <f>VLOOKUP(E352,[4]INVENTARIO!$B$4:$U$4077,20,0)</f>
        <v>3242.6</v>
      </c>
      <c r="AB352" s="455">
        <f t="shared" si="71"/>
        <v>1945.56</v>
      </c>
      <c r="AD352" s="455">
        <f>VLOOKUP(E352,[4]INVENTARIO!$B$4:$X$4077,23,0)</f>
        <v>3242.6</v>
      </c>
      <c r="AE352" s="455">
        <f t="shared" si="72"/>
        <v>1945.56</v>
      </c>
      <c r="AG352" s="455">
        <f>VLOOKUP(E352,[4]INVENTARIO!$B$4:$AA$1048576,26,0)</f>
        <v>3242.6</v>
      </c>
      <c r="AH352" s="455">
        <f t="shared" si="73"/>
        <v>1945.56</v>
      </c>
      <c r="AJ352" s="455">
        <f>VLOOKUP(E352,[4]INVENTARIO!$B$4:$AD$1048576,29,0)</f>
        <v>3059.1</v>
      </c>
      <c r="AK352" s="455">
        <f t="shared" si="74"/>
        <v>1835.4599999999998</v>
      </c>
    </row>
    <row r="353" spans="1:46" ht="24" customHeight="1" outlineLevel="1" x14ac:dyDescent="0.25">
      <c r="B353" s="464">
        <v>352</v>
      </c>
      <c r="C353" s="463" t="s">
        <v>24011</v>
      </c>
      <c r="D353" s="540" t="s">
        <v>24014</v>
      </c>
      <c r="E353" s="464" t="s">
        <v>24119</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VLOOKUP(E353,[4]INVENTARIO!$B$4:$S$4077,18,0)</f>
        <v>#N/A</v>
      </c>
      <c r="AA353" s="455">
        <v>0</v>
      </c>
      <c r="AB353" s="455">
        <f t="shared" si="71"/>
        <v>0</v>
      </c>
      <c r="AD353" s="455">
        <v>0</v>
      </c>
      <c r="AE353" s="455">
        <f t="shared" si="72"/>
        <v>0</v>
      </c>
      <c r="AG353" s="455" t="e">
        <f>VLOOKUP(E353,[4]INVENTARIO!$B$4:$AA$1048576,26,0)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VLOOKUP(E354,[4]INVENTARIO!$B$4:$D$1048576,3,0)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VLOOKUP(E354,[4]INVENTARIO!$B$4:$P$1048576,15,0)</f>
        <v>0.6</v>
      </c>
      <c r="X354" s="466">
        <f>VLOOKUP(E354,[4]INVENTARIO!$B$114:$R$4077,17,0)</f>
        <v>4516.2</v>
      </c>
      <c r="Y354" s="466">
        <f>VLOOKUP(E354,[4]INVENTARIO!$B$4:$S$4077,18,0)</f>
        <v>2356.2600000000002</v>
      </c>
      <c r="AA354" s="455">
        <f>VLOOKUP(E354,[4]INVENTARIO!$B$4:$U$4077,20,0)</f>
        <v>3927.1</v>
      </c>
      <c r="AB354" s="455">
        <f t="shared" si="71"/>
        <v>2356.2599999999998</v>
      </c>
      <c r="AD354" s="455">
        <f>VLOOKUP(E354,[4]INVENTARIO!$B$4:$X$4077,23,0)</f>
        <v>3927.1</v>
      </c>
      <c r="AE354" s="455">
        <f t="shared" si="72"/>
        <v>2356.2599999999998</v>
      </c>
      <c r="AG354" s="455">
        <f>VLOOKUP(E354,[4]INVENTARIO!$B$4:$AA$1048576,26,0)</f>
        <v>3927.1</v>
      </c>
      <c r="AH354" s="455">
        <f t="shared" si="73"/>
        <v>2356.2599999999998</v>
      </c>
      <c r="AJ354" s="455">
        <f>VLOOKUP(E354,[4]INVENTARIO!$B$4:$AD$1048576,29,0)</f>
        <v>3704.8</v>
      </c>
      <c r="AK354" s="455">
        <f t="shared" si="74"/>
        <v>2222.88</v>
      </c>
    </row>
    <row r="355" spans="1:46" ht="24" customHeight="1" outlineLevel="1" x14ac:dyDescent="0.25">
      <c r="B355" s="464">
        <v>354</v>
      </c>
      <c r="C355" s="463" t="s">
        <v>24011</v>
      </c>
      <c r="D355" s="540" t="s">
        <v>24014</v>
      </c>
      <c r="E355" s="464" t="s">
        <v>19015</v>
      </c>
      <c r="F355" s="463">
        <f>VLOOKUP(E355,[4]INVENTARIO!$B$4:$D$1048576,3,0)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VLOOKUP(E355,[4]INVENTARIO!$B$4:$P$1048576,15,0)</f>
        <v>0.6</v>
      </c>
      <c r="X355" s="466">
        <f>VLOOKUP(E355,[4]INVENTARIO!$B$114:$R$4077,17,0)</f>
        <v>5122.2</v>
      </c>
      <c r="Y355" s="466">
        <f>VLOOKUP(E355,[4]INVENTARIO!$B$4:$S$4077,18,0)</f>
        <v>2672.46</v>
      </c>
      <c r="AA355" s="455">
        <f>VLOOKUP(E355,[4]INVENTARIO!$B$4:$U$4077,20,0)</f>
        <v>4454.1000000000004</v>
      </c>
      <c r="AB355" s="455">
        <f t="shared" si="71"/>
        <v>2672.46</v>
      </c>
      <c r="AD355" s="455">
        <f>VLOOKUP(E355,[4]INVENTARIO!$B$4:$X$4077,23,0)</f>
        <v>4454.1000000000004</v>
      </c>
      <c r="AE355" s="455">
        <f t="shared" si="72"/>
        <v>2672.46</v>
      </c>
      <c r="AG355" s="455">
        <f>VLOOKUP(E355,[4]INVENTARIO!$B$4:$AA$1048576,26,0)</f>
        <v>4454.1000000000004</v>
      </c>
      <c r="AH355" s="455">
        <f t="shared" si="73"/>
        <v>2672.46</v>
      </c>
      <c r="AJ355" s="455">
        <f>VLOOKUP(E355,[4]INVENTARIO!$B$4:$AD$1048576,29,0)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VLOOKUP(E356,[4]INVENTARIO!$B$4:$D$1048576,3,0)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VLOOKUP(E356,[4]INVENTARIO!$B$4:$P$1048576,15,0)</f>
        <v>0.6</v>
      </c>
      <c r="W356" s="499"/>
      <c r="X356" s="466">
        <f>VLOOKUP(E356,[4]INVENTARIO!$B$114:$R$4077,17,0)</f>
        <v>5122.2</v>
      </c>
      <c r="Y356" s="466">
        <f>VLOOKUP(E356,[4]INVENTARIO!$B$4:$S$4077,18,0)</f>
        <v>2672.46</v>
      </c>
      <c r="Z356" s="499"/>
      <c r="AA356" s="543">
        <f>VLOOKUP(E356,[4]INVENTARIO!$B$4:$U$4077,20,0)</f>
        <v>4454.1000000000004</v>
      </c>
      <c r="AB356" s="543">
        <f t="shared" si="71"/>
        <v>2672.46</v>
      </c>
      <c r="AC356" s="499"/>
      <c r="AD356" s="543">
        <f>VLOOKUP(E356,[4]INVENTARIO!$B$4:$X$4077,23,0)</f>
        <v>4454.1000000000004</v>
      </c>
      <c r="AE356" s="543">
        <f t="shared" si="72"/>
        <v>2672.46</v>
      </c>
      <c r="AF356" s="499"/>
      <c r="AG356" s="543">
        <f>VLOOKUP(E356,[4]INVENTARIO!$B$4:$AA$1048576,26,0)</f>
        <v>4454.1000000000004</v>
      </c>
      <c r="AH356" s="543">
        <f t="shared" si="73"/>
        <v>2672.46</v>
      </c>
      <c r="AI356" s="499"/>
      <c r="AJ356" s="543">
        <f>VLOOKUP(E356,[4]INVENTARIO!$B$4:$AD$1048576,29,0)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VLOOKUP(E357,[4]INVENTARIO!$B$4:$D$1048576,3,0)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VLOOKUP(E357,[4]INVENTARIO!$B$4:$P$1048576,15,0)</f>
        <v>0.55000000000000004</v>
      </c>
      <c r="X357" s="466" t="str">
        <f>VLOOKUP(E357,[4]INVENTARIO!$B$114:$R$4077,17,0)</f>
        <v>produto não disponível para venda</v>
      </c>
      <c r="Y357" s="466">
        <f>VLOOKUP(E357,[4]INVENTARIO!$B$4:$S$4077,18,0)</f>
        <v>27602.553</v>
      </c>
      <c r="AA357" s="455">
        <f>VLOOKUP(E357,[4]INVENTARIO!$B$4:$U$4077,20,0)</f>
        <v>40003.699999999997</v>
      </c>
      <c r="AB357" s="455">
        <f t="shared" si="71"/>
        <v>24002.219999999998</v>
      </c>
      <c r="AD357" s="455">
        <f>VLOOKUP(E357,[4]INVENTARIO!$B$4:$X$4077,23,0)</f>
        <v>40003.699999999997</v>
      </c>
      <c r="AE357" s="455">
        <f t="shared" si="72"/>
        <v>24002.219999999998</v>
      </c>
      <c r="AG357" s="455">
        <f>VLOOKUP(E357,[4]INVENTARIO!$B$4:$AA$1048576,26,0)</f>
        <v>40003.699999999997</v>
      </c>
      <c r="AH357" s="455">
        <f t="shared" si="73"/>
        <v>24002.219999999998</v>
      </c>
      <c r="AJ357" s="455">
        <f>VLOOKUP(E357,[4]INVENTARIO!$B$4:$AD$1048576,29,0)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VLOOKUP(E358,[4]INVENTARIO!$B$4:$D$1048576,3,0)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VLOOKUP(E358,[4]INVENTARIO!$B$4:$P$1048576,15,0)</f>
        <v>0.55000000000000004</v>
      </c>
      <c r="X358" s="466" t="str">
        <f>VLOOKUP(E358,[4]INVENTARIO!$B$114:$R$4077,17,0)</f>
        <v>produto não disponível para venda</v>
      </c>
      <c r="Y358" s="466">
        <f>VLOOKUP(E358,[4]INVENTARIO!$B$4:$S$4077,18,0)</f>
        <v>23058.32</v>
      </c>
      <c r="AA358" s="455">
        <f>VLOOKUP(E358,[4]INVENTARIO!$B$4:$U$4077,20,0)</f>
        <v>38564.199999999997</v>
      </c>
      <c r="AB358" s="455">
        <f t="shared" si="71"/>
        <v>23138.519999999997</v>
      </c>
      <c r="AC358" s="497"/>
      <c r="AD358" s="455">
        <f>VLOOKUP(E358,[4]INVENTARIO!$B$4:$X$4077,23,0)</f>
        <v>38564.199999999997</v>
      </c>
      <c r="AE358" s="455">
        <f t="shared" si="72"/>
        <v>23138.519999999997</v>
      </c>
      <c r="AF358" s="497"/>
      <c r="AG358" s="455">
        <f>VLOOKUP(E358,[4]INVENTARIO!$B$4:$AA$1048576,26,0)</f>
        <v>38564.199999999997</v>
      </c>
      <c r="AH358" s="455">
        <f t="shared" si="73"/>
        <v>23138.519999999997</v>
      </c>
      <c r="AJ358" s="455">
        <f>VLOOKUP(E358,[4]INVENTARIO!$B$4:$AD$1048576,29,0)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VLOOKUP(E359,[4]INVENTARIO!$B$4:$D$1048576,3,0)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VLOOKUP(E359,[4]INVENTARIO!$B$4:$P$1048576,15,0)</f>
        <v>0.55000000000000004</v>
      </c>
      <c r="X359" s="466" t="str">
        <f>VLOOKUP(E359,[4]INVENTARIO!$B$114:$R$4077,17,0)</f>
        <v>produto não disponível para venda</v>
      </c>
      <c r="Y359" s="466">
        <f>VLOOKUP(E359,[4]INVENTARIO!$B$4:$S$4077,18,0)</f>
        <v>24312.18</v>
      </c>
      <c r="AA359" s="455">
        <f>VLOOKUP(E359,[4]INVENTARIO!$B$4:$U$4077,20,0)</f>
        <v>40520.300000000003</v>
      </c>
      <c r="AB359" s="455">
        <f t="shared" si="71"/>
        <v>24312.18</v>
      </c>
      <c r="AC359" s="497"/>
      <c r="AD359" s="455">
        <f>VLOOKUP(E359,[4]INVENTARIO!$B$4:$X$4077,23,0)</f>
        <v>40520.300000000003</v>
      </c>
      <c r="AE359" s="455">
        <f t="shared" si="72"/>
        <v>24312.18</v>
      </c>
      <c r="AF359" s="497"/>
      <c r="AG359" s="455">
        <f>VLOOKUP(E359,[4]INVENTARIO!$B$4:$AA$1048576,26,0)</f>
        <v>40520.300000000003</v>
      </c>
      <c r="AH359" s="455">
        <f t="shared" si="73"/>
        <v>24312.18</v>
      </c>
      <c r="AJ359" s="455">
        <f>VLOOKUP(E359,[4]INVENTARIO!$B$4:$AD$1048576,29,0)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VLOOKUP(E360,[4]INVENTARIO!$B$4:$D$1048576,3,0)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VLOOKUP(E360,[4]INVENTARIO!$B$4:$P$1048576,15,0)</f>
        <v>0.6</v>
      </c>
      <c r="X360" s="466">
        <f>VLOOKUP(E360,[4]INVENTARIO!$B$114:$R$4077,17,0)</f>
        <v>292.60000000000002</v>
      </c>
      <c r="Y360" s="466">
        <f>VLOOKUP(E360,[4]INVENTARIO!$B$4:$S$4077,18,0)</f>
        <v>152.63999999999999</v>
      </c>
      <c r="AA360" s="455">
        <f>VLOOKUP(E360,[4]INVENTARIO!$B$4:$U$4077,20,0)</f>
        <v>254.4</v>
      </c>
      <c r="AB360" s="455">
        <f t="shared" si="71"/>
        <v>152.63999999999999</v>
      </c>
      <c r="AD360" s="455">
        <f>VLOOKUP(E360,[4]INVENTARIO!$B$4:$X$4077,23,0)</f>
        <v>254.4</v>
      </c>
      <c r="AE360" s="455">
        <f t="shared" si="72"/>
        <v>152.63999999999999</v>
      </c>
      <c r="AG360" s="455">
        <f>VLOOKUP(E360,[4]INVENTARIO!$B$4:$AA$1048576,26,0)</f>
        <v>254.4</v>
      </c>
      <c r="AH360" s="455">
        <f t="shared" si="73"/>
        <v>152.63999999999999</v>
      </c>
      <c r="AJ360" s="455">
        <f>VLOOKUP(E360,[4]INVENTARIO!$B$4:$AD$1048576,29,0)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VLOOKUP(E361,[4]INVENTARIO!$B$4:$D$1048576,3,0)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VLOOKUP(E361,[4]INVENTARIO!$B$4:$P$1048576,15,0)</f>
        <v>0.6</v>
      </c>
      <c r="X361" s="466">
        <f>VLOOKUP(E361,[4]INVENTARIO!$B$114:$R$4077,17,0)</f>
        <v>292.60000000000002</v>
      </c>
      <c r="Y361" s="466">
        <f>VLOOKUP(E361,[4]INVENTARIO!$B$4:$S$4077,18,0)</f>
        <v>152.63999999999999</v>
      </c>
      <c r="AA361" s="455">
        <f>VLOOKUP(E361,[4]INVENTARIO!$B$4:$U$4077,20,0)</f>
        <v>254.4</v>
      </c>
      <c r="AB361" s="455">
        <f t="shared" si="71"/>
        <v>152.63999999999999</v>
      </c>
      <c r="AD361" s="455">
        <f>VLOOKUP(E361,[4]INVENTARIO!$B$4:$X$4077,23,0)</f>
        <v>254.4</v>
      </c>
      <c r="AE361" s="455">
        <f t="shared" si="72"/>
        <v>152.63999999999999</v>
      </c>
      <c r="AG361" s="455">
        <f>VLOOKUP(E361,[4]INVENTARIO!$B$4:$AA$1048576,26,0)</f>
        <v>254.4</v>
      </c>
      <c r="AH361" s="455">
        <f t="shared" si="73"/>
        <v>152.63999999999999</v>
      </c>
      <c r="AJ361" s="455">
        <f>VLOOKUP(E361,[4]INVENTARIO!$B$4:$AD$1048576,29,0)</f>
        <v>0</v>
      </c>
      <c r="AK361" s="455">
        <f t="shared" si="74"/>
        <v>0</v>
      </c>
      <c r="AT361" s="512"/>
    </row>
    <row r="362" spans="1:46" ht="24" customHeight="1" outlineLevel="1" x14ac:dyDescent="0.25">
      <c r="B362" s="464">
        <v>361</v>
      </c>
      <c r="C362" s="463" t="s">
        <v>24011</v>
      </c>
      <c r="D362" s="463" t="s">
        <v>24015</v>
      </c>
      <c r="E362" s="464" t="s">
        <v>22281</v>
      </c>
      <c r="F362" s="463">
        <f>VLOOKUP(E362,[4]INVENTARIO!$B$4:$D$1048576,3,0)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VLOOKUP(E362,[4]INVENTARIO!$B$4:$P$1048576,15,0)</f>
        <v>0.6</v>
      </c>
      <c r="X362" s="466">
        <f>VLOOKUP(E362,[4]INVENTARIO!$B$114:$R$4077,17,0)</f>
        <v>292.60000000000002</v>
      </c>
      <c r="Y362" s="466">
        <f>VLOOKUP(E362,[4]INVENTARIO!$B$4:$S$4077,18,0)</f>
        <v>152.63999999999999</v>
      </c>
      <c r="AA362" s="455">
        <f>VLOOKUP(E362,[4]INVENTARIO!$B$4:$U$4077,20,0)</f>
        <v>254.4</v>
      </c>
      <c r="AB362" s="455">
        <f t="shared" si="71"/>
        <v>152.63999999999999</v>
      </c>
      <c r="AD362" s="455">
        <f>VLOOKUP(E362,[4]INVENTARIO!$B$4:$X$4077,23,0)</f>
        <v>254.4</v>
      </c>
      <c r="AE362" s="455">
        <f t="shared" si="72"/>
        <v>152.63999999999999</v>
      </c>
      <c r="AG362" s="455">
        <f>VLOOKUP(E362,[4]INVENTARIO!$B$4:$AA$1048576,26,0)</f>
        <v>254.4</v>
      </c>
      <c r="AH362" s="455">
        <f t="shared" si="73"/>
        <v>152.63999999999999</v>
      </c>
      <c r="AJ362" s="455">
        <f>VLOOKUP(E362,[4]INVENTARIO!$B$4:$AD$1048576,29,0)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VLOOKUP(E363,[4]INVENTARIO!$B$4:$D$1048576,3,0)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VLOOKUP(E363,[4]INVENTARIO!$B$4:$P$1048576,15,0)</f>
        <v>0.6</v>
      </c>
      <c r="X363" s="466">
        <f>VLOOKUP(E363,[4]INVENTARIO!$B$114:$R$4077,17,0)</f>
        <v>292.60000000000002</v>
      </c>
      <c r="Y363" s="466">
        <f>VLOOKUP(E363,[4]INVENTARIO!$B$4:$S$4077,18,0)</f>
        <v>152.63999999999999</v>
      </c>
      <c r="AA363" s="455">
        <f>VLOOKUP(E363,[4]INVENTARIO!$B$4:$U$4077,20,0)</f>
        <v>254.4</v>
      </c>
      <c r="AB363" s="455">
        <f t="shared" si="71"/>
        <v>152.63999999999999</v>
      </c>
      <c r="AD363" s="455">
        <f>VLOOKUP(E363,[4]INVENTARIO!$B$4:$X$4077,23,0)</f>
        <v>254.4</v>
      </c>
      <c r="AE363" s="455">
        <f t="shared" si="72"/>
        <v>152.63999999999999</v>
      </c>
      <c r="AG363" s="455">
        <f>VLOOKUP(E363,[4]INVENTARIO!$B$4:$AA$1048576,26,0)</f>
        <v>254.4</v>
      </c>
      <c r="AH363" s="455">
        <f t="shared" si="73"/>
        <v>152.63999999999999</v>
      </c>
      <c r="AJ363" s="455">
        <f>VLOOKUP(E363,[4]INVENTARIO!$B$4:$AD$1048576,29,0)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VLOOKUP(E364,[4]INVENTARIO!$B$4:$P$1048576,15,0)</f>
        <v>0.55000000000000004</v>
      </c>
      <c r="X364" s="466">
        <v>27424</v>
      </c>
      <c r="Y364" s="466">
        <v>13712</v>
      </c>
      <c r="AA364" s="455">
        <f>VLOOKUP(E364,[4]INVENTARIO!$B$4:$U$4077,20,0)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VLOOKUP(E365,[4]INVENTARIO!$B$4:$D$1048576,3,0)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VLOOKUP(E365,[4]INVENTARIO!$B$4:$P$1048576,15,0)</f>
        <v>0.55000000000000004</v>
      </c>
      <c r="X365" s="466">
        <f>VLOOKUP(E365,[4]INVENTARIO!$B$114:$R$4077,17,0)</f>
        <v>25604.5</v>
      </c>
      <c r="Y365" s="466">
        <f>VLOOKUP(E365,[4]INVENTARIO!$B$4:$S$4077,18,0)</f>
        <v>11132.4</v>
      </c>
      <c r="AA365" s="455">
        <f>VLOOKUP(E365,[4]INVENTARIO!$B$4:$U$4077,20,0)</f>
        <v>22264.799999999999</v>
      </c>
      <c r="AB365" s="455">
        <v>11132.4</v>
      </c>
      <c r="AD365" s="455">
        <f>VLOOKUP(E365,[4]INVENTARIO!$B$4:$X$4077,23,0)</f>
        <v>22264.799999999999</v>
      </c>
      <c r="AE365" s="455">
        <v>11132.4</v>
      </c>
      <c r="AG365" s="455">
        <f>VLOOKUP(E365,[4]INVENTARIO!$B$4:$AA$1048576,26,0)</f>
        <v>22264.799999999999</v>
      </c>
      <c r="AH365" s="455">
        <v>11132.4</v>
      </c>
      <c r="AJ365" s="455">
        <f>VLOOKUP(E365,[4]INVENTARIO!$B$4:$AD$1048576,29,0)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VLOOKUP(E366,[4]INVENTARIO!$B$4:$D$1048576,3,0)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VLOOKUP(E366,[4]INVENTARIO!$B$4:$P$1048576,15,0)</f>
        <v>0.55000000000000004</v>
      </c>
      <c r="X366" s="466" t="str">
        <f>VLOOKUP(E366,[4]INVENTARIO!$B$114:$R$4077,17,0)</f>
        <v>produto não disponível para venda</v>
      </c>
      <c r="Y366" s="466">
        <f>VLOOKUP(E366,[4]INVENTARIO!$B$4:$S$4077,18,0)</f>
        <v>41685.728999999999</v>
      </c>
      <c r="AA366" s="455">
        <f>VLOOKUP(E366,[4]INVENTARIO!$B$4:$U$4077,20,0)</f>
        <v>60414.1</v>
      </c>
      <c r="AB366" s="455">
        <f>AA366*60%</f>
        <v>36248.46</v>
      </c>
      <c r="AC366" s="495"/>
      <c r="AD366" s="455">
        <f>VLOOKUP(E366,[4]INVENTARIO!$B$4:$X$4077,23,0)</f>
        <v>60414.1</v>
      </c>
      <c r="AE366" s="455">
        <f>AD366*60%</f>
        <v>36248.46</v>
      </c>
      <c r="AG366" s="455">
        <f>VLOOKUP(E366,[4]INVENTARIO!$B$4:$AA$1048576,26,0)</f>
        <v>60414.1</v>
      </c>
      <c r="AH366" s="455">
        <f>AG366*60%</f>
        <v>36248.46</v>
      </c>
      <c r="AI366" s="495"/>
      <c r="AJ366" s="455">
        <f>VLOOKUP(E366,[4]INVENTARIO!$B$4:$AD$1048576,29,0)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24108</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VLOOKUP(E367,[4]INVENTARIO!$B$4:$AA$1048576,26,0)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VLOOKUP(E368,[4]INVENTARIO!$B$4:$D$1048576,3,0)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VLOOKUP(E368,[4]INVENTARIO!$B$4:$P$1048576,15,0)</f>
        <v>0.55000000000000004</v>
      </c>
      <c r="X368" s="466">
        <f>VLOOKUP(E368,[4]INVENTARIO!$B$114:$R$4077,17,0)</f>
        <v>25604.5</v>
      </c>
      <c r="Y368" s="466">
        <f>VLOOKUP(E368,[4]INVENTARIO!$B$4:$S$4077,18,0)</f>
        <v>11132.4</v>
      </c>
      <c r="AA368" s="455">
        <f>VLOOKUP(E368,[4]INVENTARIO!$B$4:$U$4077,20,0)</f>
        <v>22264.799999999999</v>
      </c>
      <c r="AB368" s="455">
        <v>11132.4</v>
      </c>
      <c r="AD368" s="455">
        <f>VLOOKUP(E368,[4]INVENTARIO!$B$4:$X$4077,23,0)</f>
        <v>22264.799999999999</v>
      </c>
      <c r="AE368" s="455">
        <v>11132.4</v>
      </c>
      <c r="AG368" s="455">
        <f>VLOOKUP(E368,[4]INVENTARIO!$B$4:$AA$1048576,26,0)</f>
        <v>22264.799999999999</v>
      </c>
      <c r="AH368" s="455">
        <v>11132.4</v>
      </c>
      <c r="AJ368" s="455">
        <f>VLOOKUP(E368,[4]INVENTARIO!$B$4:$AD$1048576,29,0)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VLOOKUP(E369,[4]INVENTARIO!$B$4:$D$1048576,3,0)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VLOOKUP(E369,[4]INVENTARIO!$B$4:$P$1048576,15,0)</f>
        <v>0.55000000000000004</v>
      </c>
      <c r="X369" s="466">
        <f>VLOOKUP(E369,[4]INVENTARIO!$B$114:$R$4077,17,0)</f>
        <v>25604.5</v>
      </c>
      <c r="Y369" s="466">
        <f>VLOOKUP(E369,[4]INVENTARIO!$B$4:$S$4077,18,0)</f>
        <v>11132.4</v>
      </c>
      <c r="AA369" s="455">
        <f>VLOOKUP(E369,[4]INVENTARIO!$B$4:$U$4077,20,0)</f>
        <v>22264.799999999999</v>
      </c>
      <c r="AB369" s="455">
        <v>11132.4</v>
      </c>
      <c r="AD369" s="455">
        <f>VLOOKUP(E369,[4]INVENTARIO!$B$4:$X$4077,23,0)</f>
        <v>22264.799999999999</v>
      </c>
      <c r="AE369" s="455">
        <v>11132.4</v>
      </c>
      <c r="AG369" s="455">
        <f>VLOOKUP(E369,[4]INVENTARIO!$B$4:$AA$1048576,26,0)</f>
        <v>22264.799999999999</v>
      </c>
      <c r="AH369" s="455">
        <v>11132.4</v>
      </c>
      <c r="AJ369" s="455">
        <f>VLOOKUP(E369,[4]INVENTARIO!$B$4:$AD$1048576,29,0)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VLOOKUP(E370,[4]INVENTARIO!$B$4:$D$1048576,3,0)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VLOOKUP(E370,[4]INVENTARIO!$B$4:$P$1048576,15,0)</f>
        <v>0.55000000000000004</v>
      </c>
      <c r="X370" s="466">
        <f>VLOOKUP(E370,[4]INVENTARIO!$B$114:$R$4077,17,0)</f>
        <v>25604.5</v>
      </c>
      <c r="Y370" s="466">
        <f>VLOOKUP(E370,[4]INVENTARIO!$B$4:$S$4077,18,0)</f>
        <v>11132.4</v>
      </c>
      <c r="AA370" s="455">
        <f>VLOOKUP(E370,[4]INVENTARIO!$B$4:$U$4077,20,0)</f>
        <v>22264.799999999999</v>
      </c>
      <c r="AB370" s="455">
        <v>11132.4</v>
      </c>
      <c r="AD370" s="455">
        <f>VLOOKUP(E370,[4]INVENTARIO!$B$4:$X$4077,23,0)</f>
        <v>22264.799999999999</v>
      </c>
      <c r="AE370" s="455">
        <v>11132.4</v>
      </c>
      <c r="AG370" s="455">
        <f>VLOOKUP(E370,[4]INVENTARIO!$B$4:$AA$1048576,26,0)</f>
        <v>22264.799999999999</v>
      </c>
      <c r="AH370" s="455">
        <v>11132.4</v>
      </c>
      <c r="AJ370" s="455">
        <f>VLOOKUP(E370,[4]INVENTARIO!$B$4:$AD$1048576,29,0)</f>
        <v>21004.5</v>
      </c>
      <c r="AK370" s="455">
        <v>10502.25</v>
      </c>
      <c r="AT370" s="512"/>
    </row>
    <row r="371" spans="1:46" ht="24" customHeight="1" outlineLevel="1" x14ac:dyDescent="0.25">
      <c r="A371" s="473" t="s">
        <v>23020</v>
      </c>
      <c r="B371" s="464">
        <v>370</v>
      </c>
      <c r="C371" s="463" t="s">
        <v>24011</v>
      </c>
      <c r="D371" s="463" t="s">
        <v>24013</v>
      </c>
      <c r="E371" s="464" t="s">
        <v>24125</v>
      </c>
      <c r="F371" s="463">
        <v>0</v>
      </c>
      <c r="G371" s="465" t="s">
        <v>24126</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VLOOKUP(E371,[4]INVENTARIO!$B$114:$R$4077,17,0)</f>
        <v>#N/A</v>
      </c>
      <c r="Y371" s="466" t="e">
        <f>VLOOKUP(E371,[4]INVENTARIO!$B$4:$S$4077,18,0)</f>
        <v>#N/A</v>
      </c>
      <c r="AA371" s="455" t="e">
        <f>VLOOKUP(E371,[4]INVENTARIO!$B$4:$U$4077,20,0)</f>
        <v>#N/A</v>
      </c>
      <c r="AB371" s="455">
        <v>11132.4</v>
      </c>
      <c r="AD371" s="455" t="e">
        <f>VLOOKUP(E371,[4]INVENTARIO!$B$4:$X$4077,23,0)</f>
        <v>#N/A</v>
      </c>
      <c r="AE371" s="455">
        <v>11132.4</v>
      </c>
      <c r="AG371" s="455" t="e">
        <f>VLOOKUP(E371,[4]INVENTARIO!$B$4:$AA$1048576,26,0)</f>
        <v>#N/A</v>
      </c>
      <c r="AH371" s="455">
        <v>11132.4</v>
      </c>
      <c r="AJ371" s="455" t="e">
        <f>VLOOKUP(E371,[4]INVENTARIO!$B$4:$AD$1048576,29,0)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VLOOKUP(E372,[4]INVENTARIO!$B$4:$D$1048576,3,0)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VLOOKUP(E372,[4]INVENTARIO!$B$4:$P$1048576,15,0)</f>
        <v>0.6</v>
      </c>
      <c r="X372" s="466">
        <f>VLOOKUP(E372,[4]INVENTARIO!$B$114:$R$4077,17,0)</f>
        <v>6535.5</v>
      </c>
      <c r="Y372" s="466">
        <f>VLOOKUP(E372,[4]INVENTARIO!$B$4:$S$4077,18,0)</f>
        <v>3409.86</v>
      </c>
      <c r="AA372" s="455">
        <f>VLOOKUP(E372,[4]INVENTARIO!$B$4:$U$4077,20,0)</f>
        <v>5683.1</v>
      </c>
      <c r="AB372" s="455">
        <f t="shared" ref="AB372:AB397" si="76">AA372*60%</f>
        <v>3409.86</v>
      </c>
      <c r="AD372" s="455">
        <f>VLOOKUP(E372,[4]INVENTARIO!$B$4:$X$4077,23,0)</f>
        <v>5683.1</v>
      </c>
      <c r="AE372" s="455">
        <f t="shared" ref="AE372:AE397" si="77">AD372*60%</f>
        <v>3409.86</v>
      </c>
      <c r="AG372" s="455">
        <f>VLOOKUP(E372,[4]INVENTARIO!$B$4:$AA$1048576,26,0)</f>
        <v>5683.1</v>
      </c>
      <c r="AH372" s="455">
        <f t="shared" ref="AH372:AH397" si="78">AG372*60%</f>
        <v>3409.86</v>
      </c>
      <c r="AJ372" s="455">
        <f>VLOOKUP(E372,[4]INVENTARIO!$B$4:$AD$1048576,29,0)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VLOOKUP(E373,[4]INVENTARIO!$B$4:$D$1048576,3,0)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VLOOKUP(E373,[4]INVENTARIO!$B$114:$R$4077,17,0)</f>
        <v>9145.0874999999996</v>
      </c>
      <c r="Y373" s="466">
        <f>X373*60%</f>
        <v>5487.0524999999998</v>
      </c>
      <c r="AA373" s="455">
        <f>VLOOKUP(E373,[4]INVENTARIO!$B$4:$U$4077,20,0)</f>
        <v>7952.25</v>
      </c>
      <c r="AB373" s="455">
        <f t="shared" si="76"/>
        <v>4771.3499999999995</v>
      </c>
      <c r="AD373" s="455">
        <f>VLOOKUP(E373,[4]INVENTARIO!$B$4:$X$4077,23,0)</f>
        <v>7952.25</v>
      </c>
      <c r="AE373" s="455">
        <f t="shared" si="77"/>
        <v>4771.3499999999995</v>
      </c>
      <c r="AG373" s="455">
        <f>VLOOKUP(E373,[4]INVENTARIO!$B$4:$AA$1048576,26,0)</f>
        <v>7952.25</v>
      </c>
      <c r="AH373" s="455">
        <f t="shared" si="78"/>
        <v>4771.3499999999995</v>
      </c>
      <c r="AJ373" s="455">
        <f>VLOOKUP(E373,[4]INVENTARIO!$B$4:$AD$1048576,29,0)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VLOOKUP(E374,[4]INVENTARIO!$B$4:$AA$1048576,26,0)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VLOOKUP(E375,[4]INVENTARIO!$B$4:$D$1048576,3,0)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VLOOKUP(E375,[4]INVENTARIO!$B$4:$P$1048576,15,0)</f>
        <v>0.6</v>
      </c>
      <c r="X375" s="466">
        <f>VLOOKUP(E375,[4]INVENTARIO!$B$114:$R$4077,17,0)</f>
        <v>7455.4</v>
      </c>
      <c r="Y375" s="466">
        <f>VLOOKUP(E375,[4]INVENTARIO!$B$4:$S$4077,18,0)</f>
        <v>3889.8</v>
      </c>
      <c r="AA375" s="455">
        <f>VLOOKUP(E375,[4]INVENTARIO!$B$4:$U$4077,20,0)</f>
        <v>6483</v>
      </c>
      <c r="AB375" s="455">
        <f t="shared" si="76"/>
        <v>3889.7999999999997</v>
      </c>
      <c r="AD375" s="455">
        <f>VLOOKUP(E375,[4]INVENTARIO!$B$4:$X$4077,23,0)</f>
        <v>6483</v>
      </c>
      <c r="AE375" s="455">
        <f t="shared" si="77"/>
        <v>3889.7999999999997</v>
      </c>
      <c r="AG375" s="455">
        <f>VLOOKUP(E375,[4]INVENTARIO!$B$4:$AA$1048576,26,0)</f>
        <v>6483</v>
      </c>
      <c r="AH375" s="455">
        <f t="shared" si="78"/>
        <v>3889.7999999999997</v>
      </c>
      <c r="AJ375" s="455">
        <f>VLOOKUP(E375,[4]INVENTARIO!$B$4:$AD$1048576,29,0)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VLOOKUP(E376,[4]INVENTARIO!$B$4:$D$1048576,3,0)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VLOOKUP(E376,[4]INVENTARIO!$B$4:$P$1048576,15,0)</f>
        <v>0.6</v>
      </c>
      <c r="X376" s="466">
        <f>VLOOKUP(E376,[4]INVENTARIO!$B$114:$R$4077,17,0)</f>
        <v>7455.4</v>
      </c>
      <c r="Y376" s="466">
        <f>VLOOKUP(E376,[4]INVENTARIO!$B$4:$S$4077,18,0)</f>
        <v>3889.8</v>
      </c>
      <c r="AA376" s="455">
        <f>VLOOKUP(E376,[4]INVENTARIO!$B$4:$U$4077,20,0)</f>
        <v>6483</v>
      </c>
      <c r="AB376" s="455">
        <f t="shared" si="76"/>
        <v>3889.7999999999997</v>
      </c>
      <c r="AD376" s="455">
        <f>VLOOKUP(E376,[4]INVENTARIO!$B$4:$X$4077,23,0)</f>
        <v>6483</v>
      </c>
      <c r="AE376" s="455">
        <f t="shared" si="77"/>
        <v>3889.7999999999997</v>
      </c>
      <c r="AG376" s="455">
        <f>VLOOKUP(E376,[4]INVENTARIO!$B$4:$AA$1048576,26,0)</f>
        <v>6483</v>
      </c>
      <c r="AH376" s="455">
        <f t="shared" si="78"/>
        <v>3889.7999999999997</v>
      </c>
      <c r="AJ376" s="455">
        <f>VLOOKUP(E376,[4]INVENTARIO!$B$4:$AD$1048576,29,0)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VLOOKUP(E377,[4]INVENTARIO!$B$4:$D$1048576,3,0)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VLOOKUP(E377,[4]INVENTARIO!$B$4:$P$1048576,15,0)</f>
        <v>0.6</v>
      </c>
      <c r="X377" s="466">
        <f>VLOOKUP(E377,[4]INVENTARIO!$B$114:$R$4077,17,0)</f>
        <v>7576.1</v>
      </c>
      <c r="Y377" s="466">
        <f>VLOOKUP(E377,[4]INVENTARIO!$B$4:$S$4077,18,0)</f>
        <v>3952.74</v>
      </c>
      <c r="AA377" s="455">
        <f>VLOOKUP(E377,[4]INVENTARIO!$B$4:$U$4077,20,0)</f>
        <v>6587.9</v>
      </c>
      <c r="AB377" s="455">
        <f t="shared" si="76"/>
        <v>3952.74</v>
      </c>
      <c r="AD377" s="455">
        <f>VLOOKUP(E377,[4]INVENTARIO!$B$4:$X$4077,23,0)</f>
        <v>6587.9</v>
      </c>
      <c r="AE377" s="455">
        <f t="shared" si="77"/>
        <v>3952.74</v>
      </c>
      <c r="AG377" s="455">
        <f>VLOOKUP(E377,[4]INVENTARIO!$B$4:$AA$1048576,26,0)</f>
        <v>6587.9</v>
      </c>
      <c r="AH377" s="455">
        <f t="shared" si="78"/>
        <v>3952.74</v>
      </c>
      <c r="AJ377" s="455">
        <f>VLOOKUP(E377,[4]INVENTARIO!$B$4:$AD$1048576,29,0)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VLOOKUP(E378,[4]INVENTARIO!$B$4:$D$1048576,3,0)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VLOOKUP(E378,[4]INVENTARIO!$B$4:$P$1048576,15,0)</f>
        <v>0.6</v>
      </c>
      <c r="X378" s="466">
        <f>VLOOKUP(E378,[4]INVENTARIO!$B$114:$R$4077,17,0)</f>
        <v>1550</v>
      </c>
      <c r="Y378" s="466">
        <f>VLOOKUP(E378,[4]INVENTARIO!$B$4:$S$4077,18,0)</f>
        <v>0</v>
      </c>
      <c r="AA378" s="455">
        <f>VLOOKUP(E378,[4]INVENTARIO!$B$4:$U$4077,20,0)</f>
        <v>0</v>
      </c>
      <c r="AB378" s="455">
        <f t="shared" si="76"/>
        <v>0</v>
      </c>
      <c r="AD378" s="455">
        <f>VLOOKUP(E378,[4]INVENTARIO!$B$4:$X$4077,23,0)</f>
        <v>0</v>
      </c>
      <c r="AE378" s="455">
        <f t="shared" si="77"/>
        <v>0</v>
      </c>
      <c r="AG378" s="455">
        <f>VLOOKUP(E378,[4]INVENTARIO!$B$4:$AA$1048576,26,0)</f>
        <v>0</v>
      </c>
      <c r="AH378" s="455">
        <f t="shared" si="78"/>
        <v>0</v>
      </c>
      <c r="AJ378" s="455">
        <f>VLOOKUP(E378,[4]INVENTARIO!$B$4:$AD$1048576,29,0)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VLOOKUP(E379,[4]INVENTARIO!$B$4:$D$1048576,3,0)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VLOOKUP(E379,[4]INVENTARIO!$B$4:$P$1048576,15,0)</f>
        <v>0.6</v>
      </c>
      <c r="W379" s="492"/>
      <c r="X379" s="466">
        <f>VLOOKUP(E379,[4]INVENTARIO!$B$114:$R$4077,17,0)</f>
        <v>2944</v>
      </c>
      <c r="Y379" s="466">
        <f>VLOOKUP(E379,[4]INVENTARIO!$B$4:$S$4077,18,0)</f>
        <v>0</v>
      </c>
      <c r="Z379" s="492"/>
      <c r="AA379" s="455">
        <f>VLOOKUP(E379,[4]INVENTARIO!$B$4:$U$4077,20,0)</f>
        <v>0</v>
      </c>
      <c r="AB379" s="455">
        <f t="shared" si="76"/>
        <v>0</v>
      </c>
      <c r="AC379" s="492"/>
      <c r="AD379" s="455">
        <f>VLOOKUP(E379,[4]INVENTARIO!$B$4:$X$4077,23,0)</f>
        <v>0</v>
      </c>
      <c r="AE379" s="455">
        <f t="shared" si="77"/>
        <v>0</v>
      </c>
      <c r="AF379" s="492"/>
      <c r="AG379" s="455">
        <f>VLOOKUP(E379,[4]INVENTARIO!$B$4:$AA$1048576,26,0)</f>
        <v>0</v>
      </c>
      <c r="AH379" s="455">
        <f t="shared" si="78"/>
        <v>0</v>
      </c>
      <c r="AI379" s="492"/>
      <c r="AJ379" s="455">
        <f>VLOOKUP(E379,[4]INVENTARIO!$B$4:$AD$1048576,29,0)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VLOOKUP(E380,[4]INVENTARIO!$B$4:$D$1048576,3,0)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VLOOKUP(E380,[4]INVENTARIO!$B$4:$P$1048576,15,0)</f>
        <v>0.6</v>
      </c>
      <c r="W380" s="492"/>
      <c r="X380" s="466">
        <f>VLOOKUP(E380,[4]INVENTARIO!$B$114:$R$4077,17,0)</f>
        <v>5190</v>
      </c>
      <c r="Y380" s="466">
        <f>VLOOKUP(E380,[4]INVENTARIO!$B$4:$S$4077,18,0)</f>
        <v>0</v>
      </c>
      <c r="Z380" s="492"/>
      <c r="AA380" s="455">
        <f>VLOOKUP(E380,[4]INVENTARIO!$B$4:$U$4077,20,0)</f>
        <v>0</v>
      </c>
      <c r="AB380" s="455">
        <f t="shared" si="76"/>
        <v>0</v>
      </c>
      <c r="AC380" s="492"/>
      <c r="AD380" s="455">
        <f>VLOOKUP(E380,[4]INVENTARIO!$B$4:$X$4077,23,0)</f>
        <v>0</v>
      </c>
      <c r="AE380" s="455">
        <f t="shared" si="77"/>
        <v>0</v>
      </c>
      <c r="AF380" s="492"/>
      <c r="AG380" s="455">
        <f>VLOOKUP(E380,[4]INVENTARIO!$B$4:$AA$1048576,26,0)</f>
        <v>0</v>
      </c>
      <c r="AH380" s="455">
        <f t="shared" si="78"/>
        <v>0</v>
      </c>
      <c r="AI380" s="492"/>
      <c r="AJ380" s="455">
        <f>VLOOKUP(E380,[4]INVENTARIO!$B$4:$AD$1048576,29,0)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VLOOKUP(E381,[4]INVENTARIO!$B$4:$D$1048576,3,0)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VLOOKUP(E381,[4]INVENTARIO!$B$4:$P$1048576,15,0)</f>
        <v>0.6</v>
      </c>
      <c r="X381" s="466">
        <f>VLOOKUP(E381,[4]INVENTARIO!$B$114:$R$4077,17,0)</f>
        <v>1550</v>
      </c>
      <c r="Y381" s="466">
        <f>VLOOKUP(E381,[4]INVENTARIO!$B$4:$S$4077,18,0)</f>
        <v>0</v>
      </c>
      <c r="AA381" s="455">
        <f>VLOOKUP(E381,[4]INVENTARIO!$B$4:$U$4077,20,0)</f>
        <v>0</v>
      </c>
      <c r="AB381" s="455">
        <f t="shared" si="76"/>
        <v>0</v>
      </c>
      <c r="AD381" s="455">
        <f>VLOOKUP(E381,[4]INVENTARIO!$B$4:$X$4077,23,0)</f>
        <v>0</v>
      </c>
      <c r="AE381" s="455">
        <f t="shared" si="77"/>
        <v>0</v>
      </c>
      <c r="AG381" s="455">
        <f>VLOOKUP(E381,[4]INVENTARIO!$B$4:$AA$1048576,26,0)</f>
        <v>0</v>
      </c>
      <c r="AH381" s="455">
        <f t="shared" si="78"/>
        <v>0</v>
      </c>
      <c r="AJ381" s="455">
        <f>VLOOKUP(E381,[4]INVENTARIO!$B$4:$AD$1048576,29,0)</f>
        <v>0</v>
      </c>
      <c r="AK381" s="455">
        <f t="shared" si="79"/>
        <v>0</v>
      </c>
      <c r="AT381" s="512"/>
    </row>
    <row r="382" spans="1:46" ht="24" customHeight="1" outlineLevel="1" x14ac:dyDescent="0.25">
      <c r="B382" s="464">
        <v>381</v>
      </c>
      <c r="C382" s="463" t="s">
        <v>24011</v>
      </c>
      <c r="D382" s="463" t="s">
        <v>24015</v>
      </c>
      <c r="E382" s="464" t="s">
        <v>23130</v>
      </c>
      <c r="F382" s="463">
        <f>VLOOKUP(E382,[4]INVENTARIO!$B$4:$D$1048576,3,0)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VLOOKUP(E382,[4]INVENTARIO!$B$4:$P$1048576,15,0)</f>
        <v>0.6</v>
      </c>
      <c r="X382" s="466">
        <f>VLOOKUP(E382,[4]INVENTARIO!$B$114:$R$4077,17,0)</f>
        <v>2944</v>
      </c>
      <c r="Y382" s="466">
        <f>VLOOKUP(E382,[4]INVENTARIO!$B$4:$S$4077,18,0)</f>
        <v>0</v>
      </c>
      <c r="AA382" s="455">
        <f>VLOOKUP(E382,[4]INVENTARIO!$B$4:$U$4077,20,0)</f>
        <v>0</v>
      </c>
      <c r="AB382" s="455">
        <f t="shared" si="76"/>
        <v>0</v>
      </c>
      <c r="AD382" s="455">
        <f>VLOOKUP(E382,[4]INVENTARIO!$B$4:$X$4077,23,0)</f>
        <v>0</v>
      </c>
      <c r="AE382" s="455">
        <f t="shared" si="77"/>
        <v>0</v>
      </c>
      <c r="AG382" s="455">
        <f>VLOOKUP(E382,[4]INVENTARIO!$B$4:$AA$1048576,26,0)</f>
        <v>0</v>
      </c>
      <c r="AH382" s="455">
        <f t="shared" si="78"/>
        <v>0</v>
      </c>
      <c r="AJ382" s="455">
        <f>VLOOKUP(E382,[4]INVENTARIO!$B$4:$AD$1048576,29,0)</f>
        <v>0</v>
      </c>
      <c r="AK382" s="455">
        <f t="shared" si="79"/>
        <v>0</v>
      </c>
      <c r="AT382" s="512"/>
    </row>
    <row r="383" spans="1:46" ht="24" customHeight="1" outlineLevel="1" x14ac:dyDescent="0.25">
      <c r="B383" s="464">
        <v>382</v>
      </c>
      <c r="C383" s="463" t="s">
        <v>24011</v>
      </c>
      <c r="D383" s="463" t="s">
        <v>24015</v>
      </c>
      <c r="E383" s="464" t="s">
        <v>23131</v>
      </c>
      <c r="F383" s="463">
        <f>VLOOKUP(E383,[4]INVENTARIO!$B$4:$D$1048576,3,0)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VLOOKUP(E383,[4]INVENTARIO!$B$4:$P$1048576,15,0)</f>
        <v>0.6</v>
      </c>
      <c r="X383" s="466">
        <f>VLOOKUP(E383,[4]INVENTARIO!$B$114:$R$4077,17,0)</f>
        <v>5190</v>
      </c>
      <c r="Y383" s="466">
        <f>VLOOKUP(E383,[4]INVENTARIO!$B$4:$S$4077,18,0)</f>
        <v>0</v>
      </c>
      <c r="AA383" s="455">
        <f>VLOOKUP(E383,[4]INVENTARIO!$B$4:$U$4077,20,0)</f>
        <v>0</v>
      </c>
      <c r="AB383" s="455">
        <f t="shared" si="76"/>
        <v>0</v>
      </c>
      <c r="AD383" s="455">
        <f>VLOOKUP(E383,[4]INVENTARIO!$B$4:$X$4077,23,0)</f>
        <v>0</v>
      </c>
      <c r="AE383" s="455">
        <f t="shared" si="77"/>
        <v>0</v>
      </c>
      <c r="AG383" s="455">
        <f>VLOOKUP(E383,[4]INVENTARIO!$B$4:$AA$1048576,26,0)</f>
        <v>0</v>
      </c>
      <c r="AH383" s="455">
        <f t="shared" si="78"/>
        <v>0</v>
      </c>
      <c r="AJ383" s="455">
        <f>VLOOKUP(E383,[4]INVENTARIO!$B$4:$AD$1048576,29,0)</f>
        <v>0</v>
      </c>
      <c r="AK383" s="455">
        <f t="shared" si="79"/>
        <v>0</v>
      </c>
      <c r="AT383" s="512"/>
    </row>
    <row r="384" spans="1:46" ht="24" customHeight="1" outlineLevel="1" x14ac:dyDescent="0.25">
      <c r="B384" s="464">
        <v>383</v>
      </c>
      <c r="C384" s="463" t="s">
        <v>24011</v>
      </c>
      <c r="D384" s="463" t="s">
        <v>24015</v>
      </c>
      <c r="E384" s="464" t="s">
        <v>23135</v>
      </c>
      <c r="F384" s="463">
        <f>VLOOKUP(E384,[4]INVENTARIO!$B$4:$D$1048576,3,0)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VLOOKUP(E384,[4]INVENTARIO!$B$4:$P$1048576,15,0)</f>
        <v>0.6</v>
      </c>
      <c r="X384" s="466">
        <f>VLOOKUP(E384,[4]INVENTARIO!$B$114:$R$4077,17,0)</f>
        <v>1550</v>
      </c>
      <c r="Y384" s="466">
        <f>VLOOKUP(E384,[4]INVENTARIO!$B$4:$S$4077,18,0)</f>
        <v>0</v>
      </c>
      <c r="AA384" s="455">
        <f>VLOOKUP(E384,[4]INVENTARIO!$B$4:$U$4077,20,0)</f>
        <v>0</v>
      </c>
      <c r="AB384" s="455">
        <f t="shared" si="76"/>
        <v>0</v>
      </c>
      <c r="AD384" s="455">
        <f>VLOOKUP(E384,[4]INVENTARIO!$B$4:$X$4077,23,0)</f>
        <v>0</v>
      </c>
      <c r="AE384" s="455">
        <f t="shared" si="77"/>
        <v>0</v>
      </c>
      <c r="AG384" s="455">
        <f>VLOOKUP(E384,[4]INVENTARIO!$B$4:$AA$1048576,26,0)</f>
        <v>0</v>
      </c>
      <c r="AH384" s="455">
        <f t="shared" si="78"/>
        <v>0</v>
      </c>
      <c r="AJ384" s="455">
        <f>VLOOKUP(E384,[4]INVENTARIO!$B$4:$AD$1048576,29,0)</f>
        <v>0</v>
      </c>
      <c r="AK384" s="455">
        <f t="shared" si="79"/>
        <v>0</v>
      </c>
      <c r="AT384" s="512"/>
    </row>
    <row r="385" spans="1:46" ht="24" customHeight="1" outlineLevel="1" x14ac:dyDescent="0.25">
      <c r="B385" s="464">
        <v>384</v>
      </c>
      <c r="C385" s="463" t="s">
        <v>24011</v>
      </c>
      <c r="D385" s="463" t="s">
        <v>24015</v>
      </c>
      <c r="E385" s="464" t="s">
        <v>23136</v>
      </c>
      <c r="F385" s="463">
        <f>VLOOKUP(E385,[4]INVENTARIO!$B$4:$D$1048576,3,0)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VLOOKUP(E385,[4]INVENTARIO!$B$4:$P$1048576,15,0)</f>
        <v>0.6</v>
      </c>
      <c r="X385" s="466">
        <f>VLOOKUP(E385,[4]INVENTARIO!$B$114:$R$4077,17,0)</f>
        <v>2944</v>
      </c>
      <c r="Y385" s="466">
        <f>VLOOKUP(E385,[4]INVENTARIO!$B$4:$S$4077,18,0)</f>
        <v>0</v>
      </c>
      <c r="AA385" s="455">
        <f>VLOOKUP(E385,[4]INVENTARIO!$B$4:$U$4077,20,0)</f>
        <v>0</v>
      </c>
      <c r="AB385" s="455">
        <f t="shared" si="76"/>
        <v>0</v>
      </c>
      <c r="AD385" s="455">
        <f>VLOOKUP(E385,[4]INVENTARIO!$B$4:$X$4077,23,0)</f>
        <v>0</v>
      </c>
      <c r="AE385" s="455">
        <f t="shared" si="77"/>
        <v>0</v>
      </c>
      <c r="AG385" s="455">
        <f>VLOOKUP(E385,[4]INVENTARIO!$B$4:$AA$1048576,26,0)</f>
        <v>0</v>
      </c>
      <c r="AH385" s="455">
        <f t="shared" si="78"/>
        <v>0</v>
      </c>
      <c r="AJ385" s="455">
        <f>VLOOKUP(E385,[4]INVENTARIO!$B$4:$AD$1048576,29,0)</f>
        <v>0</v>
      </c>
      <c r="AK385" s="455">
        <f t="shared" si="79"/>
        <v>0</v>
      </c>
      <c r="AT385" s="512"/>
    </row>
    <row r="386" spans="1:46" ht="24" customHeight="1" outlineLevel="1" x14ac:dyDescent="0.25">
      <c r="B386" s="464">
        <v>385</v>
      </c>
      <c r="C386" s="463" t="s">
        <v>24011</v>
      </c>
      <c r="D386" s="463" t="s">
        <v>24015</v>
      </c>
      <c r="E386" s="464" t="s">
        <v>23137</v>
      </c>
      <c r="F386" s="463">
        <f>VLOOKUP(E386,[4]INVENTARIO!$B$4:$D$1048576,3,0)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VLOOKUP(E386,[4]INVENTARIO!$B$4:$P$1048576,15,0)</f>
        <v>0.6</v>
      </c>
      <c r="X386" s="466">
        <f>VLOOKUP(E386,[4]INVENTARIO!$B$114:$R$4077,17,0)</f>
        <v>5190</v>
      </c>
      <c r="Y386" s="466">
        <f>VLOOKUP(E386,[4]INVENTARIO!$B$4:$S$4077,18,0)</f>
        <v>0</v>
      </c>
      <c r="AA386" s="455">
        <f>VLOOKUP(E386,[4]INVENTARIO!$B$4:$U$4077,20,0)</f>
        <v>0</v>
      </c>
      <c r="AB386" s="455">
        <f t="shared" si="76"/>
        <v>0</v>
      </c>
      <c r="AD386" s="455">
        <f>VLOOKUP(E386,[4]INVENTARIO!$B$4:$X$4077,23,0)</f>
        <v>0</v>
      </c>
      <c r="AE386" s="455">
        <f t="shared" si="77"/>
        <v>0</v>
      </c>
      <c r="AG386" s="455">
        <f>VLOOKUP(E386,[4]INVENTARIO!$B$4:$AA$1048576,26,0)</f>
        <v>0</v>
      </c>
      <c r="AH386" s="455">
        <f t="shared" si="78"/>
        <v>0</v>
      </c>
      <c r="AJ386" s="455">
        <f>VLOOKUP(E386,[4]INVENTARIO!$B$4:$AD$1048576,29,0)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VLOOKUP(E387,[4]INVENTARIO!$B$4:$D$1048576,3,0)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VLOOKUP(E387,[4]INVENTARIO!$B$4:$P$1048576,15,0)</f>
        <v>0.6</v>
      </c>
      <c r="X387" s="466">
        <f>VLOOKUP(E387,[4]INVENTARIO!$B$114:$R$4077,17,0)</f>
        <v>1508</v>
      </c>
      <c r="Y387" s="466">
        <f>VLOOKUP(E387,[4]INVENTARIO!$B$4:$S$4077,18,0)</f>
        <v>0</v>
      </c>
      <c r="AA387" s="455">
        <f>VLOOKUP(E387,[4]INVENTARIO!$B$4:$U$4077,20,0)</f>
        <v>0</v>
      </c>
      <c r="AB387" s="455">
        <f t="shared" si="76"/>
        <v>0</v>
      </c>
      <c r="AD387" s="455">
        <f>VLOOKUP(E387,[4]INVENTARIO!$B$4:$X$4077,23,0)</f>
        <v>0</v>
      </c>
      <c r="AE387" s="455">
        <f t="shared" si="77"/>
        <v>0</v>
      </c>
      <c r="AG387" s="455">
        <f>VLOOKUP(E387,[4]INVENTARIO!$B$4:$AA$1048576,26,0)</f>
        <v>0</v>
      </c>
      <c r="AH387" s="455">
        <f t="shared" si="78"/>
        <v>0</v>
      </c>
      <c r="AJ387" s="455">
        <f>VLOOKUP(E387,[4]INVENTARIO!$B$4:$AD$1048576,29,0)</f>
        <v>0</v>
      </c>
      <c r="AK387" s="455">
        <f t="shared" si="79"/>
        <v>0</v>
      </c>
      <c r="AT387" s="512"/>
    </row>
    <row r="388" spans="1:46" ht="24" customHeight="1" outlineLevel="1" x14ac:dyDescent="0.25">
      <c r="B388" s="464">
        <v>387</v>
      </c>
      <c r="C388" s="463" t="s">
        <v>24011</v>
      </c>
      <c r="D388" s="463" t="s">
        <v>24015</v>
      </c>
      <c r="E388" s="464" t="s">
        <v>23011</v>
      </c>
      <c r="F388" s="463">
        <f>VLOOKUP(E388,[4]INVENTARIO!$B$4:$D$1048576,3,0)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VLOOKUP(E388,[4]INVENTARIO!$B$4:$P$1048576,15,0)</f>
        <v>0.6</v>
      </c>
      <c r="X388" s="466">
        <f>VLOOKUP(E388,[4]INVENTARIO!$B$114:$R$4077,17,0)</f>
        <v>3527</v>
      </c>
      <c r="Y388" s="466">
        <f>VLOOKUP(E388,[4]INVENTARIO!$B$4:$S$4077,18,0)</f>
        <v>0</v>
      </c>
      <c r="AA388" s="455">
        <f>VLOOKUP(E388,[4]INVENTARIO!$B$4:$U$4077,20,0)</f>
        <v>0</v>
      </c>
      <c r="AB388" s="455">
        <f t="shared" si="76"/>
        <v>0</v>
      </c>
      <c r="AD388" s="455">
        <f>VLOOKUP(E388,[4]INVENTARIO!$B$4:$X$4077,23,0)</f>
        <v>0</v>
      </c>
      <c r="AE388" s="455">
        <f t="shared" si="77"/>
        <v>0</v>
      </c>
      <c r="AG388" s="455">
        <f>VLOOKUP(E388,[4]INVENTARIO!$B$4:$AA$1048576,26,0)</f>
        <v>0</v>
      </c>
      <c r="AH388" s="455">
        <f t="shared" si="78"/>
        <v>0</v>
      </c>
      <c r="AJ388" s="455">
        <f>VLOOKUP(E388,[4]INVENTARIO!$B$4:$AD$1048576,29,0)</f>
        <v>0</v>
      </c>
      <c r="AK388" s="455">
        <f t="shared" si="79"/>
        <v>0</v>
      </c>
      <c r="AT388" s="512"/>
    </row>
    <row r="389" spans="1:46" ht="24" customHeight="1" outlineLevel="1" x14ac:dyDescent="0.25">
      <c r="B389" s="464">
        <v>388</v>
      </c>
      <c r="C389" s="463" t="s">
        <v>24011</v>
      </c>
      <c r="D389" s="463" t="s">
        <v>24015</v>
      </c>
      <c r="E389" s="464" t="s">
        <v>23012</v>
      </c>
      <c r="F389" s="463">
        <f>VLOOKUP(E389,[4]INVENTARIO!$B$4:$D$1048576,3,0)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VLOOKUP(E389,[4]INVENTARIO!$B$4:$P$1048576,15,0)</f>
        <v>0.6</v>
      </c>
      <c r="X389" s="466">
        <f>VLOOKUP(E389,[4]INVENTARIO!$B$114:$R$4077,17,0)</f>
        <v>5655</v>
      </c>
      <c r="Y389" s="466">
        <f>VLOOKUP(E389,[4]INVENTARIO!$B$4:$S$4077,18,0)</f>
        <v>0</v>
      </c>
      <c r="AA389" s="455">
        <f>VLOOKUP(E389,[4]INVENTARIO!$B$4:$U$4077,20,0)</f>
        <v>0</v>
      </c>
      <c r="AB389" s="455">
        <f t="shared" si="76"/>
        <v>0</v>
      </c>
      <c r="AD389" s="455">
        <f>VLOOKUP(E389,[4]INVENTARIO!$B$4:$X$4077,23,0)</f>
        <v>0</v>
      </c>
      <c r="AE389" s="455">
        <f t="shared" si="77"/>
        <v>0</v>
      </c>
      <c r="AG389" s="455">
        <f>VLOOKUP(E389,[4]INVENTARIO!$B$4:$AA$1048576,26,0)</f>
        <v>0</v>
      </c>
      <c r="AH389" s="455">
        <f t="shared" si="78"/>
        <v>0</v>
      </c>
      <c r="AJ389" s="455">
        <f>VLOOKUP(E389,[4]INVENTARIO!$B$4:$AD$1048576,29,0)</f>
        <v>0</v>
      </c>
      <c r="AK389" s="455">
        <f t="shared" si="79"/>
        <v>0</v>
      </c>
      <c r="AT389" s="512"/>
    </row>
    <row r="390" spans="1:46" ht="24" customHeight="1" outlineLevel="1" x14ac:dyDescent="0.25">
      <c r="B390" s="464">
        <v>389</v>
      </c>
      <c r="C390" s="463" t="s">
        <v>24011</v>
      </c>
      <c r="D390" s="463" t="s">
        <v>24015</v>
      </c>
      <c r="E390" s="464" t="s">
        <v>23001</v>
      </c>
      <c r="F390" s="463">
        <f>VLOOKUP(E390,[4]INVENTARIO!$B$4:$D$1048576,3,0)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VLOOKUP(E390,[4]INVENTARIO!$B$4:$P$1048576,15,0)</f>
        <v>0.6</v>
      </c>
      <c r="X390" s="466">
        <f>VLOOKUP(E390,[4]INVENTARIO!$B$114:$R$4077,17,0)</f>
        <v>1508</v>
      </c>
      <c r="Y390" s="466">
        <f>VLOOKUP(E390,[4]INVENTARIO!$B$4:$S$4077,18,0)</f>
        <v>0</v>
      </c>
      <c r="AA390" s="455">
        <f>VLOOKUP(E390,[4]INVENTARIO!$B$4:$U$4077,20,0)</f>
        <v>0</v>
      </c>
      <c r="AB390" s="455">
        <f t="shared" si="76"/>
        <v>0</v>
      </c>
      <c r="AD390" s="455">
        <f>VLOOKUP(E390,[4]INVENTARIO!$B$4:$X$4077,23,0)</f>
        <v>0</v>
      </c>
      <c r="AE390" s="455">
        <f t="shared" si="77"/>
        <v>0</v>
      </c>
      <c r="AG390" s="455">
        <f>VLOOKUP(E390,[4]INVENTARIO!$B$4:$AA$1048576,26,0)</f>
        <v>0</v>
      </c>
      <c r="AH390" s="455">
        <f t="shared" si="78"/>
        <v>0</v>
      </c>
      <c r="AJ390" s="455">
        <f>VLOOKUP(E390,[4]INVENTARIO!$B$4:$AD$1048576,29,0)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VLOOKUP(E391,[4]INVENTARIO!$B$4:$D$1048576,3,0)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VLOOKUP(E391,[4]INVENTARIO!$B$4:$P$1048576,15,0)</f>
        <v>0.6</v>
      </c>
      <c r="X391" s="466">
        <f>VLOOKUP(E391,[4]INVENTARIO!$B$114:$R$4077,17,0)</f>
        <v>3527</v>
      </c>
      <c r="Y391" s="466">
        <f>VLOOKUP(E391,[4]INVENTARIO!$B$4:$S$4077,18,0)</f>
        <v>0</v>
      </c>
      <c r="AA391" s="455">
        <f>VLOOKUP(E391,[4]INVENTARIO!$B$4:$U$4077,20,0)</f>
        <v>0</v>
      </c>
      <c r="AB391" s="455">
        <f t="shared" si="76"/>
        <v>0</v>
      </c>
      <c r="AD391" s="455">
        <f>VLOOKUP(E391,[4]INVENTARIO!$B$4:$X$4077,23,0)</f>
        <v>0</v>
      </c>
      <c r="AE391" s="455">
        <f t="shared" si="77"/>
        <v>0</v>
      </c>
      <c r="AG391" s="455">
        <f>VLOOKUP(E391,[4]INVENTARIO!$B$4:$AA$1048576,26,0)</f>
        <v>0</v>
      </c>
      <c r="AH391" s="455">
        <f t="shared" si="78"/>
        <v>0</v>
      </c>
      <c r="AJ391" s="455">
        <f>VLOOKUP(E391,[4]INVENTARIO!$B$4:$AD$1048576,29,0)</f>
        <v>0</v>
      </c>
      <c r="AK391" s="455">
        <f t="shared" si="79"/>
        <v>0</v>
      </c>
      <c r="AT391" s="512"/>
    </row>
    <row r="392" spans="1:46" ht="24" customHeight="1" outlineLevel="1" x14ac:dyDescent="0.25">
      <c r="B392" s="464">
        <v>391</v>
      </c>
      <c r="C392" s="463" t="s">
        <v>24011</v>
      </c>
      <c r="D392" s="463" t="s">
        <v>24015</v>
      </c>
      <c r="E392" s="464" t="s">
        <v>23014</v>
      </c>
      <c r="F392" s="463">
        <f>VLOOKUP(E392,[4]INVENTARIO!$B$4:$D$1048576,3,0)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VLOOKUP(E392,[4]INVENTARIO!$B$4:$P$1048576,15,0)</f>
        <v>0.6</v>
      </c>
      <c r="X392" s="466">
        <f>VLOOKUP(E392,[4]INVENTARIO!$B$114:$R$4077,17,0)</f>
        <v>5655</v>
      </c>
      <c r="Y392" s="466">
        <f>VLOOKUP(E392,[4]INVENTARIO!$B$4:$S$4077,18,0)</f>
        <v>0</v>
      </c>
      <c r="AA392" s="455">
        <f>VLOOKUP(E392,[4]INVENTARIO!$B$4:$U$4077,20,0)</f>
        <v>0</v>
      </c>
      <c r="AB392" s="455">
        <f t="shared" si="76"/>
        <v>0</v>
      </c>
      <c r="AD392" s="455">
        <f>VLOOKUP(E392,[4]INVENTARIO!$B$4:$X$4077,23,0)</f>
        <v>0</v>
      </c>
      <c r="AE392" s="455">
        <f t="shared" si="77"/>
        <v>0</v>
      </c>
      <c r="AG392" s="455">
        <f>VLOOKUP(E392,[4]INVENTARIO!$B$4:$AA$1048576,26,0)</f>
        <v>0</v>
      </c>
      <c r="AH392" s="455">
        <f t="shared" si="78"/>
        <v>0</v>
      </c>
      <c r="AJ392" s="455">
        <f>VLOOKUP(E392,[4]INVENTARIO!$B$4:$AD$1048576,29,0)</f>
        <v>0</v>
      </c>
      <c r="AK392" s="455">
        <f t="shared" si="79"/>
        <v>0</v>
      </c>
      <c r="AT392" s="512"/>
    </row>
    <row r="393" spans="1:46" ht="24" customHeight="1" outlineLevel="1" x14ac:dyDescent="0.25">
      <c r="B393" s="464">
        <v>392</v>
      </c>
      <c r="C393" s="463" t="s">
        <v>24011</v>
      </c>
      <c r="D393" s="463" t="s">
        <v>24015</v>
      </c>
      <c r="E393" s="464" t="s">
        <v>19023</v>
      </c>
      <c r="F393" s="463">
        <f>VLOOKUP(E393,[4]INVENTARIO!$B$4:$D$1048576,3,0)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VLOOKUP(E393,[4]INVENTARIO!$B$4:$P$1048576,15,0)</f>
        <v>0.6</v>
      </c>
      <c r="X393" s="466">
        <f>VLOOKUP(E393,[4]INVENTARIO!$B$114:$R$4077,17,0)</f>
        <v>6469.8</v>
      </c>
      <c r="Y393" s="466">
        <f>VLOOKUP(E393,[4]INVENTARIO!$B$4:$S$4077,18,0)</f>
        <v>3375.6</v>
      </c>
      <c r="AA393" s="455">
        <f>VLOOKUP(E393,[4]INVENTARIO!$B$4:$U$4077,20,0)</f>
        <v>5626</v>
      </c>
      <c r="AB393" s="455">
        <f t="shared" si="76"/>
        <v>3375.6</v>
      </c>
      <c r="AD393" s="455">
        <f>VLOOKUP(E393,[4]INVENTARIO!$B$4:$X$4077,23,0)</f>
        <v>5626</v>
      </c>
      <c r="AE393" s="455">
        <f t="shared" si="77"/>
        <v>3375.6</v>
      </c>
      <c r="AG393" s="455">
        <f>VLOOKUP(E393,[4]INVENTARIO!$B$4:$AA$1048576,26,0)</f>
        <v>5626</v>
      </c>
      <c r="AH393" s="455">
        <f t="shared" si="78"/>
        <v>3375.6</v>
      </c>
      <c r="AJ393" s="455">
        <f>VLOOKUP(E393,[4]INVENTARIO!$B$4:$AD$1048576,29,0)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24120</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VLOOKUP(E394,[4]INVENTARIO!$B$4:$S$4077,18,0)</f>
        <v>#N/A</v>
      </c>
      <c r="AA394" s="455">
        <v>0</v>
      </c>
      <c r="AB394" s="455">
        <f t="shared" si="76"/>
        <v>0</v>
      </c>
      <c r="AD394" s="455">
        <v>0</v>
      </c>
      <c r="AE394" s="455">
        <f t="shared" si="77"/>
        <v>0</v>
      </c>
      <c r="AG394" s="455" t="e">
        <f>VLOOKUP(E394,[4]INVENTARIO!$B$4:$AA$1048576,26,0)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24121</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VLOOKUP(E395,[4]INVENTARIO!$B$4:$S$4077,18,0)</f>
        <v>#N/A</v>
      </c>
      <c r="AA395" s="455">
        <v>0</v>
      </c>
      <c r="AB395" s="455">
        <f t="shared" si="76"/>
        <v>0</v>
      </c>
      <c r="AD395" s="455">
        <v>0</v>
      </c>
      <c r="AE395" s="455">
        <f t="shared" si="77"/>
        <v>0</v>
      </c>
      <c r="AG395" s="455" t="e">
        <f>VLOOKUP(E395,[4]INVENTARIO!$B$4:$AA$1048576,26,0)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24122</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VLOOKUP(E396,[4]INVENTARIO!$B$4:$S$4077,18,0)</f>
        <v>#N/A</v>
      </c>
      <c r="AA396" s="455">
        <v>0</v>
      </c>
      <c r="AB396" s="455">
        <f t="shared" si="76"/>
        <v>0</v>
      </c>
      <c r="AD396" s="455">
        <v>0</v>
      </c>
      <c r="AE396" s="455">
        <f t="shared" si="77"/>
        <v>0</v>
      </c>
      <c r="AG396" s="455" t="e">
        <f>VLOOKUP(E396,[4]INVENTARIO!$B$4:$AA$1048576,26,0)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VLOOKUP(E397,[4]INVENTARIO!$B$4:$D$1048576,3,0)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VLOOKUP(E397,[4]INVENTARIO!$B$114:$R$4077,17,0)</f>
        <v>234.7</v>
      </c>
      <c r="Y397" s="466">
        <f>VLOOKUP(E397,[4]INVENTARIO!$B$4:$S$4077,18,0)</f>
        <v>122.46</v>
      </c>
      <c r="AA397" s="455">
        <f>VLOOKUP(E397,[4]INVENTARIO!$B$4:$U$4077,20,0)</f>
        <v>204.1</v>
      </c>
      <c r="AB397" s="455">
        <f t="shared" si="76"/>
        <v>122.46</v>
      </c>
      <c r="AD397" s="455">
        <f>VLOOKUP(E397,[4]INVENTARIO!$B$4:$X$4077,23,0)</f>
        <v>204.1</v>
      </c>
      <c r="AE397" s="455">
        <f t="shared" si="77"/>
        <v>122.46</v>
      </c>
      <c r="AG397" s="455">
        <f>VLOOKUP(E397,[4]INVENTARIO!$B$4:$AA$1048576,26,0)</f>
        <v>204.1</v>
      </c>
      <c r="AH397" s="455">
        <f t="shared" si="78"/>
        <v>122.46</v>
      </c>
      <c r="AJ397" s="455">
        <f>VLOOKUP(E397,[4]INVENTARIO!$B$4:$AD$1048576,29,0)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VLOOKUP(E398,[4]INVENTARIO!$B$4:$D$1048576,3,0)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VLOOKUP(E398,[4]INVENTARIO!$B$114:$R$4077,17,0)</f>
        <v>28802.5</v>
      </c>
      <c r="Y398" s="466">
        <f>VLOOKUP(E398,[4]INVENTARIO!$B$4:$S$4077,18,0)</f>
        <v>12522.85</v>
      </c>
      <c r="AA398" s="455">
        <f>VLOOKUP(E398,[4]INVENTARIO!$B$4:$U$4077,20,0)</f>
        <v>25045.7</v>
      </c>
      <c r="AB398" s="455">
        <v>12522.85</v>
      </c>
      <c r="AD398" s="455">
        <f>VLOOKUP(E398,[4]INVENTARIO!$B$4:$X$4077,23,0)</f>
        <v>25045.7</v>
      </c>
      <c r="AE398" s="455">
        <v>12522.85</v>
      </c>
      <c r="AG398" s="455">
        <f>VLOOKUP(E398,[4]INVENTARIO!$B$4:$AA$1048576,26,0)</f>
        <v>25045.7</v>
      </c>
      <c r="AH398" s="455">
        <v>12522.85</v>
      </c>
      <c r="AJ398" s="455">
        <f>VLOOKUP(E398,[4]INVENTARIO!$B$4:$AD$1048576,29,0)</f>
        <v>23628</v>
      </c>
      <c r="AK398" s="455">
        <v>11814</v>
      </c>
      <c r="AT398" s="512"/>
    </row>
    <row r="399" spans="1:46" ht="24" customHeight="1" outlineLevel="1" x14ac:dyDescent="0.25">
      <c r="B399" s="464">
        <v>398</v>
      </c>
      <c r="C399" s="463" t="s">
        <v>24011</v>
      </c>
      <c r="D399" s="463" t="s">
        <v>24015</v>
      </c>
      <c r="E399" s="464" t="s">
        <v>19116</v>
      </c>
      <c r="F399" s="463">
        <f>VLOOKUP(E399,[4]INVENTARIO!$B$4:$D$1048576,3,0)</f>
        <v>0</v>
      </c>
      <c r="G399" s="465" t="s">
        <v>19117</v>
      </c>
      <c r="H399" s="463" t="s">
        <v>24056</v>
      </c>
      <c r="I399" s="463" t="s">
        <v>24055</v>
      </c>
      <c r="J399" s="462">
        <v>0.74</v>
      </c>
      <c r="K399" s="462">
        <v>0.28000000000000003</v>
      </c>
      <c r="L399" s="462">
        <v>0.28000000000000003</v>
      </c>
      <c r="M399" s="462">
        <v>0</v>
      </c>
      <c r="N399" s="462" t="s">
        <v>4605</v>
      </c>
      <c r="O399" s="462">
        <f>VLOOKUP(E399,[4]INVENTARIO!$B$4:$L$1048576,11,0)</f>
        <v>3.5</v>
      </c>
      <c r="P399" s="537">
        <v>997.09324000000026</v>
      </c>
      <c r="Q399" s="537">
        <v>598.25594400000011</v>
      </c>
      <c r="R399" s="539"/>
      <c r="S399" s="537">
        <v>666.69999999999993</v>
      </c>
      <c r="T399" s="537">
        <v>400.01999999999992</v>
      </c>
      <c r="V399" s="469">
        <v>0.6</v>
      </c>
      <c r="X399" s="466">
        <f>VLOOKUP(E399,[4]INVENTARIO!$B$114:$R$4077,17,0)</f>
        <v>590</v>
      </c>
      <c r="Y399" s="466">
        <f>VLOOKUP(E399,[4]INVENTARIO!$B$4:$S$4077,18,0)</f>
        <v>307.8</v>
      </c>
      <c r="AA399" s="455">
        <f>VLOOKUP(E399,[4]INVENTARIO!$B$4:$U$4077,20,0)</f>
        <v>513</v>
      </c>
      <c r="AB399" s="455">
        <f>AA399*60%</f>
        <v>307.8</v>
      </c>
      <c r="AD399" s="455">
        <f>VLOOKUP(E399,[4]INVENTARIO!$B$4:$X$4077,23,0)</f>
        <v>513</v>
      </c>
      <c r="AE399" s="455">
        <f>AD399*60%</f>
        <v>307.8</v>
      </c>
      <c r="AG399" s="455">
        <f>VLOOKUP(E399,[4]INVENTARIO!$B$4:$AA$1048576,26,0)</f>
        <v>513</v>
      </c>
      <c r="AH399" s="455">
        <f>AG399*60%</f>
        <v>307.8</v>
      </c>
      <c r="AJ399" s="455">
        <f>VLOOKUP(E399,[4]INVENTARIO!$B$4:$AD$1048576,29,0)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VLOOKUP(E400,[4]INVENTARIO!$B$4:$D$1048576,3,0)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VLOOKUP(E400,[4]INVENTARIO!$B$114:$R$4077,17,0)</f>
        <v>24335.3</v>
      </c>
      <c r="Y400" s="466">
        <f>VLOOKUP(E400,[4]INVENTARIO!$B$4:$S$4077,18,0)</f>
        <v>10580.575000000001</v>
      </c>
      <c r="AA400" s="455">
        <f>VLOOKUP(E400,[4]INVENTARIO!$B$4:$U$4077,20,0)</f>
        <v>21161.15</v>
      </c>
      <c r="AB400" s="455">
        <v>10580.575000000001</v>
      </c>
      <c r="AD400" s="455">
        <f>VLOOKUP(E400,[4]INVENTARIO!$B$4:$X$4077,23,0)</f>
        <v>21161.15</v>
      </c>
      <c r="AE400" s="455">
        <v>10580.575000000001</v>
      </c>
      <c r="AG400" s="455">
        <f>VLOOKUP(E400,[4]INVENTARIO!$B$4:$AA$1048576,26,0)</f>
        <v>21161.15</v>
      </c>
      <c r="AH400" s="455">
        <v>10580.575000000001</v>
      </c>
      <c r="AJ400" s="455">
        <f>VLOOKUP(E400,[4]INVENTARIO!$B$4:$AD$1048576,29,0)</f>
        <v>0</v>
      </c>
      <c r="AK400" s="455">
        <f t="shared" si="81"/>
        <v>0</v>
      </c>
      <c r="AT400" s="512"/>
    </row>
    <row r="401" spans="1:46" ht="24" customHeight="1" outlineLevel="1" x14ac:dyDescent="0.25">
      <c r="B401" s="464">
        <v>400</v>
      </c>
      <c r="C401" s="463" t="s">
        <v>24011</v>
      </c>
      <c r="D401" s="463" t="s">
        <v>24017</v>
      </c>
      <c r="E401" s="464" t="s">
        <v>21099</v>
      </c>
      <c r="F401" s="463">
        <f>VLOOKUP(E401,[4]INVENTARIO!$B$4:$D$1048576,3,0)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VLOOKUP(E401,[4]INVENTARIO!$B$114:$R$4077,17,0)</f>
        <v>80752</v>
      </c>
      <c r="Y401" s="466">
        <f>VLOOKUP(E401,[4]INVENTARIO!$B$4:$S$4077,18,0)</f>
        <v>35109.574999999997</v>
      </c>
      <c r="AA401" s="455">
        <f>VLOOKUP(E401,[4]INVENTARIO!$B$4:$U$4077,20,0)</f>
        <v>70219.149999999994</v>
      </c>
      <c r="AB401" s="455">
        <f t="shared" ref="AB401:AB415" si="82">AA401*60%</f>
        <v>42131.49</v>
      </c>
      <c r="AD401" s="455">
        <f>VLOOKUP(E401,[4]INVENTARIO!$B$4:$X$4077,23,0)</f>
        <v>70219.149999999994</v>
      </c>
      <c r="AE401" s="455">
        <f t="shared" ref="AE401:AE415" si="83">AD401*60%</f>
        <v>42131.49</v>
      </c>
      <c r="AG401" s="455">
        <f>VLOOKUP(E401,[4]INVENTARIO!$B$4:$AA$1048576,26,0)</f>
        <v>70219.149999999994</v>
      </c>
      <c r="AH401" s="455">
        <f t="shared" ref="AH401:AH415" si="84">AG401*60%</f>
        <v>42131.49</v>
      </c>
      <c r="AJ401" s="455">
        <f>VLOOKUP(E401,[4]INVENTARIO!$B$4:$AD$1048576,29,0)</f>
        <v>0</v>
      </c>
      <c r="AK401" s="455">
        <f t="shared" si="81"/>
        <v>0</v>
      </c>
      <c r="AT401" s="512"/>
    </row>
    <row r="402" spans="1:46" ht="24" customHeight="1" outlineLevel="1" x14ac:dyDescent="0.25">
      <c r="B402" s="464">
        <v>401</v>
      </c>
      <c r="C402" s="463" t="s">
        <v>24011</v>
      </c>
      <c r="D402" s="463" t="s">
        <v>24017</v>
      </c>
      <c r="E402" s="464" t="s">
        <v>21106</v>
      </c>
      <c r="F402" s="463">
        <f>VLOOKUP(E402,[4]INVENTARIO!$B$4:$D$1048576,3,0)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VLOOKUP(E402,[4]INVENTARIO!$B$114:$R$4077,17,0)</f>
        <v>13406.2</v>
      </c>
      <c r="Y402" s="466">
        <f>VLOOKUP(E402,[4]INVENTARIO!$B$4:$S$4077,18,0)</f>
        <v>5828.7749999999996</v>
      </c>
      <c r="AA402" s="455">
        <f>VLOOKUP(E402,[4]INVENTARIO!$B$4:$U$4077,20,0)</f>
        <v>11657.55</v>
      </c>
      <c r="AB402" s="455">
        <f t="shared" si="82"/>
        <v>6994.53</v>
      </c>
      <c r="AD402" s="455">
        <f>VLOOKUP(E402,[4]INVENTARIO!$B$4:$X$4077,23,0)</f>
        <v>11657.55</v>
      </c>
      <c r="AE402" s="455">
        <f t="shared" si="83"/>
        <v>6994.53</v>
      </c>
      <c r="AG402" s="455">
        <f>VLOOKUP(E402,[4]INVENTARIO!$B$4:$AA$1048576,26,0)</f>
        <v>11657.55</v>
      </c>
      <c r="AH402" s="455">
        <f t="shared" si="84"/>
        <v>6994.53</v>
      </c>
      <c r="AJ402" s="455">
        <f>VLOOKUP(E402,[4]INVENTARIO!$B$4:$AD$1048576,29,0)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VLOOKUP(E403,[4]INVENTARIO!$B$4:$D$1048576,3,0)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VLOOKUP(E403,[4]INVENTARIO!$B$114:$R$4077,17,0)</f>
        <v>25616.799999999999</v>
      </c>
      <c r="Y403" s="466">
        <f>VLOOKUP(E403,[4]INVENTARIO!$B$4:$S$4077,18,0)</f>
        <v>0</v>
      </c>
      <c r="AA403" s="455">
        <f>VLOOKUP(E403,[4]INVENTARIO!$B$4:$U$4077,20,0)</f>
        <v>0</v>
      </c>
      <c r="AB403" s="455">
        <f t="shared" si="82"/>
        <v>0</v>
      </c>
      <c r="AC403" s="495"/>
      <c r="AD403" s="455">
        <f>VLOOKUP(E403,[4]INVENTARIO!$B$4:$X$4077,23,0)</f>
        <v>0</v>
      </c>
      <c r="AE403" s="455">
        <f t="shared" si="83"/>
        <v>0</v>
      </c>
      <c r="AG403" s="455">
        <f>VLOOKUP(E403,[4]INVENTARIO!$B$4:$AA$1048576,26,0)</f>
        <v>0</v>
      </c>
      <c r="AH403" s="455">
        <f t="shared" si="84"/>
        <v>0</v>
      </c>
      <c r="AI403" s="495"/>
      <c r="AJ403" s="455">
        <f>VLOOKUP(E403,[4]INVENTARIO!$B$4:$AD$1048576,29,0)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VLOOKUP(E404,[4]INVENTARIO!$B$4:$D$1048576,3,0)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VLOOKUP(E404,[4]INVENTARIO!$B$114:$R$4077,17,0)</f>
        <v>0</v>
      </c>
      <c r="Y404" s="466">
        <f>VLOOKUP(E404,[4]INVENTARIO!$B$4:$S$4077,18,0)</f>
        <v>0</v>
      </c>
      <c r="AA404" s="455">
        <f>VLOOKUP(E404,[4]INVENTARIO!$B$4:$U$4077,20,0)</f>
        <v>0</v>
      </c>
      <c r="AB404" s="455">
        <f t="shared" si="82"/>
        <v>0</v>
      </c>
      <c r="AD404" s="455">
        <f>VLOOKUP(E404,[4]INVENTARIO!$B$4:$X$4077,23,0)</f>
        <v>0</v>
      </c>
      <c r="AE404" s="455">
        <f t="shared" si="83"/>
        <v>0</v>
      </c>
      <c r="AG404" s="455">
        <f>VLOOKUP(E404,[4]INVENTARIO!$B$4:$AA$1048576,26,0)</f>
        <v>0</v>
      </c>
      <c r="AH404" s="455">
        <f t="shared" si="84"/>
        <v>0</v>
      </c>
      <c r="AJ404" s="455">
        <f>VLOOKUP(E404,[4]INVENTARIO!$B$4:$AD$1048576,29,0)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VLOOKUP(E405,[4]INVENTARIO!$B$4:$D$1048576,3,0)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VLOOKUP(E405,[4]INVENTARIO!$B$114:$R$4077,17,0)</f>
        <v>0</v>
      </c>
      <c r="Y405" s="466">
        <f>VLOOKUP(E405,[4]INVENTARIO!$B$4:$S$4077,18,0)</f>
        <v>0</v>
      </c>
      <c r="AA405" s="455">
        <f>VLOOKUP(E405,[4]INVENTARIO!$B$4:$U$4077,20,0)</f>
        <v>0</v>
      </c>
      <c r="AB405" s="455">
        <f t="shared" si="82"/>
        <v>0</v>
      </c>
      <c r="AC405" s="495"/>
      <c r="AD405" s="455">
        <f>VLOOKUP(E405,[4]INVENTARIO!$B$4:$X$4077,23,0)</f>
        <v>0</v>
      </c>
      <c r="AE405" s="455">
        <f t="shared" si="83"/>
        <v>0</v>
      </c>
      <c r="AG405" s="455">
        <f>VLOOKUP(E405,[4]INVENTARIO!$B$4:$AA$1048576,26,0)</f>
        <v>0</v>
      </c>
      <c r="AH405" s="455">
        <f t="shared" si="84"/>
        <v>0</v>
      </c>
      <c r="AI405" s="495"/>
      <c r="AJ405" s="455">
        <f>VLOOKUP(E405,[4]INVENTARIO!$B$4:$AD$1048576,29,0)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VLOOKUP(E406,[4]INVENTARIO!$B$4:$S$4077,18,0)</f>
        <v>#N/A</v>
      </c>
      <c r="AA406" s="455">
        <v>0</v>
      </c>
      <c r="AB406" s="455">
        <f t="shared" si="82"/>
        <v>0</v>
      </c>
      <c r="AD406" s="455">
        <v>0</v>
      </c>
      <c r="AE406" s="455">
        <f t="shared" si="83"/>
        <v>0</v>
      </c>
      <c r="AG406" s="455" t="e">
        <f>VLOOKUP(E406,[4]INVENTARIO!$B$4:$AA$1048576,26,0)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VLOOKUP(E407,[4]INVENTARIO!$B$4:$S$4077,18,0)</f>
        <v>#N/A</v>
      </c>
      <c r="AA407" s="455">
        <v>0</v>
      </c>
      <c r="AB407" s="455">
        <f t="shared" si="82"/>
        <v>0</v>
      </c>
      <c r="AD407" s="455">
        <v>0</v>
      </c>
      <c r="AE407" s="455">
        <f t="shared" si="83"/>
        <v>0</v>
      </c>
      <c r="AG407" s="455" t="e">
        <f>VLOOKUP(E407,[4]INVENTARIO!$B$4:$AA$1048576,26,0)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VLOOKUP(E408,[4]INVENTARIO!$B$4:$S$4077,18,0)</f>
        <v>#N/A</v>
      </c>
      <c r="AA408" s="455">
        <v>0</v>
      </c>
      <c r="AB408" s="455">
        <f t="shared" si="82"/>
        <v>0</v>
      </c>
      <c r="AC408" s="494"/>
      <c r="AD408" s="455">
        <v>0</v>
      </c>
      <c r="AE408" s="455">
        <f t="shared" si="83"/>
        <v>0</v>
      </c>
      <c r="AG408" s="455" t="e">
        <f>VLOOKUP(E408,[4]INVENTARIO!$B$4:$AA$1048576,26,0)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VLOOKUP(E409,[4]INVENTARIO!$B$4:$D$1048576,3,0)</f>
        <v>0</v>
      </c>
      <c r="G409" s="465" t="s">
        <v>4348</v>
      </c>
      <c r="H409" s="463" t="s">
        <v>24056</v>
      </c>
      <c r="I409" s="463" t="s">
        <v>24055</v>
      </c>
      <c r="J409" s="462">
        <v>0.2</v>
      </c>
      <c r="K409" s="462">
        <v>0.22</v>
      </c>
      <c r="L409" s="462">
        <v>0.15</v>
      </c>
      <c r="M409" s="462">
        <v>0</v>
      </c>
      <c r="N409" s="462" t="s">
        <v>4605</v>
      </c>
      <c r="O409" s="462">
        <f>VLOOKUP(E409,[4]INVENTARIO!$B$4:$L$1048576,11,0)</f>
        <v>0.56666666666666676</v>
      </c>
      <c r="P409" s="537">
        <v>634.74710000000005</v>
      </c>
      <c r="Q409" s="537">
        <f t="shared" si="85"/>
        <v>380.84826000000004</v>
      </c>
      <c r="R409" s="539"/>
      <c r="S409" s="537">
        <v>424.41669999999993</v>
      </c>
      <c r="T409" s="537">
        <v>254.65001999999996</v>
      </c>
      <c r="V409" s="469">
        <f>VLOOKUP(E409,[4]INVENTARIO!$B$4:$P$1048576,15,0)</f>
        <v>0.6</v>
      </c>
      <c r="X409" s="466">
        <f>VLOOKUP(E409,[4]INVENTARIO!$B$114:$R$4077,17,0)</f>
        <v>375.59</v>
      </c>
      <c r="Y409" s="466">
        <f>VLOOKUP(E409,[4]INVENTARIO!$B$4:$S$4077,18,0)</f>
        <v>195.96</v>
      </c>
      <c r="AA409" s="455">
        <f>VLOOKUP(E409,[4]INVENTARIO!$B$4:$U$4077,20,0)</f>
        <v>326.60000000000002</v>
      </c>
      <c r="AB409" s="455">
        <f t="shared" si="82"/>
        <v>195.96</v>
      </c>
      <c r="AD409" s="455">
        <f>VLOOKUP(E409,[4]INVENTARIO!$B$4:$X$4077,23,0)</f>
        <v>326.60000000000002</v>
      </c>
      <c r="AE409" s="455">
        <f t="shared" si="83"/>
        <v>195.96</v>
      </c>
      <c r="AG409" s="455">
        <f>VLOOKUP(E409,[4]INVENTARIO!$B$4:$AA$1048576,26,0)</f>
        <v>326.60000000000002</v>
      </c>
      <c r="AH409" s="455">
        <f t="shared" si="84"/>
        <v>195.96</v>
      </c>
      <c r="AJ409" s="455">
        <f>VLOOKUP(E409,[4]INVENTARIO!$B$4:$AD$1048576,29,0)</f>
        <v>0</v>
      </c>
      <c r="AK409" s="455">
        <f t="shared" si="81"/>
        <v>0</v>
      </c>
      <c r="AT409" s="512"/>
    </row>
    <row r="410" spans="1:46" ht="24" customHeight="1" outlineLevel="1" x14ac:dyDescent="0.25">
      <c r="B410" s="464">
        <v>409</v>
      </c>
      <c r="C410" s="463" t="s">
        <v>24011</v>
      </c>
      <c r="D410" s="463" t="s">
        <v>24015</v>
      </c>
      <c r="E410" s="464" t="s">
        <v>22311</v>
      </c>
      <c r="F410" s="463">
        <f>VLOOKUP(E410,[4]INVENTARIO!$B$4:$D$1048576,3,0)</f>
        <v>0</v>
      </c>
      <c r="G410" s="465" t="s">
        <v>4348</v>
      </c>
      <c r="H410" s="463" t="s">
        <v>24056</v>
      </c>
      <c r="I410" s="463" t="s">
        <v>24055</v>
      </c>
      <c r="J410" s="462">
        <v>0.35</v>
      </c>
      <c r="K410" s="462">
        <v>0.3</v>
      </c>
      <c r="L410" s="462">
        <v>0.15</v>
      </c>
      <c r="M410" s="462">
        <v>0</v>
      </c>
      <c r="N410" s="462" t="s">
        <v>4605</v>
      </c>
      <c r="O410" s="462">
        <f>VLOOKUP(E410,[4]INVENTARIO!$B$4:$L$1048576,11,0)</f>
        <v>0.81666666666666676</v>
      </c>
      <c r="P410" s="537">
        <v>746.49835000000007</v>
      </c>
      <c r="Q410" s="537">
        <f t="shared" si="85"/>
        <v>447.89901000000003</v>
      </c>
      <c r="R410" s="539"/>
      <c r="S410" s="537">
        <v>499.13794999999993</v>
      </c>
      <c r="T410" s="537">
        <v>299.48276999999996</v>
      </c>
      <c r="V410" s="469">
        <f>VLOOKUP(E410,[4]INVENTARIO!$B$4:$P$1048576,15,0)</f>
        <v>0.6</v>
      </c>
      <c r="X410" s="466">
        <f>VLOOKUP(E410,[4]INVENTARIO!$B$114:$R$4077,17,0)</f>
        <v>441.71499999999997</v>
      </c>
      <c r="Y410" s="466">
        <f>VLOOKUP(E410,[4]INVENTARIO!$B$4:$S$4077,18,0)</f>
        <v>230.46</v>
      </c>
      <c r="AA410" s="455">
        <f>VLOOKUP(E410,[4]INVENTARIO!$B$4:$U$4077,20,0)</f>
        <v>384.1</v>
      </c>
      <c r="AB410" s="455">
        <f t="shared" si="82"/>
        <v>230.46</v>
      </c>
      <c r="AD410" s="455">
        <f>VLOOKUP(E410,[4]INVENTARIO!$B$4:$X$4077,23,0)</f>
        <v>384.1</v>
      </c>
      <c r="AE410" s="455">
        <f t="shared" si="83"/>
        <v>230.46</v>
      </c>
      <c r="AG410" s="455">
        <f>VLOOKUP(E410,[4]INVENTARIO!$B$4:$AA$1048576,26,0)</f>
        <v>384.1</v>
      </c>
      <c r="AH410" s="455">
        <f t="shared" si="84"/>
        <v>230.46</v>
      </c>
      <c r="AJ410" s="455">
        <f>VLOOKUP(E410,[4]INVENTARIO!$B$4:$AD$1048576,29,0)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VLOOKUP(E411,[4]INVENTARIO!$B$4:$D$1048576,3,0)</f>
        <v>0</v>
      </c>
      <c r="G411" s="465" t="s">
        <v>4348</v>
      </c>
      <c r="H411" s="463" t="s">
        <v>24056</v>
      </c>
      <c r="I411" s="463" t="s">
        <v>24055</v>
      </c>
      <c r="J411" s="462">
        <v>0.5</v>
      </c>
      <c r="K411" s="462">
        <v>0.38</v>
      </c>
      <c r="L411" s="462">
        <v>0.15</v>
      </c>
      <c r="M411" s="462">
        <v>0</v>
      </c>
      <c r="N411" s="462" t="s">
        <v>4605</v>
      </c>
      <c r="O411" s="462">
        <f>VLOOKUP(E411,[4]INVENTARIO!$B$4:$L$1048576,11,0)</f>
        <v>1.1333333333333335</v>
      </c>
      <c r="P411" s="537">
        <v>1063.8719000000001</v>
      </c>
      <c r="Q411" s="537">
        <f t="shared" si="85"/>
        <v>638.32314000000008</v>
      </c>
      <c r="R411" s="539"/>
      <c r="S411" s="537">
        <v>711.34629999999993</v>
      </c>
      <c r="T411" s="537">
        <v>426.80777999999992</v>
      </c>
      <c r="V411" s="469">
        <f>VLOOKUP(E411,[4]INVENTARIO!$B$4:$P$1048576,15,0)</f>
        <v>0.6</v>
      </c>
      <c r="X411" s="466">
        <f>VLOOKUP(E411,[4]INVENTARIO!$B$114:$R$4077,17,0)</f>
        <v>629.51</v>
      </c>
      <c r="Y411" s="466">
        <f>VLOOKUP(E411,[4]INVENTARIO!$B$4:$S$4077,18,0)</f>
        <v>328.44</v>
      </c>
      <c r="AA411" s="455">
        <f>VLOOKUP(E411,[4]INVENTARIO!$B$4:$U$4077,20,0)</f>
        <v>547.4</v>
      </c>
      <c r="AB411" s="455">
        <f t="shared" si="82"/>
        <v>328.44</v>
      </c>
      <c r="AC411" s="494"/>
      <c r="AD411" s="455">
        <f>VLOOKUP(E411,[4]INVENTARIO!$B$4:$X$4077,23,0)</f>
        <v>547.4</v>
      </c>
      <c r="AE411" s="455">
        <f t="shared" si="83"/>
        <v>328.44</v>
      </c>
      <c r="AG411" s="455">
        <f>VLOOKUP(E411,[4]INVENTARIO!$B$4:$AA$1048576,26,0)</f>
        <v>547.4</v>
      </c>
      <c r="AH411" s="455">
        <f t="shared" si="84"/>
        <v>328.44</v>
      </c>
      <c r="AJ411" s="455">
        <f>VLOOKUP(E411,[4]INVENTARIO!$B$4:$AD$1048576,29,0)</f>
        <v>0</v>
      </c>
      <c r="AK411" s="455">
        <f t="shared" si="81"/>
        <v>0</v>
      </c>
      <c r="AT411" s="512"/>
    </row>
    <row r="412" spans="1:46" ht="24" customHeight="1" outlineLevel="1" x14ac:dyDescent="0.25">
      <c r="B412" s="464">
        <v>411</v>
      </c>
      <c r="C412" s="463" t="s">
        <v>24011</v>
      </c>
      <c r="D412" s="463" t="s">
        <v>24015</v>
      </c>
      <c r="E412" s="464" t="s">
        <v>22313</v>
      </c>
      <c r="F412" s="463">
        <f>VLOOKUP(E412,[4]INVENTARIO!$B$4:$D$1048576,3,0)</f>
        <v>0</v>
      </c>
      <c r="G412" s="465" t="s">
        <v>4824</v>
      </c>
      <c r="H412" s="463" t="s">
        <v>24056</v>
      </c>
      <c r="I412" s="463" t="s">
        <v>24055</v>
      </c>
      <c r="J412" s="462">
        <v>0.26</v>
      </c>
      <c r="K412" s="462">
        <v>0.15</v>
      </c>
      <c r="L412" s="462">
        <v>0.15</v>
      </c>
      <c r="M412" s="462">
        <v>0</v>
      </c>
      <c r="N412" s="462" t="s">
        <v>4605</v>
      </c>
      <c r="O412" s="462">
        <f>VLOOKUP(E412,[4]INVENTARIO!$B$4:$L$1048576,11,0)</f>
        <v>0.1</v>
      </c>
      <c r="P412" s="537">
        <v>558.75625000000002</v>
      </c>
      <c r="Q412" s="537">
        <f t="shared" si="85"/>
        <v>335.25375000000003</v>
      </c>
      <c r="R412" s="539"/>
      <c r="S412" s="537">
        <v>373.60624999999999</v>
      </c>
      <c r="T412" s="537">
        <v>224.16374999999999</v>
      </c>
      <c r="V412" s="469">
        <f>VLOOKUP(E412,[4]INVENTARIO!$B$4:$P$1048576,15,0)</f>
        <v>0.6</v>
      </c>
      <c r="X412" s="466">
        <f>VLOOKUP(E412,[4]INVENTARIO!$B$114:$R$4077,17,0)</f>
        <v>330.625</v>
      </c>
      <c r="Y412" s="466">
        <f>VLOOKUP(E412,[4]INVENTARIO!$B$4:$S$4077,18,0)</f>
        <v>172.5</v>
      </c>
      <c r="AA412" s="455">
        <f>VLOOKUP(E412,[4]INVENTARIO!$B$4:$U$4077,20,0)</f>
        <v>287.5</v>
      </c>
      <c r="AB412" s="455">
        <f t="shared" si="82"/>
        <v>172.5</v>
      </c>
      <c r="AD412" s="455">
        <f>VLOOKUP(E412,[4]INVENTARIO!$B$4:$X$4077,23,0)</f>
        <v>287.5</v>
      </c>
      <c r="AE412" s="455">
        <f t="shared" si="83"/>
        <v>172.5</v>
      </c>
      <c r="AG412" s="455">
        <f>VLOOKUP(E412,[4]INVENTARIO!$B$4:$AA$1048576,26,0)</f>
        <v>287.5</v>
      </c>
      <c r="AH412" s="455">
        <f t="shared" si="84"/>
        <v>172.5</v>
      </c>
      <c r="AJ412" s="455">
        <f>VLOOKUP(E412,[4]INVENTARIO!$B$4:$AD$1048576,29,0)</f>
        <v>0</v>
      </c>
      <c r="AK412" s="455">
        <f t="shared" si="81"/>
        <v>0</v>
      </c>
      <c r="AT412" s="512"/>
    </row>
    <row r="413" spans="1:46" ht="24" customHeight="1" outlineLevel="1" x14ac:dyDescent="0.25">
      <c r="B413" s="464">
        <v>412</v>
      </c>
      <c r="C413" s="463" t="s">
        <v>24011</v>
      </c>
      <c r="D413" s="463" t="s">
        <v>24015</v>
      </c>
      <c r="E413" s="464" t="s">
        <v>22314</v>
      </c>
      <c r="F413" s="463">
        <f>VLOOKUP(E413,[4]INVENTARIO!$B$4:$D$1048576,3,0)</f>
        <v>0</v>
      </c>
      <c r="G413" s="465" t="s">
        <v>4824</v>
      </c>
      <c r="H413" s="463" t="s">
        <v>24056</v>
      </c>
      <c r="I413" s="463" t="s">
        <v>24055</v>
      </c>
      <c r="J413" s="462">
        <v>0.35</v>
      </c>
      <c r="K413" s="462">
        <v>0.17</v>
      </c>
      <c r="L413" s="462">
        <v>0.15</v>
      </c>
      <c r="M413" s="462">
        <v>0</v>
      </c>
      <c r="N413" s="462" t="s">
        <v>4605</v>
      </c>
      <c r="O413" s="462">
        <f>VLOOKUP(E413,[4]INVENTARIO!$B$4:$L$1048576,11,0)</f>
        <v>0.5</v>
      </c>
      <c r="P413" s="537">
        <v>746.49835000000007</v>
      </c>
      <c r="Q413" s="537">
        <f t="shared" si="85"/>
        <v>447.89901000000003</v>
      </c>
      <c r="R413" s="539"/>
      <c r="S413" s="537">
        <v>499.13794999999993</v>
      </c>
      <c r="T413" s="537">
        <v>299.48276999999996</v>
      </c>
      <c r="V413" s="469">
        <f>VLOOKUP(E413,[4]INVENTARIO!$B$4:$P$1048576,15,0)</f>
        <v>0.6</v>
      </c>
      <c r="X413" s="466">
        <f>VLOOKUP(E413,[4]INVENTARIO!$B$114:$R$4077,17,0)</f>
        <v>441.71499999999997</v>
      </c>
      <c r="Y413" s="466">
        <f>VLOOKUP(E413,[4]INVENTARIO!$B$4:$S$4077,18,0)</f>
        <v>230.46</v>
      </c>
      <c r="AA413" s="455">
        <f>VLOOKUP(E413,[4]INVENTARIO!$B$4:$U$4077,20,0)</f>
        <v>384.1</v>
      </c>
      <c r="AB413" s="455">
        <f t="shared" si="82"/>
        <v>230.46</v>
      </c>
      <c r="AD413" s="455">
        <f>VLOOKUP(E413,[4]INVENTARIO!$B$4:$X$4077,23,0)</f>
        <v>384.1</v>
      </c>
      <c r="AE413" s="455">
        <f t="shared" si="83"/>
        <v>230.46</v>
      </c>
      <c r="AG413" s="455">
        <f>VLOOKUP(E413,[4]INVENTARIO!$B$4:$AA$1048576,26,0)</f>
        <v>384.1</v>
      </c>
      <c r="AH413" s="455">
        <f t="shared" si="84"/>
        <v>230.46</v>
      </c>
      <c r="AJ413" s="455">
        <f>VLOOKUP(E413,[4]INVENTARIO!$B$4:$AD$1048576,29,0)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VLOOKUP(E414,[4]INVENTARIO!$B$4:$D$1048576,3,0)</f>
        <v>0</v>
      </c>
      <c r="G414" s="465" t="s">
        <v>4824</v>
      </c>
      <c r="H414" s="463" t="s">
        <v>24056</v>
      </c>
      <c r="I414" s="463" t="s">
        <v>24055</v>
      </c>
      <c r="J414" s="462">
        <v>0.5</v>
      </c>
      <c r="K414" s="462">
        <v>0.25</v>
      </c>
      <c r="L414" s="462">
        <v>0.15</v>
      </c>
      <c r="M414" s="462">
        <v>0</v>
      </c>
      <c r="N414" s="462" t="s">
        <v>4605</v>
      </c>
      <c r="O414" s="462">
        <f>VLOOKUP(E414,[4]INVENTARIO!$B$4:$L$1048576,11,0)</f>
        <v>0.65</v>
      </c>
      <c r="P414" s="537">
        <v>1063.8719000000001</v>
      </c>
      <c r="Q414" s="537">
        <f t="shared" si="85"/>
        <v>638.32314000000008</v>
      </c>
      <c r="R414" s="539"/>
      <c r="S414" s="537">
        <v>711.34629999999993</v>
      </c>
      <c r="T414" s="537">
        <v>426.80777999999992</v>
      </c>
      <c r="V414" s="469">
        <f>VLOOKUP(E414,[4]INVENTARIO!$B$4:$P$1048576,15,0)</f>
        <v>0.6</v>
      </c>
      <c r="X414" s="466">
        <f>VLOOKUP(E414,[4]INVENTARIO!$B$114:$R$4077,17,0)</f>
        <v>629.51</v>
      </c>
      <c r="Y414" s="466">
        <f>VLOOKUP(E414,[4]INVENTARIO!$B$4:$S$4077,18,0)</f>
        <v>328.44</v>
      </c>
      <c r="AA414" s="455">
        <f>VLOOKUP(E414,[4]INVENTARIO!$B$4:$U$4077,20,0)</f>
        <v>547.4</v>
      </c>
      <c r="AB414" s="455">
        <f t="shared" si="82"/>
        <v>328.44</v>
      </c>
      <c r="AD414" s="455">
        <f>VLOOKUP(E414,[4]INVENTARIO!$B$4:$X$4077,23,0)</f>
        <v>547.4</v>
      </c>
      <c r="AE414" s="455">
        <f t="shared" si="83"/>
        <v>328.44</v>
      </c>
      <c r="AG414" s="455">
        <f>VLOOKUP(E414,[4]INVENTARIO!$B$4:$AA$1048576,26,0)</f>
        <v>547.4</v>
      </c>
      <c r="AH414" s="455">
        <f t="shared" si="84"/>
        <v>328.44</v>
      </c>
      <c r="AJ414" s="455">
        <f>VLOOKUP(E414,[4]INVENTARIO!$B$4:$AD$1048576,29,0)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VLOOKUP(E415,[4]INVENTARIO!$B$4:$S$4077,18,0)</f>
        <v>#N/A</v>
      </c>
      <c r="AA415" s="455">
        <v>0</v>
      </c>
      <c r="AB415" s="455">
        <f t="shared" si="82"/>
        <v>0</v>
      </c>
      <c r="AD415" s="455">
        <v>0</v>
      </c>
      <c r="AE415" s="455">
        <f t="shared" si="83"/>
        <v>0</v>
      </c>
      <c r="AG415" s="455" t="e">
        <f>VLOOKUP(E415,[4]INVENTARIO!$B$4:$AA$1048576,26,0)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VLOOKUP(E416,[4]INVENTARIO!$B$4:$D$1048576,3,0)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VLOOKUP(E416,[4]INVENTARIO!$B$4:$P$1048576,15,0)</f>
        <v>0.55000000000000004</v>
      </c>
      <c r="W416" s="499"/>
      <c r="X416" s="466">
        <f>VLOOKUP(E416,[4]INVENTARIO!$B$114:$R$4077,17,0)</f>
        <v>29970.6</v>
      </c>
      <c r="Y416" s="466">
        <f>VLOOKUP(E416,[4]INVENTARIO!$B$4:$S$4077,18,0)</f>
        <v>13030.674999999999</v>
      </c>
      <c r="Z416" s="499"/>
      <c r="AA416" s="543">
        <f>VLOOKUP(E416,[4]INVENTARIO!$B$4:$U$4077,20,0)</f>
        <v>26061.35</v>
      </c>
      <c r="AB416" s="543">
        <v>13030.674999999999</v>
      </c>
      <c r="AC416" s="499"/>
      <c r="AD416" s="543">
        <f>VLOOKUP(E416,[4]INVENTARIO!$B$4:$X$4077,23,0)</f>
        <v>26061.35</v>
      </c>
      <c r="AE416" s="543">
        <v>13030.674999999999</v>
      </c>
      <c r="AF416" s="499"/>
      <c r="AG416" s="543">
        <f>VLOOKUP(E416,[4]INVENTARIO!$B$4:$AA$1048576,26,0)</f>
        <v>26061.35</v>
      </c>
      <c r="AH416" s="543">
        <v>13030.674999999999</v>
      </c>
      <c r="AI416" s="499"/>
      <c r="AJ416" s="543">
        <f>VLOOKUP(E416,[4]INVENTARIO!$B$4:$AD$1048576,29,0)</f>
        <v>23469</v>
      </c>
      <c r="AK416" s="543">
        <v>13921.5</v>
      </c>
      <c r="AT416" s="512"/>
    </row>
    <row r="417" spans="1:46" ht="24" customHeight="1" outlineLevel="1" x14ac:dyDescent="0.25">
      <c r="B417" s="464">
        <v>416</v>
      </c>
      <c r="C417" s="463" t="s">
        <v>24011</v>
      </c>
      <c r="D417" s="463" t="s">
        <v>24015</v>
      </c>
      <c r="E417" s="464" t="s">
        <v>23187</v>
      </c>
      <c r="F417" s="463">
        <f>VLOOKUP(E417,[4]INVENTARIO!$B$4:$D$1048576,3,0)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VLOOKUP(E417,[4]INVENTARIO!$B$4:$P$1048576,15,0)</f>
        <v>0.6</v>
      </c>
      <c r="X417" s="466">
        <f>VLOOKUP(E417,[4]INVENTARIO!$B$114:$R$4077,17,0)</f>
        <v>5425.35</v>
      </c>
      <c r="Y417" s="466">
        <f>VLOOKUP(E417,[4]INVENTARIO!$B$4:$S$4077,18,0)</f>
        <v>3255.21</v>
      </c>
      <c r="AA417" s="455">
        <f>VLOOKUP(E417,[4]INVENTARIO!$B$4:$U$4077,20,0)</f>
        <v>5425.35</v>
      </c>
      <c r="AB417" s="455">
        <f>AA417*60%</f>
        <v>3255.21</v>
      </c>
      <c r="AD417" s="455">
        <f>VLOOKUP(E417,[4]INVENTARIO!$B$4:$X$4077,23,0)</f>
        <v>5167</v>
      </c>
      <c r="AE417" s="455">
        <f>AD417*60%</f>
        <v>3100.2</v>
      </c>
      <c r="AG417" s="455">
        <f>VLOOKUP(E417,[4]INVENTARIO!$B$4:$AA$1048576,26,0)</f>
        <v>4493.05</v>
      </c>
      <c r="AH417" s="455">
        <f>AG417*60%</f>
        <v>2695.83</v>
      </c>
      <c r="AJ417" s="455">
        <f>VLOOKUP(E417,[4]INVENTARIO!$B$4:$AD$1048576,29,0)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VLOOKUP(E418,[4]INVENTARIO!$B$4:$D$1048576,3,0)</f>
        <v>0</v>
      </c>
      <c r="G418" s="465" t="s">
        <v>23193</v>
      </c>
      <c r="H418" s="463" t="s">
        <v>4451</v>
      </c>
      <c r="I418" s="463" t="s">
        <v>24055</v>
      </c>
      <c r="J418" s="462">
        <v>1.05</v>
      </c>
      <c r="K418" s="462">
        <v>3.85</v>
      </c>
      <c r="L418" s="462">
        <v>0.15</v>
      </c>
      <c r="M418" s="462">
        <v>506</v>
      </c>
      <c r="N418" s="462" t="s">
        <v>4605</v>
      </c>
      <c r="O418" s="462">
        <f>VLOOKUP(E418,[4]INVENTARIO!$B$4:$L$1048576,11,0)</f>
        <v>21.716666666666669</v>
      </c>
      <c r="P418" s="537">
        <v>9168.8415000000023</v>
      </c>
      <c r="Q418" s="537">
        <f>P418*V418</f>
        <v>5501.304900000001</v>
      </c>
      <c r="R418" s="539"/>
      <c r="S418" s="537">
        <v>6717.1</v>
      </c>
      <c r="T418" s="537">
        <v>4030.26</v>
      </c>
      <c r="V418" s="469">
        <f>VLOOKUP(E418,[4]INVENTARIO!$B$4:$P$1048576,15,0)</f>
        <v>0.6</v>
      </c>
      <c r="X418" s="466">
        <f>VLOOKUP(E418,[4]INVENTARIO!$B$114:$R$4077,17,0)</f>
        <v>5425.35</v>
      </c>
      <c r="Y418" s="466">
        <f>VLOOKUP(E418,[4]INVENTARIO!$B$4:$S$4077,18,0)</f>
        <v>3255.21</v>
      </c>
      <c r="AA418" s="455">
        <f>VLOOKUP(E418,[4]INVENTARIO!$B$4:$U$4077,20,0)</f>
        <v>5425.35</v>
      </c>
      <c r="AB418" s="455">
        <f>AA418*60%</f>
        <v>3255.21</v>
      </c>
      <c r="AD418" s="455">
        <f>VLOOKUP(E418,[4]INVENTARIO!$B$4:$X$4077,23,0)</f>
        <v>5167</v>
      </c>
      <c r="AE418" s="455">
        <f>AD418*60%</f>
        <v>3100.2</v>
      </c>
      <c r="AG418" s="455">
        <f>VLOOKUP(E418,[4]INVENTARIO!$B$4:$AA$1048576,26,0)</f>
        <v>4493.05</v>
      </c>
      <c r="AH418" s="455">
        <f>AG418*60%</f>
        <v>2695.83</v>
      </c>
      <c r="AJ418" s="455">
        <f>VLOOKUP(E418,[4]INVENTARIO!$B$4:$AD$1048576,29,0)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VLOOKUP(E419,[4]INVENTARIO!$B$4:$D$1048576,3,0)</f>
        <v>0</v>
      </c>
      <c r="G419" s="465" t="s">
        <v>23194</v>
      </c>
      <c r="H419" s="463" t="s">
        <v>4451</v>
      </c>
      <c r="I419" s="463" t="s">
        <v>24055</v>
      </c>
      <c r="J419" s="462">
        <v>1.05</v>
      </c>
      <c r="K419" s="462">
        <v>3.85</v>
      </c>
      <c r="L419" s="462">
        <v>0.15</v>
      </c>
      <c r="M419" s="462">
        <v>506</v>
      </c>
      <c r="N419" s="462" t="s">
        <v>4605</v>
      </c>
      <c r="O419" s="462">
        <f>VLOOKUP(E419,[4]INVENTARIO!$B$4:$L$1048576,11,0)</f>
        <v>21</v>
      </c>
      <c r="P419" s="537">
        <v>9168.8415000000023</v>
      </c>
      <c r="Q419" s="537">
        <f>P419*V419</f>
        <v>5501.304900000001</v>
      </c>
      <c r="R419" s="539"/>
      <c r="S419" s="537">
        <v>6717.1</v>
      </c>
      <c r="T419" s="537">
        <v>4030.26</v>
      </c>
      <c r="V419" s="469">
        <f>VLOOKUP(E419,[4]INVENTARIO!$B$4:$P$1048576,15,0)</f>
        <v>0.6</v>
      </c>
      <c r="X419" s="466">
        <f>VLOOKUP(E419,[4]INVENTARIO!$B$114:$R$4077,17,0)</f>
        <v>5425.35</v>
      </c>
      <c r="Y419" s="466">
        <f>VLOOKUP(E419,[4]INVENTARIO!$B$4:$S$4077,18,0)</f>
        <v>3255.21</v>
      </c>
      <c r="AA419" s="455">
        <f>VLOOKUP(E419,[4]INVENTARIO!$B$4:$U$4077,20,0)</f>
        <v>5425.35</v>
      </c>
      <c r="AB419" s="455">
        <f>AA419*60%</f>
        <v>3255.21</v>
      </c>
      <c r="AD419" s="455">
        <f>VLOOKUP(E419,[4]INVENTARIO!$B$4:$X$4077,23,0)</f>
        <v>5167</v>
      </c>
      <c r="AE419" s="455">
        <f>AD419*60%</f>
        <v>3100.2</v>
      </c>
      <c r="AG419" s="455">
        <f>VLOOKUP(E419,[4]INVENTARIO!$B$4:$AA$1048576,26,0)</f>
        <v>4493.05</v>
      </c>
      <c r="AH419" s="455">
        <f>AG419*60%</f>
        <v>2695.83</v>
      </c>
      <c r="AJ419" s="455">
        <f>VLOOKUP(E419,[4]INVENTARIO!$B$4:$AD$1048576,29,0)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VLOOKUP(E420,[4]INVENTARIO!$B$4:$D$1048576,3,0)</f>
        <v>0</v>
      </c>
      <c r="G420" s="465" t="s">
        <v>23195</v>
      </c>
      <c r="H420" s="463" t="s">
        <v>4451</v>
      </c>
      <c r="I420" s="463" t="s">
        <v>24055</v>
      </c>
      <c r="J420" s="462">
        <v>1.05</v>
      </c>
      <c r="K420" s="462">
        <v>3.85</v>
      </c>
      <c r="L420" s="462">
        <v>0.15</v>
      </c>
      <c r="M420" s="462">
        <v>506</v>
      </c>
      <c r="N420" s="462" t="s">
        <v>4605</v>
      </c>
      <c r="O420" s="462">
        <f>VLOOKUP(E420,[4]INVENTARIO!$B$4:$L$1048576,11,0)</f>
        <v>19.45</v>
      </c>
      <c r="P420" s="537">
        <v>9168.8415000000023</v>
      </c>
      <c r="Q420" s="537">
        <f>P420*V420</f>
        <v>5501.304900000001</v>
      </c>
      <c r="R420" s="539"/>
      <c r="S420" s="537">
        <v>6717.1</v>
      </c>
      <c r="T420" s="537">
        <v>4030.26</v>
      </c>
      <c r="V420" s="469">
        <f>VLOOKUP(E420,[4]INVENTARIO!$B$4:$P$1048576,15,0)</f>
        <v>0.6</v>
      </c>
      <c r="X420" s="466">
        <f>VLOOKUP(E420,[4]INVENTARIO!$B$114:$R$4077,17,0)</f>
        <v>5425.35</v>
      </c>
      <c r="Y420" s="466">
        <f>VLOOKUP(E420,[4]INVENTARIO!$B$4:$S$4077,18,0)</f>
        <v>3255.21</v>
      </c>
      <c r="AA420" s="455">
        <f>VLOOKUP(E420,[4]INVENTARIO!$B$4:$U$4077,20,0)</f>
        <v>5425.35</v>
      </c>
      <c r="AB420" s="455">
        <f>AA420*60%</f>
        <v>3255.21</v>
      </c>
      <c r="AD420" s="455">
        <f>VLOOKUP(E420,[4]INVENTARIO!$B$4:$X$4077,23,0)</f>
        <v>5167</v>
      </c>
      <c r="AE420" s="455">
        <f>AD420*60%</f>
        <v>3100.2</v>
      </c>
      <c r="AG420" s="455">
        <f>VLOOKUP(E420,[4]INVENTARIO!$B$4:$AA$1048576,26,0)</f>
        <v>4493.05</v>
      </c>
      <c r="AH420" s="455">
        <f>AG420*60%</f>
        <v>2695.83</v>
      </c>
      <c r="AJ420" s="455">
        <f>VLOOKUP(E420,[4]INVENTARIO!$B$4:$AD$1048576,29,0)</f>
        <v>3907</v>
      </c>
      <c r="AK420" s="455">
        <f>AJ420*60%</f>
        <v>2344.1999999999998</v>
      </c>
      <c r="AT420" s="512"/>
    </row>
    <row r="421" spans="1:46" ht="24" customHeight="1" outlineLevel="1" x14ac:dyDescent="0.25">
      <c r="B421" s="464">
        <v>420</v>
      </c>
      <c r="C421" s="463" t="s">
        <v>24011</v>
      </c>
      <c r="D421" s="463" t="s">
        <v>24019</v>
      </c>
      <c r="E421" s="464" t="s">
        <v>24134</v>
      </c>
      <c r="F421" s="463">
        <v>0</v>
      </c>
      <c r="G421" s="465" t="s">
        <v>24093</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24131</v>
      </c>
      <c r="F422" s="463">
        <v>0</v>
      </c>
      <c r="G422" s="465" t="s">
        <v>24092</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24132</v>
      </c>
      <c r="F423" s="463">
        <v>0</v>
      </c>
      <c r="G423" s="465" t="s">
        <v>24091</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24133</v>
      </c>
      <c r="F424" s="463">
        <v>0</v>
      </c>
      <c r="G424" s="465" t="s">
        <v>24090</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24239</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VLOOKUP(E426,[4]INVENTARIO!$B$4:$AA$1048576,26,0)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VLOOKUP(E427,[4]INVENTARIO!$B$4:$AA$1048576,26,0)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VLOOKUP(E428,[4]INVENTARIO!$B$4:$AA$1048576,26,0)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VLOOKUP(E429,[4]INVENTARIO!$B$4:$D$1048576,3,0)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VLOOKUP(E429,[4]INVENTARIO!$B$114:$R$4077,17,0)</f>
        <v>8970.6</v>
      </c>
      <c r="Y429" s="466">
        <f>X429*60%</f>
        <v>5382.36</v>
      </c>
      <c r="AA429" s="455">
        <f>VLOOKUP(E429,[4]INVENTARIO!$B$4:$U$4077,20,0)</f>
        <v>7800.5</v>
      </c>
      <c r="AB429" s="455">
        <f>AA429*60%</f>
        <v>4680.3</v>
      </c>
      <c r="AD429" s="455">
        <f>VLOOKUP(E429,[4]INVENTARIO!$B$4:$X$4077,23,0)</f>
        <v>7800.5</v>
      </c>
      <c r="AE429" s="455">
        <f>AD429*60%</f>
        <v>4680.3</v>
      </c>
      <c r="AG429" s="455">
        <f>VLOOKUP(E429,[4]INVENTARIO!$B$4:$AA$1048576,26,0)</f>
        <v>7800.5</v>
      </c>
      <c r="AH429" s="455">
        <f>AG429*60%</f>
        <v>4680.3</v>
      </c>
      <c r="AJ429" s="455">
        <f>VLOOKUP(E429,[4]INVENTARIO!$B$4:$AD$1048576,29,0)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VLOOKUP(E430,[4]INVENTARIO!$B$4:$D$1048576,3,0)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VLOOKUP(E430,[4]INVENTARIO!$B$114:$R$4077,17,0)</f>
        <v>16064</v>
      </c>
      <c r="Y430" s="466">
        <f>X430*60%</f>
        <v>9638.4</v>
      </c>
      <c r="AA430" s="455">
        <f>VLOOKUP(E430,[4]INVENTARIO!$B$4:$U$4077,20,0)</f>
        <v>13968.7</v>
      </c>
      <c r="AB430" s="455">
        <f>AA430*60%</f>
        <v>8381.2199999999993</v>
      </c>
      <c r="AD430" s="455">
        <f>VLOOKUP(E430,[4]INVENTARIO!$B$4:$X$4077,23,0)</f>
        <v>13968.7</v>
      </c>
      <c r="AE430" s="455">
        <f>AD430*60%</f>
        <v>8381.2199999999993</v>
      </c>
      <c r="AG430" s="455">
        <f>VLOOKUP(E430,[4]INVENTARIO!$B$4:$AA$1048576,26,0)</f>
        <v>13968.7</v>
      </c>
      <c r="AH430" s="455">
        <f>AG430*60%</f>
        <v>8381.2199999999993</v>
      </c>
      <c r="AJ430" s="455">
        <f>VLOOKUP(E430,[4]INVENTARIO!$B$4:$AD$1048576,29,0)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VLOOKUP(E431,[4]INVENTARIO!$B$4:$D$1048576,3,0)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VLOOKUP(E431,[4]INVENTARIO!$B$114:$R$4077,17,0)</f>
        <v>5524.5</v>
      </c>
      <c r="Y431" s="466">
        <f>X431*60%</f>
        <v>3314.7</v>
      </c>
      <c r="AA431" s="455">
        <f>VLOOKUP(E431,[4]INVENTARIO!$B$4:$U$4077,20,0)</f>
        <v>4803.8999999999996</v>
      </c>
      <c r="AB431" s="455">
        <f>AA431*60%</f>
        <v>2882.3399999999997</v>
      </c>
      <c r="AD431" s="455">
        <f>VLOOKUP(E431,[4]INVENTARIO!$B$4:$X$4077,23,0)</f>
        <v>4803.8999999999996</v>
      </c>
      <c r="AE431" s="455">
        <f>AD431*60%</f>
        <v>2882.3399999999997</v>
      </c>
      <c r="AG431" s="455">
        <f>VLOOKUP(E431,[4]INVENTARIO!$B$4:$AA$1048576,26,0)</f>
        <v>4803.8999999999996</v>
      </c>
      <c r="AH431" s="455">
        <f>AG431*60%</f>
        <v>2882.3399999999997</v>
      </c>
      <c r="AJ431" s="455">
        <f>VLOOKUP(E431,[4]INVENTARIO!$B$4:$AD$1048576,29,0)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VLOOKUP(E432,[4]INVENTARIO!$B$4:$D$1048576,3,0)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VLOOKUP(E432,[4]INVENTARIO!$B$114:$R$4077,17,0)</f>
        <v>6020.6</v>
      </c>
      <c r="Y432" s="466">
        <f>X432*60%</f>
        <v>3612.36</v>
      </c>
      <c r="AA432" s="455">
        <f>VLOOKUP(E432,[4]INVENTARIO!$B$4:$U$4077,20,0)</f>
        <v>5235.3</v>
      </c>
      <c r="AB432" s="455">
        <f>AA432*60%</f>
        <v>3141.18</v>
      </c>
      <c r="AD432" s="455">
        <f>VLOOKUP(E432,[4]INVENTARIO!$B$4:$X$4077,23,0)</f>
        <v>5235.3</v>
      </c>
      <c r="AE432" s="455">
        <f>AD432*60%</f>
        <v>3141.18</v>
      </c>
      <c r="AG432" s="455">
        <f>VLOOKUP(E432,[4]INVENTARIO!$B$4:$AA$1048576,26,0)</f>
        <v>5235.3</v>
      </c>
      <c r="AH432" s="455">
        <f>AG432*60%</f>
        <v>3141.18</v>
      </c>
      <c r="AJ432" s="455">
        <f>VLOOKUP(E432,[4]INVENTARIO!$B$4:$AD$1048576,29,0)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VLOOKUP(E433,[4]INVENTARIO!$B$4:$D$1048576,3,0)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VLOOKUP(E433,[4]INVENTARIO!$B$114:$R$4077,17,0)</f>
        <v>27140</v>
      </c>
      <c r="Y433" s="466">
        <f t="shared" si="86"/>
        <v>16284</v>
      </c>
      <c r="AA433" s="455">
        <f>VLOOKUP(E433,[4]INVENTARIO!$B$4:$U$4077,20,0)</f>
        <v>0</v>
      </c>
      <c r="AB433" s="455">
        <f t="shared" si="87"/>
        <v>0</v>
      </c>
      <c r="AD433" s="455">
        <f>VLOOKUP(E433,[4]INVENTARIO!$B$4:$X$4077,23,0)</f>
        <v>0</v>
      </c>
      <c r="AE433" s="455">
        <f t="shared" si="88"/>
        <v>0</v>
      </c>
      <c r="AG433" s="455">
        <f>VLOOKUP(E433,[4]INVENTARIO!$B$4:$AA$1048576,26,0)</f>
        <v>0</v>
      </c>
      <c r="AH433" s="455">
        <f t="shared" si="89"/>
        <v>0</v>
      </c>
      <c r="AJ433" s="455">
        <f>VLOOKUP(E433,[4]INVENTARIO!$B$4:$AD$1048576,29,0)</f>
        <v>0</v>
      </c>
      <c r="AK433" s="455">
        <f t="shared" si="90"/>
        <v>0</v>
      </c>
      <c r="AT433" s="512"/>
    </row>
    <row r="434" spans="1:46" ht="24" customHeight="1" outlineLevel="1" x14ac:dyDescent="0.25">
      <c r="B434" s="464">
        <v>433</v>
      </c>
      <c r="C434" s="463" t="s">
        <v>24029</v>
      </c>
      <c r="D434" s="463" t="s">
        <v>24026</v>
      </c>
      <c r="E434" s="464" t="s">
        <v>23009</v>
      </c>
      <c r="F434" s="463">
        <f>VLOOKUP(E434,[4]INVENTARIO!$B$4:$D$1048576,3,0)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VLOOKUP(E434,[4]INVENTARIO!$B$4:$P$1048576,15,0)</f>
        <v>0.72</v>
      </c>
      <c r="X434" s="466">
        <f>VLOOKUP(E434,[4]INVENTARIO!$B$114:$R$4077,17,0)</f>
        <v>66000</v>
      </c>
      <c r="Y434" s="466">
        <f t="shared" si="86"/>
        <v>39600</v>
      </c>
      <c r="AA434" s="455">
        <f>VLOOKUP(E434,[4]INVENTARIO!$B$4:$U$4077,20,0)</f>
        <v>0</v>
      </c>
      <c r="AB434" s="455">
        <f t="shared" si="87"/>
        <v>0</v>
      </c>
      <c r="AD434" s="455">
        <f>VLOOKUP(E434,[4]INVENTARIO!$B$4:$X$4077,23,0)</f>
        <v>0</v>
      </c>
      <c r="AE434" s="455">
        <f t="shared" si="88"/>
        <v>0</v>
      </c>
      <c r="AG434" s="455">
        <f>VLOOKUP(E434,[4]INVENTARIO!$B$4:$AA$1048576,26,0)</f>
        <v>0</v>
      </c>
      <c r="AH434" s="455">
        <f t="shared" si="89"/>
        <v>0</v>
      </c>
      <c r="AJ434" s="455">
        <f>VLOOKUP(E434,[4]INVENTARIO!$B$4:$AD$1048576,29,0)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VLOOKUP(E435,[4]INVENTARIO!$B$4:$AA$1048576,26,0)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VLOOKUP(E436,[4]INVENTARIO!$B$4:$AA$1048576,26,0)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VLOOKUP(E437,[4]INVENTARIO!$B$4:$AA$1048576,26,0)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VLOOKUP(E438,[4]INVENTARIO!$B$4:$AA$1048576,26,0)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24113</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VLOOKUP(E439,[4]INVENTARIO!$B$4:$AA$1048576,26,0)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24114</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VLOOKUP(E440,[4]INVENTARIO!$B$4:$AA$1048576,26,0)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24115</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VLOOKUP(E441,[4]INVENTARIO!$B$4:$AA$1048576,26,0)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VLOOKUP(E442,[4]INVENTARIO!$B$4:$D$1048576,3,0)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VLOOKUP(E442,[4]INVENTARIO!$B$4:$P$1048576,15,0)</f>
        <v>0.6</v>
      </c>
      <c r="X442" s="466">
        <f>VLOOKUP(E442,[4]INVENTARIO!$B$114:$R$4077,17,0)</f>
        <v>5841</v>
      </c>
      <c r="Y442" s="466">
        <f t="shared" ref="Y442:Y455" si="91">X442*60%</f>
        <v>3504.6</v>
      </c>
      <c r="AA442" s="455">
        <f>VLOOKUP(E442,[4]INVENTARIO!$B$4:$U$4077,20,0)</f>
        <v>5079.1000000000004</v>
      </c>
      <c r="AB442" s="455">
        <f t="shared" ref="AB442:AB455" si="92">AA442*60%</f>
        <v>3047.46</v>
      </c>
      <c r="AD442" s="455">
        <f>VLOOKUP(E442,[4]INVENTARIO!$B$4:$X$4077,23,0)</f>
        <v>5079.1000000000004</v>
      </c>
      <c r="AE442" s="455">
        <f t="shared" ref="AE442:AE455" si="93">AD442*60%</f>
        <v>3047.46</v>
      </c>
      <c r="AG442" s="455">
        <f>VLOOKUP(E442,[4]INVENTARIO!$B$4:$AA$1048576,26,0)</f>
        <v>5079.1000000000004</v>
      </c>
      <c r="AH442" s="455">
        <f t="shared" ref="AH442:AH455" si="94">AG442*60%</f>
        <v>3047.46</v>
      </c>
      <c r="AJ442" s="455">
        <f>VLOOKUP(E442,[4]INVENTARIO!$B$4:$AD$1048576,29,0)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VLOOKUP(E443,[4]INVENTARIO!$B$4:$D$1048576,3,0)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VLOOKUP(E443,[4]INVENTARIO!$B$4:$P$1048576,15,0)</f>
        <v>0.6</v>
      </c>
      <c r="X443" s="466">
        <f>VLOOKUP(E443,[4]INVENTARIO!$B$114:$R$4077,17,0)</f>
        <v>3758.5</v>
      </c>
      <c r="Y443" s="466">
        <f t="shared" si="91"/>
        <v>2255.1</v>
      </c>
      <c r="AA443" s="455">
        <f>VLOOKUP(E443,[4]INVENTARIO!$B$4:$U$4077,20,0)</f>
        <v>3268.3</v>
      </c>
      <c r="AB443" s="455">
        <f t="shared" si="92"/>
        <v>1960.98</v>
      </c>
      <c r="AD443" s="455">
        <f>VLOOKUP(E443,[4]INVENTARIO!$B$4:$X$4077,23,0)</f>
        <v>3268.3</v>
      </c>
      <c r="AE443" s="455">
        <f t="shared" si="93"/>
        <v>1960.98</v>
      </c>
      <c r="AG443" s="455">
        <f>VLOOKUP(E443,[4]INVENTARIO!$B$4:$AA$1048576,26,0)</f>
        <v>3268.3</v>
      </c>
      <c r="AH443" s="455">
        <f t="shared" si="94"/>
        <v>1960.98</v>
      </c>
      <c r="AJ443" s="455">
        <f>VLOOKUP(E443,[4]INVENTARIO!$B$4:$AD$1048576,29,0)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VLOOKUP(E444,[4]INVENTARIO!$B$4:$D$1048576,3,0)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VLOOKUP(E444,[4]INVENTARIO!$B$4:$P$1048576,15,0)</f>
        <v>0.6</v>
      </c>
      <c r="X444" s="466">
        <f>VLOOKUP(E444,[4]INVENTARIO!$B$114:$R$4077,17,0)</f>
        <v>4742.8</v>
      </c>
      <c r="Y444" s="466">
        <f t="shared" si="91"/>
        <v>2845.68</v>
      </c>
      <c r="AA444" s="455">
        <f>VLOOKUP(E444,[4]INVENTARIO!$B$4:$U$4077,20,0)</f>
        <v>4124.1000000000004</v>
      </c>
      <c r="AB444" s="455">
        <f t="shared" si="92"/>
        <v>2474.46</v>
      </c>
      <c r="AD444" s="455">
        <f>VLOOKUP(E444,[4]INVENTARIO!$B$4:$X$4077,23,0)</f>
        <v>4124.1000000000004</v>
      </c>
      <c r="AE444" s="455">
        <f t="shared" si="93"/>
        <v>2474.46</v>
      </c>
      <c r="AG444" s="455">
        <f>VLOOKUP(E444,[4]INVENTARIO!$B$4:$AA$1048576,26,0)</f>
        <v>4124.1000000000004</v>
      </c>
      <c r="AH444" s="455">
        <f t="shared" si="94"/>
        <v>2474.46</v>
      </c>
      <c r="AJ444" s="455">
        <f>VLOOKUP(E444,[4]INVENTARIO!$B$4:$AD$1048576,29,0)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VLOOKUP(E445,[4]INVENTARIO!$B$4:$D$1048576,3,0)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VLOOKUP(E445,[4]INVENTARIO!$B$4:$P$1048576,15,0)</f>
        <v>0.6</v>
      </c>
      <c r="X445" s="466">
        <f>VLOOKUP(E445,[4]INVENTARIO!$B$114:$R$4077,17,0)</f>
        <v>6583.8</v>
      </c>
      <c r="Y445" s="466">
        <f t="shared" si="91"/>
        <v>3950.2799999999997</v>
      </c>
      <c r="AA445" s="455">
        <f>VLOOKUP(E445,[4]INVENTARIO!$B$4:$U$4077,20,0)</f>
        <v>5725.1</v>
      </c>
      <c r="AB445" s="455">
        <f t="shared" si="92"/>
        <v>3435.06</v>
      </c>
      <c r="AD445" s="455">
        <f>VLOOKUP(E445,[4]INVENTARIO!$B$4:$X$4077,23,0)</f>
        <v>5725.1</v>
      </c>
      <c r="AE445" s="455">
        <f t="shared" si="93"/>
        <v>3435.06</v>
      </c>
      <c r="AG445" s="455">
        <f>VLOOKUP(E445,[4]INVENTARIO!$B$4:$AA$1048576,26,0)</f>
        <v>5725.1</v>
      </c>
      <c r="AH445" s="455">
        <f t="shared" si="94"/>
        <v>3435.06</v>
      </c>
      <c r="AJ445" s="455">
        <f>VLOOKUP(E445,[4]INVENTARIO!$B$4:$AD$1048576,29,0)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VLOOKUP(E446,[4]INVENTARIO!$B$4:$D$1048576,3,0)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VLOOKUP(E446,[4]INVENTARIO!$B$4:$P$1048576,15,0)</f>
        <v>0.6</v>
      </c>
      <c r="X446" s="466">
        <f>VLOOKUP(E446,[4]INVENTARIO!$B$114:$R$4077,17,0)</f>
        <v>3829.6</v>
      </c>
      <c r="Y446" s="466">
        <f t="shared" si="91"/>
        <v>2297.7599999999998</v>
      </c>
      <c r="AA446" s="455">
        <f>VLOOKUP(E446,[4]INVENTARIO!$B$4:$U$4077,20,0)</f>
        <v>3330.1</v>
      </c>
      <c r="AB446" s="455">
        <f t="shared" si="92"/>
        <v>1998.06</v>
      </c>
      <c r="AD446" s="455">
        <f>VLOOKUP(E446,[4]INVENTARIO!$B$4:$X$4077,23,0)</f>
        <v>3330.1</v>
      </c>
      <c r="AE446" s="455">
        <f t="shared" si="93"/>
        <v>1998.06</v>
      </c>
      <c r="AG446" s="455">
        <f>VLOOKUP(E446,[4]INVENTARIO!$B$4:$AA$1048576,26,0)</f>
        <v>3330.1</v>
      </c>
      <c r="AH446" s="455">
        <f t="shared" si="94"/>
        <v>1998.06</v>
      </c>
      <c r="AJ446" s="455">
        <f>VLOOKUP(E446,[4]INVENTARIO!$B$4:$AD$1048576,29,0)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VLOOKUP(E447,[4]INVENTARIO!$B$4:$D$1048576,3,0)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VLOOKUP(E447,[4]INVENTARIO!$B$4:$P$1048576,15,0)</f>
        <v>0.6</v>
      </c>
      <c r="X447" s="466">
        <f>VLOOKUP(E447,[4]INVENTARIO!$B$114:$R$4077,17,0)</f>
        <v>4927.8</v>
      </c>
      <c r="Y447" s="466">
        <f t="shared" si="91"/>
        <v>2956.68</v>
      </c>
      <c r="AA447" s="455">
        <f>VLOOKUP(E447,[4]INVENTARIO!$B$4:$U$4077,20,0)</f>
        <v>4285.1000000000004</v>
      </c>
      <c r="AB447" s="455">
        <f t="shared" si="92"/>
        <v>2571.06</v>
      </c>
      <c r="AD447" s="455">
        <f>VLOOKUP(E447,[4]INVENTARIO!$B$4:$X$4077,23,0)</f>
        <v>4285.1000000000004</v>
      </c>
      <c r="AE447" s="455">
        <f t="shared" si="93"/>
        <v>2571.06</v>
      </c>
      <c r="AG447" s="455">
        <f>VLOOKUP(E447,[4]INVENTARIO!$B$4:$AA$1048576,26,0)</f>
        <v>4285.1000000000004</v>
      </c>
      <c r="AH447" s="455">
        <f t="shared" si="94"/>
        <v>2571.06</v>
      </c>
      <c r="AJ447" s="455">
        <f>VLOOKUP(E447,[4]INVENTARIO!$B$4:$AD$1048576,29,0)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VLOOKUP(E448,[4]INVENTARIO!$B$4:$D$1048576,3,0)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VLOOKUP(E448,[4]INVENTARIO!$B$4:$P$1048576,15,0)</f>
        <v>0.6</v>
      </c>
      <c r="X448" s="466">
        <f>VLOOKUP(E448,[4]INVENTARIO!$B$114:$R$4077,17,0)</f>
        <v>765</v>
      </c>
      <c r="Y448" s="466">
        <f t="shared" si="91"/>
        <v>459</v>
      </c>
      <c r="AA448" s="455">
        <f>VLOOKUP(E448,[4]INVENTARIO!$B$4:$U$4077,20,0)</f>
        <v>0</v>
      </c>
      <c r="AB448" s="455">
        <f t="shared" si="92"/>
        <v>0</v>
      </c>
      <c r="AD448" s="455">
        <f>VLOOKUP(E448,[4]INVENTARIO!$B$4:$X$4077,23,0)</f>
        <v>0</v>
      </c>
      <c r="AE448" s="455">
        <f t="shared" si="93"/>
        <v>0</v>
      </c>
      <c r="AG448" s="455">
        <f>VLOOKUP(E448,[4]INVENTARIO!$B$4:$AA$1048576,26,0)</f>
        <v>0</v>
      </c>
      <c r="AH448" s="455">
        <f t="shared" si="94"/>
        <v>0</v>
      </c>
      <c r="AJ448" s="455">
        <f>VLOOKUP(E448,[4]INVENTARIO!$B$4:$AD$1048576,29,0)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VLOOKUP(E449,[4]INVENTARIO!$B$4:$D$1048576,3,0)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VLOOKUP(E449,[4]INVENTARIO!$B$4:$P$1048576,15,0)</f>
        <v>0.6</v>
      </c>
      <c r="X449" s="466">
        <f>VLOOKUP(E449,[4]INVENTARIO!$B$114:$R$4077,17,0)</f>
        <v>1296</v>
      </c>
      <c r="Y449" s="466">
        <f t="shared" si="91"/>
        <v>777.6</v>
      </c>
      <c r="AA449" s="455">
        <f>VLOOKUP(E449,[4]INVENTARIO!$B$4:$U$4077,20,0)</f>
        <v>0</v>
      </c>
      <c r="AB449" s="455">
        <f t="shared" si="92"/>
        <v>0</v>
      </c>
      <c r="AD449" s="455">
        <f>VLOOKUP(E449,[4]INVENTARIO!$B$4:$X$4077,23,0)</f>
        <v>0</v>
      </c>
      <c r="AE449" s="455">
        <f t="shared" si="93"/>
        <v>0</v>
      </c>
      <c r="AG449" s="455">
        <f>VLOOKUP(E449,[4]INVENTARIO!$B$4:$AA$1048576,26,0)</f>
        <v>0</v>
      </c>
      <c r="AH449" s="455">
        <f t="shared" si="94"/>
        <v>0</v>
      </c>
      <c r="AJ449" s="455">
        <f>VLOOKUP(E449,[4]INVENTARIO!$B$4:$AD$1048576,29,0)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VLOOKUP(E450,[4]INVENTARIO!$B$4:$D$1048576,3,0)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VLOOKUP(E450,[4]INVENTARIO!$B$4:$P$1048576,15,0)</f>
        <v>0.6</v>
      </c>
      <c r="X450" s="466">
        <f>VLOOKUP(E450,[4]INVENTARIO!$B$114:$R$4077,17,0)</f>
        <v>1782</v>
      </c>
      <c r="Y450" s="466">
        <f t="shared" si="91"/>
        <v>1069.2</v>
      </c>
      <c r="AA450" s="455">
        <f>VLOOKUP(E450,[4]INVENTARIO!$B$4:$U$4077,20,0)</f>
        <v>0</v>
      </c>
      <c r="AB450" s="455">
        <f t="shared" si="92"/>
        <v>0</v>
      </c>
      <c r="AD450" s="455">
        <f>VLOOKUP(E450,[4]INVENTARIO!$B$4:$X$4077,23,0)</f>
        <v>0</v>
      </c>
      <c r="AE450" s="455">
        <f t="shared" si="93"/>
        <v>0</v>
      </c>
      <c r="AG450" s="455">
        <f>VLOOKUP(E450,[4]INVENTARIO!$B$4:$AA$1048576,26,0)</f>
        <v>0</v>
      </c>
      <c r="AH450" s="455">
        <f t="shared" si="94"/>
        <v>0</v>
      </c>
      <c r="AJ450" s="455">
        <f>VLOOKUP(E450,[4]INVENTARIO!$B$4:$AD$1048576,29,0)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VLOOKUP(E451,[4]INVENTARIO!$B$4:$D$1048576,3,0)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VLOOKUP(E451,[4]INVENTARIO!$B$4:$P$1048576,15,0)</f>
        <v>0.6</v>
      </c>
      <c r="X451" s="466">
        <f>VLOOKUP(E451,[4]INVENTARIO!$B$114:$R$4077,17,0)</f>
        <v>2430</v>
      </c>
      <c r="Y451" s="466">
        <f t="shared" si="91"/>
        <v>1458</v>
      </c>
      <c r="AA451" s="455">
        <f>VLOOKUP(E451,[4]INVENTARIO!$B$4:$U$4077,20,0)</f>
        <v>0</v>
      </c>
      <c r="AB451" s="455">
        <f t="shared" si="92"/>
        <v>0</v>
      </c>
      <c r="AD451" s="455">
        <f>VLOOKUP(E451,[4]INVENTARIO!$B$4:$X$4077,23,0)</f>
        <v>0</v>
      </c>
      <c r="AE451" s="455">
        <f t="shared" si="93"/>
        <v>0</v>
      </c>
      <c r="AG451" s="455">
        <f>VLOOKUP(E451,[4]INVENTARIO!$B$4:$AA$1048576,26,0)</f>
        <v>0</v>
      </c>
      <c r="AH451" s="455">
        <f t="shared" si="94"/>
        <v>0</v>
      </c>
      <c r="AJ451" s="455">
        <f>VLOOKUP(E451,[4]INVENTARIO!$B$4:$AD$1048576,29,0)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VLOOKUP(E452,[4]INVENTARIO!$B$4:$D$1048576,3,0)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VLOOKUP(E452,[4]INVENTARIO!$B$4:$P$1048576,15,0)</f>
        <v>0.6</v>
      </c>
      <c r="X452" s="466">
        <f>VLOOKUP(E452,[4]INVENTARIO!$B$114:$R$4077,17,0)</f>
        <v>935</v>
      </c>
      <c r="Y452" s="466">
        <f t="shared" si="91"/>
        <v>561</v>
      </c>
      <c r="AA452" s="455">
        <f>VLOOKUP(E452,[4]INVENTARIO!$B$4:$U$4077,20,0)</f>
        <v>0</v>
      </c>
      <c r="AB452" s="455">
        <f t="shared" si="92"/>
        <v>0</v>
      </c>
      <c r="AD452" s="455">
        <f>VLOOKUP(E452,[4]INVENTARIO!$B$4:$X$4077,23,0)</f>
        <v>0</v>
      </c>
      <c r="AE452" s="455">
        <f t="shared" si="93"/>
        <v>0</v>
      </c>
      <c r="AG452" s="455">
        <f>VLOOKUP(E452,[4]INVENTARIO!$B$4:$AA$1048576,26,0)</f>
        <v>0</v>
      </c>
      <c r="AH452" s="455">
        <f t="shared" si="94"/>
        <v>0</v>
      </c>
      <c r="AJ452" s="455">
        <f>VLOOKUP(E452,[4]INVENTARIO!$B$4:$AD$1048576,29,0)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VLOOKUP(E453,[4]INVENTARIO!$B$4:$D$1048576,3,0)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VLOOKUP(E453,[4]INVENTARIO!$B$4:$P$1048576,15,0)</f>
        <v>0.6</v>
      </c>
      <c r="X453" s="466">
        <f>VLOOKUP(E453,[4]INVENTARIO!$B$114:$R$4077,17,0)</f>
        <v>1539</v>
      </c>
      <c r="Y453" s="466">
        <f t="shared" si="91"/>
        <v>923.4</v>
      </c>
      <c r="AA453" s="455">
        <f>VLOOKUP(E453,[4]INVENTARIO!$B$4:$U$4077,20,0)</f>
        <v>0</v>
      </c>
      <c r="AB453" s="455">
        <f t="shared" si="92"/>
        <v>0</v>
      </c>
      <c r="AD453" s="455">
        <f>VLOOKUP(E453,[4]INVENTARIO!$B$4:$X$4077,23,0)</f>
        <v>0</v>
      </c>
      <c r="AE453" s="455">
        <f t="shared" si="93"/>
        <v>0</v>
      </c>
      <c r="AG453" s="455">
        <f>VLOOKUP(E453,[4]INVENTARIO!$B$4:$AA$1048576,26,0)</f>
        <v>0</v>
      </c>
      <c r="AH453" s="455">
        <f t="shared" si="94"/>
        <v>0</v>
      </c>
      <c r="AJ453" s="455">
        <f>VLOOKUP(E453,[4]INVENTARIO!$B$4:$AD$1048576,29,0)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VLOOKUP(E454,[4]INVENTARIO!$B$4:$D$1048576,3,0)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VLOOKUP(E454,[4]INVENTARIO!$B$4:$P$1048576,15,0)</f>
        <v>0.6</v>
      </c>
      <c r="X454" s="466">
        <f>VLOOKUP(E454,[4]INVENTARIO!$B$114:$R$4077,17,0)</f>
        <v>2187</v>
      </c>
      <c r="Y454" s="466">
        <f t="shared" si="91"/>
        <v>1312.2</v>
      </c>
      <c r="AA454" s="455">
        <f>VLOOKUP(E454,[4]INVENTARIO!$B$4:$U$4077,20,0)</f>
        <v>0</v>
      </c>
      <c r="AB454" s="455">
        <f t="shared" si="92"/>
        <v>0</v>
      </c>
      <c r="AD454" s="455">
        <f>VLOOKUP(E454,[4]INVENTARIO!$B$4:$X$4077,23,0)</f>
        <v>0</v>
      </c>
      <c r="AE454" s="455">
        <f t="shared" si="93"/>
        <v>0</v>
      </c>
      <c r="AG454" s="455">
        <f>VLOOKUP(E454,[4]INVENTARIO!$B$4:$AA$1048576,26,0)</f>
        <v>0</v>
      </c>
      <c r="AH454" s="455">
        <f t="shared" si="94"/>
        <v>0</v>
      </c>
      <c r="AJ454" s="455">
        <f>VLOOKUP(E454,[4]INVENTARIO!$B$4:$AD$1048576,29,0)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VLOOKUP(E455,[4]INVENTARIO!$B$4:$D$1048576,3,0)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VLOOKUP(E455,[4]INVENTARIO!$B$4:$P$1048576,15,0)</f>
        <v>0.6</v>
      </c>
      <c r="X455" s="466">
        <f>VLOOKUP(E455,[4]INVENTARIO!$B$114:$R$4077,17,0)</f>
        <v>3078</v>
      </c>
      <c r="Y455" s="466">
        <f t="shared" si="91"/>
        <v>1846.8</v>
      </c>
      <c r="AA455" s="455">
        <f>VLOOKUP(E455,[4]INVENTARIO!$B$4:$U$4077,20,0)</f>
        <v>0</v>
      </c>
      <c r="AB455" s="455">
        <f t="shared" si="92"/>
        <v>0</v>
      </c>
      <c r="AD455" s="455">
        <f>VLOOKUP(E455,[4]INVENTARIO!$B$4:$X$4077,23,0)</f>
        <v>0</v>
      </c>
      <c r="AE455" s="455">
        <f t="shared" si="93"/>
        <v>0</v>
      </c>
      <c r="AG455" s="455">
        <f>VLOOKUP(E455,[4]INVENTARIO!$B$4:$AA$1048576,26,0)</f>
        <v>0</v>
      </c>
      <c r="AH455" s="455">
        <f t="shared" si="94"/>
        <v>0</v>
      </c>
      <c r="AJ455" s="455">
        <f>VLOOKUP(E455,[4]INVENTARIO!$B$4:$AD$1048576,29,0)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VLOOKUP(E456,[4]INVENTARIO!$B$4:$D$1048576,3,0)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VLOOKUP(E456,[4]INVENTARIO!$B$4:$P$1048576,15,0)</f>
        <v>0.6</v>
      </c>
      <c r="X456" s="466">
        <f>VLOOKUP(E456,[4]INVENTARIO!$B$114:$R$4077,17,0)</f>
        <v>555.1</v>
      </c>
      <c r="Y456" s="466">
        <f t="shared" si="86"/>
        <v>333.06</v>
      </c>
      <c r="AA456" s="455">
        <f>VLOOKUP(E456,[4]INVENTARIO!$B$4:$U$4077,20,0)</f>
        <v>482.7</v>
      </c>
      <c r="AB456" s="455">
        <f t="shared" si="87"/>
        <v>289.62</v>
      </c>
      <c r="AD456" s="455">
        <f>VLOOKUP(E456,[4]INVENTARIO!$B$4:$X$4077,23,0)</f>
        <v>482.7</v>
      </c>
      <c r="AE456" s="455">
        <f t="shared" ref="AE456:AE487" si="96">AD456*60%</f>
        <v>289.62</v>
      </c>
      <c r="AG456" s="455">
        <f>VLOOKUP(E456,[4]INVENTARIO!$B$4:$AA$1048576,26,0)</f>
        <v>482.7</v>
      </c>
      <c r="AH456" s="455">
        <f t="shared" ref="AH456:AH487" si="97">AG456*60%</f>
        <v>289.62</v>
      </c>
      <c r="AJ456" s="455">
        <f>VLOOKUP(E456,[4]INVENTARIO!$B$4:$AD$1048576,29,0)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VLOOKUP(E457,[4]INVENTARIO!$B$4:$D$1048576,3,0)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VLOOKUP(E457,[4]INVENTARIO!$B$4:$P$1048576,15,0)</f>
        <v>0.6</v>
      </c>
      <c r="X457" s="466">
        <f>VLOOKUP(E457,[4]INVENTARIO!$B$114:$R$4077,17,0)</f>
        <v>396.9</v>
      </c>
      <c r="Y457" s="466">
        <f t="shared" si="86"/>
        <v>238.14</v>
      </c>
      <c r="AA457" s="455">
        <f>VLOOKUP(E457,[4]INVENTARIO!$B$4:$U$4077,20,0)</f>
        <v>345.1</v>
      </c>
      <c r="AB457" s="455">
        <f t="shared" si="87"/>
        <v>207.06</v>
      </c>
      <c r="AD457" s="455">
        <f>VLOOKUP(E457,[4]INVENTARIO!$B$4:$X$4077,23,0)</f>
        <v>345.1</v>
      </c>
      <c r="AE457" s="455">
        <f t="shared" si="96"/>
        <v>207.06</v>
      </c>
      <c r="AG457" s="455">
        <f>VLOOKUP(E457,[4]INVENTARIO!$B$4:$AA$1048576,26,0)</f>
        <v>345.1</v>
      </c>
      <c r="AH457" s="455">
        <f t="shared" si="97"/>
        <v>207.06</v>
      </c>
      <c r="AJ457" s="455">
        <f>VLOOKUP(E457,[4]INVENTARIO!$B$4:$AD$1048576,29,0)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VLOOKUP(E458,[4]INVENTARIO!$B$4:$D$1048576,3,0)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VLOOKUP(E458,[4]INVENTARIO!$B$4:$P$1048576,15,0)</f>
        <v>0.6</v>
      </c>
      <c r="X458" s="466">
        <f>VLOOKUP(E458,[4]INVENTARIO!$B$114:$R$4077,17,0)</f>
        <v>2032.8</v>
      </c>
      <c r="Y458" s="466">
        <f>X458*60%</f>
        <v>1219.6799999999998</v>
      </c>
      <c r="AA458" s="455">
        <f>VLOOKUP(E458,[4]INVENTARIO!$B$4:$U$4077,20,0)</f>
        <v>1767.7</v>
      </c>
      <c r="AB458" s="455">
        <f>AA458*60%</f>
        <v>1060.6199999999999</v>
      </c>
      <c r="AD458" s="455">
        <f>VLOOKUP(E458,[4]INVENTARIO!$B$4:$X$4077,23,0)</f>
        <v>1767.7</v>
      </c>
      <c r="AE458" s="455">
        <f>AD458*60%</f>
        <v>1060.6199999999999</v>
      </c>
      <c r="AG458" s="455">
        <f>VLOOKUP(E458,[4]INVENTARIO!$B$4:$AA$1048576,26,0)</f>
        <v>1767.7</v>
      </c>
      <c r="AH458" s="455">
        <f>AG458*60%</f>
        <v>1060.6199999999999</v>
      </c>
      <c r="AJ458" s="455">
        <f>VLOOKUP(E458,[4]INVENTARIO!$B$4:$AD$1048576,29,0)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VLOOKUP(E459,[4]INVENTARIO!$B$4:$D$1048576,3,0)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VLOOKUP(E459,[4]INVENTARIO!$B$4:$P$1048576,15,0)</f>
        <v>0.6</v>
      </c>
      <c r="X459" s="466">
        <f>VLOOKUP(E459,[4]INVENTARIO!$B$114:$R$4077,17,0)</f>
        <v>3312</v>
      </c>
      <c r="Y459" s="466">
        <f>X459*60%</f>
        <v>1987.1999999999998</v>
      </c>
      <c r="AA459" s="455">
        <f>VLOOKUP(E459,[4]INVENTARIO!$B$4:$U$4077,20,0)</f>
        <v>2880</v>
      </c>
      <c r="AB459" s="455">
        <f>AA459*60%</f>
        <v>1728</v>
      </c>
      <c r="AD459" s="455">
        <f>VLOOKUP(E459,[4]INVENTARIO!$B$4:$X$4077,23,0)</f>
        <v>2880</v>
      </c>
      <c r="AE459" s="455">
        <f>AD459*60%</f>
        <v>1728</v>
      </c>
      <c r="AG459" s="455">
        <f>VLOOKUP(E459,[4]INVENTARIO!$B$4:$AA$1048576,26,0)</f>
        <v>2880</v>
      </c>
      <c r="AH459" s="455">
        <f>AG459*60%</f>
        <v>1728</v>
      </c>
      <c r="AJ459" s="455">
        <f>VLOOKUP(E459,[4]INVENTARIO!$B$4:$AD$1048576,29,0)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VLOOKUP(E460,[4]INVENTARIO!$B$4:$D$1048576,3,0)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VLOOKUP(E460,[4]INVENTARIO!$B$4:$P$1048576,15,0)</f>
        <v>0.6</v>
      </c>
      <c r="X460" s="466">
        <f>VLOOKUP(E460,[4]INVENTARIO!$B$114:$R$4077,17,0)</f>
        <v>1475</v>
      </c>
      <c r="Y460" s="466">
        <f>X460*60%</f>
        <v>885</v>
      </c>
      <c r="AA460" s="455">
        <f>VLOOKUP(E460,[4]INVENTARIO!$B$4:$U$4077,20,0)</f>
        <v>1282.5999999999999</v>
      </c>
      <c r="AB460" s="455">
        <f>AA460*60%</f>
        <v>769.56</v>
      </c>
      <c r="AD460" s="455">
        <f>VLOOKUP(E460,[4]INVENTARIO!$B$4:$X$4077,23,0)</f>
        <v>1282.5999999999999</v>
      </c>
      <c r="AE460" s="455">
        <f>AD460*60%</f>
        <v>769.56</v>
      </c>
      <c r="AG460" s="455">
        <f>VLOOKUP(E460,[4]INVENTARIO!$B$4:$AA$1048576,26,0)</f>
        <v>1282.5999999999999</v>
      </c>
      <c r="AH460" s="455">
        <f>AG460*60%</f>
        <v>769.56</v>
      </c>
      <c r="AJ460" s="455">
        <f>VLOOKUP(E460,[4]INVENTARIO!$B$4:$AD$1048576,29,0)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VLOOKUP(E461,[4]INVENTARIO!$B$4:$D$1048576,3,0)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VLOOKUP(E461,[4]INVENTARIO!$B$4:$P$1048576,15,0)</f>
        <v>0.6</v>
      </c>
      <c r="X461" s="466">
        <f>VLOOKUP(E461,[4]INVENTARIO!$B$114:$R$4077,17,0)</f>
        <v>2440.4</v>
      </c>
      <c r="Y461" s="466">
        <f>X461*60%</f>
        <v>1464.24</v>
      </c>
      <c r="AA461" s="455">
        <f>VLOOKUP(E461,[4]INVENTARIO!$B$4:$U$4077,20,0)</f>
        <v>2122.1</v>
      </c>
      <c r="AB461" s="455">
        <f>AA461*60%</f>
        <v>1273.26</v>
      </c>
      <c r="AD461" s="455">
        <f>VLOOKUP(E461,[4]INVENTARIO!$B$4:$X$4077,23,0)</f>
        <v>2122.1</v>
      </c>
      <c r="AE461" s="455">
        <f>AD461*60%</f>
        <v>1273.26</v>
      </c>
      <c r="AG461" s="455">
        <f>VLOOKUP(E461,[4]INVENTARIO!$B$4:$AA$1048576,26,0)</f>
        <v>2122.1</v>
      </c>
      <c r="AH461" s="455">
        <f>AG461*60%</f>
        <v>1273.26</v>
      </c>
      <c r="AJ461" s="455">
        <f>VLOOKUP(E461,[4]INVENTARIO!$B$4:$AD$1048576,29,0)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VLOOKUP(E462,[4]INVENTARIO!$B$4:$D$1048576,3,0)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VLOOKUP(E462,[4]INVENTARIO!$B$4:$P$1048576,15,0)</f>
        <v>0.6</v>
      </c>
      <c r="X462" s="466">
        <f>VLOOKUP(E462,[4]INVENTARIO!$B$114:$R$4077,17,0)</f>
        <v>1307.4000000000001</v>
      </c>
      <c r="Y462" s="466">
        <f t="shared" si="86"/>
        <v>784.44</v>
      </c>
      <c r="AA462" s="455">
        <f>VLOOKUP(E462,[4]INVENTARIO!$B$4:$U$4077,20,0)</f>
        <v>1136.9000000000001</v>
      </c>
      <c r="AB462" s="455">
        <f t="shared" si="87"/>
        <v>682.14</v>
      </c>
      <c r="AD462" s="455">
        <f>VLOOKUP(E462,[4]INVENTARIO!$B$4:$X$4077,23,0)</f>
        <v>1136.9000000000001</v>
      </c>
      <c r="AE462" s="455">
        <f t="shared" si="96"/>
        <v>682.14</v>
      </c>
      <c r="AG462" s="455">
        <f>VLOOKUP(E462,[4]INVENTARIO!$B$4:$AA$1048576,26,0)</f>
        <v>1136.9000000000001</v>
      </c>
      <c r="AH462" s="455">
        <f t="shared" si="97"/>
        <v>682.14</v>
      </c>
      <c r="AJ462" s="455">
        <f>VLOOKUP(E462,[4]INVENTARIO!$B$4:$AD$1048576,29,0)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VLOOKUP(E463,[4]INVENTARIO!$B$4:$D$1048576,3,0)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VLOOKUP(E463,[4]INVENTARIO!$B$4:$P$1048576,15,0)</f>
        <v>0.6</v>
      </c>
      <c r="X463" s="466">
        <f>VLOOKUP(E463,[4]INVENTARIO!$B$114:$R$4077,17,0)</f>
        <v>1357</v>
      </c>
      <c r="Y463" s="466">
        <f t="shared" si="86"/>
        <v>814.19999999999993</v>
      </c>
      <c r="AA463" s="455">
        <f>VLOOKUP(E463,[4]INVENTARIO!$B$4:$U$4077,20,0)</f>
        <v>1180</v>
      </c>
      <c r="AB463" s="455">
        <f t="shared" si="87"/>
        <v>708</v>
      </c>
      <c r="AD463" s="455">
        <f>VLOOKUP(E463,[4]INVENTARIO!$B$4:$X$4077,23,0)</f>
        <v>1180</v>
      </c>
      <c r="AE463" s="455">
        <f t="shared" si="96"/>
        <v>708</v>
      </c>
      <c r="AG463" s="455">
        <f>VLOOKUP(E463,[4]INVENTARIO!$B$4:$AA$1048576,26,0)</f>
        <v>1180</v>
      </c>
      <c r="AH463" s="455">
        <f t="shared" si="97"/>
        <v>708</v>
      </c>
      <c r="AJ463" s="455">
        <f>VLOOKUP(E463,[4]INVENTARIO!$B$4:$AD$1048576,29,0)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VLOOKUP(E464,[4]INVENTARIO!$B$4:$D$1048576,3,0)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VLOOKUP(E464,[4]INVENTARIO!$B$4:$P$1048576,15,0)</f>
        <v>0.6</v>
      </c>
      <c r="X464" s="466">
        <f>VLOOKUP(E464,[4]INVENTARIO!$B$114:$R$4077,17,0)</f>
        <v>809.9</v>
      </c>
      <c r="Y464" s="466">
        <f t="shared" si="86"/>
        <v>485.93999999999994</v>
      </c>
      <c r="AA464" s="455">
        <f>VLOOKUP(E464,[4]INVENTARIO!$B$4:$U$4077,20,0)</f>
        <v>704.3</v>
      </c>
      <c r="AB464" s="455">
        <f t="shared" si="87"/>
        <v>422.58</v>
      </c>
      <c r="AD464" s="455">
        <f>VLOOKUP(E464,[4]INVENTARIO!$B$4:$X$4077,23,0)</f>
        <v>704.3</v>
      </c>
      <c r="AE464" s="455">
        <f t="shared" si="96"/>
        <v>422.58</v>
      </c>
      <c r="AG464" s="455">
        <f>VLOOKUP(E464,[4]INVENTARIO!$B$4:$AA$1048576,26,0)</f>
        <v>704.3</v>
      </c>
      <c r="AH464" s="455">
        <f t="shared" si="97"/>
        <v>422.58</v>
      </c>
      <c r="AJ464" s="455">
        <f>VLOOKUP(E464,[4]INVENTARIO!$B$4:$AD$1048576,29,0)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VLOOKUP(E465,[4]INVENTARIO!$B$4:$D$1048576,3,0)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VLOOKUP(E465,[4]INVENTARIO!$B$4:$X$4077,23,0)</f>
        <v>0</v>
      </c>
      <c r="AE465" s="455">
        <f t="shared" si="96"/>
        <v>0</v>
      </c>
      <c r="AG465" s="455">
        <f>VLOOKUP(E465,[4]INVENTARIO!$B$4:$AA$1048576,26,0)</f>
        <v>0</v>
      </c>
      <c r="AH465" s="455">
        <f t="shared" si="97"/>
        <v>0</v>
      </c>
      <c r="AJ465" s="455">
        <f>VLOOKUP(E465,[4]INVENTARIO!$B$4:$AD$1048576,29,0)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VLOOKUP(E466,[4]INVENTARIO!$B$4:$D$1048576,3,0)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VLOOKUP(E466,[4]INVENTARIO!$B$4:$U$4077,20,0)</f>
        <v>0</v>
      </c>
      <c r="AB466" s="455">
        <f t="shared" ref="AB466:AB500" si="99">AA466*60%</f>
        <v>0</v>
      </c>
      <c r="AD466" s="455">
        <f>VLOOKUP(E466,[4]INVENTARIO!$B$4:$X$4077,23,0)</f>
        <v>0</v>
      </c>
      <c r="AE466" s="455">
        <f t="shared" si="96"/>
        <v>0</v>
      </c>
      <c r="AG466" s="455">
        <f>VLOOKUP(E466,[4]INVENTARIO!$B$4:$AA$1048576,26,0)</f>
        <v>0</v>
      </c>
      <c r="AH466" s="455">
        <f t="shared" si="97"/>
        <v>0</v>
      </c>
      <c r="AJ466" s="455">
        <f>VLOOKUP(E466,[4]INVENTARIO!$B$4:$AD$1048576,29,0)</f>
        <v>0</v>
      </c>
      <c r="AK466" s="455">
        <f t="shared" si="98"/>
        <v>0</v>
      </c>
      <c r="AT466" s="512"/>
    </row>
    <row r="467" spans="1:46" ht="24" customHeight="1" outlineLevel="1" x14ac:dyDescent="0.25">
      <c r="A467" s="463" t="s">
        <v>23941</v>
      </c>
      <c r="B467" s="464">
        <v>466</v>
      </c>
      <c r="C467" s="463" t="s">
        <v>24029</v>
      </c>
      <c r="D467" s="463" t="s">
        <v>24025</v>
      </c>
      <c r="E467" s="464" t="s">
        <v>24233</v>
      </c>
      <c r="F467" s="463">
        <v>0</v>
      </c>
      <c r="G467" s="465" t="s">
        <v>24236</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24234</v>
      </c>
      <c r="F468" s="463">
        <v>0</v>
      </c>
      <c r="G468" s="465" t="s">
        <v>24237</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24235</v>
      </c>
      <c r="F469" s="463">
        <v>0</v>
      </c>
      <c r="G469" s="465" t="s">
        <v>24238</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VLOOKUP(E470,[4]INVENTARIO!$B$4:$D$1048576,3,0)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VLOOKUP(E470,[4]INVENTARIO!$B$4:$P$1048576,15,0)</f>
        <v>0.6</v>
      </c>
      <c r="X470" s="466">
        <f>VLOOKUP(E470,[4]INVENTARIO!$B$114:$R$4077,17,0)</f>
        <v>6844</v>
      </c>
      <c r="Y470" s="466">
        <f t="shared" ref="Y470:Y475" si="100">X470*60%</f>
        <v>4106.3999999999996</v>
      </c>
      <c r="AA470" s="455">
        <f>VLOOKUP(E470,[4]INVENTARIO!$B$4:$U$4077,20,0)</f>
        <v>5951.3</v>
      </c>
      <c r="AB470" s="455">
        <f t="shared" ref="AB470:AB475" si="101">AA470*60%</f>
        <v>3570.78</v>
      </c>
      <c r="AD470" s="455">
        <f>VLOOKUP(E470,[4]INVENTARIO!$B$4:$X$4077,23,0)</f>
        <v>5951.3</v>
      </c>
      <c r="AE470" s="455">
        <f t="shared" ref="AE470:AE475" si="102">AD470*60%</f>
        <v>3570.78</v>
      </c>
      <c r="AG470" s="455">
        <f>VLOOKUP(E470,[4]INVENTARIO!$B$4:$AA$1048576,26,0)</f>
        <v>5951.3</v>
      </c>
      <c r="AH470" s="455">
        <f t="shared" ref="AH470:AH475" si="103">AG470*60%</f>
        <v>3570.78</v>
      </c>
      <c r="AJ470" s="455">
        <f>VLOOKUP(E470,[4]INVENTARIO!$B$4:$AD$1048576,29,0)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VLOOKUP(E471,[4]INVENTARIO!$B$4:$D$1048576,3,0)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VLOOKUP(E471,[4]INVENTARIO!$B$4:$P$1048576,15,0)</f>
        <v>0.6</v>
      </c>
      <c r="X471" s="466">
        <f>VLOOKUP(E471,[4]INVENTARIO!$B$114:$R$4077,17,0)</f>
        <v>10035.299999999999</v>
      </c>
      <c r="Y471" s="466">
        <f t="shared" si="100"/>
        <v>6021.1799999999994</v>
      </c>
      <c r="AA471" s="455">
        <f>VLOOKUP(E471,[4]INVENTARIO!$B$4:$U$4077,20,0)</f>
        <v>8726.2999999999993</v>
      </c>
      <c r="AB471" s="455">
        <f t="shared" si="101"/>
        <v>5235.78</v>
      </c>
      <c r="AD471" s="455">
        <f>VLOOKUP(E471,[4]INVENTARIO!$B$4:$X$4077,23,0)</f>
        <v>8726.2999999999993</v>
      </c>
      <c r="AE471" s="455">
        <f t="shared" si="102"/>
        <v>5235.78</v>
      </c>
      <c r="AG471" s="455">
        <f>VLOOKUP(E471,[4]INVENTARIO!$B$4:$AA$1048576,26,0)</f>
        <v>8726.2999999999993</v>
      </c>
      <c r="AH471" s="455">
        <f t="shared" si="103"/>
        <v>5235.78</v>
      </c>
      <c r="AJ471" s="455">
        <f>VLOOKUP(E471,[4]INVENTARIO!$B$4:$AD$1048576,29,0)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VLOOKUP(E472,[4]INVENTARIO!$B$4:$D$1048576,3,0)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VLOOKUP(E472,[4]INVENTARIO!$B$4:$P$1048576,15,0)</f>
        <v>0.6</v>
      </c>
      <c r="X472" s="466">
        <f>VLOOKUP(E472,[4]INVENTARIO!$B$114:$R$4077,17,0)</f>
        <v>6723.3</v>
      </c>
      <c r="Y472" s="466">
        <f t="shared" si="100"/>
        <v>4033.98</v>
      </c>
      <c r="AA472" s="455">
        <f>VLOOKUP(E472,[4]INVENTARIO!$B$4:$U$4077,20,0)</f>
        <v>5846.3</v>
      </c>
      <c r="AB472" s="455">
        <f t="shared" si="101"/>
        <v>3507.78</v>
      </c>
      <c r="AD472" s="455">
        <f>VLOOKUP(E472,[4]INVENTARIO!$B$4:$X$4077,23,0)</f>
        <v>5846.3</v>
      </c>
      <c r="AE472" s="455">
        <f t="shared" si="102"/>
        <v>3507.78</v>
      </c>
      <c r="AG472" s="455">
        <f>VLOOKUP(E472,[4]INVENTARIO!$B$4:$AA$1048576,26,0)</f>
        <v>5846.3</v>
      </c>
      <c r="AH472" s="455">
        <f t="shared" si="103"/>
        <v>3507.78</v>
      </c>
      <c r="AJ472" s="455">
        <f>VLOOKUP(E472,[4]INVENTARIO!$B$4:$AD$1048576,29,0)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VLOOKUP(E473,[4]INVENTARIO!$B$4:$D$1048576,3,0)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VLOOKUP(E473,[4]INVENTARIO!$B$4:$P$1048576,15,0)</f>
        <v>0.6</v>
      </c>
      <c r="W473" s="497"/>
      <c r="X473" s="466">
        <f>VLOOKUP(E473,[4]INVENTARIO!$B$114:$R$4077,17,0)</f>
        <v>8729.2999999999993</v>
      </c>
      <c r="Y473" s="466">
        <f t="shared" si="100"/>
        <v>5237.579999999999</v>
      </c>
      <c r="AA473" s="455">
        <f>VLOOKUP(E473,[4]INVENTARIO!$B$4:$U$4077,20,0)</f>
        <v>7590.7</v>
      </c>
      <c r="AB473" s="455">
        <f t="shared" si="101"/>
        <v>4554.42</v>
      </c>
      <c r="AC473" s="497"/>
      <c r="AD473" s="455">
        <f>VLOOKUP(E473,[4]INVENTARIO!$B$4:$X$4077,23,0)</f>
        <v>7590.7</v>
      </c>
      <c r="AE473" s="455">
        <f t="shared" si="102"/>
        <v>4554.42</v>
      </c>
      <c r="AF473" s="497"/>
      <c r="AG473" s="455">
        <f>VLOOKUP(E473,[4]INVENTARIO!$B$4:$AA$1048576,26,0)</f>
        <v>7590.7</v>
      </c>
      <c r="AH473" s="455">
        <f t="shared" si="103"/>
        <v>4554.42</v>
      </c>
      <c r="AI473" s="497"/>
      <c r="AJ473" s="455">
        <f>VLOOKUP(E473,[4]INVENTARIO!$B$4:$AD$1048576,29,0)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VLOOKUP(E474,[4]INVENTARIO!$B$4:$D$1048576,3,0)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VLOOKUP(E474,[4]INVENTARIO!$B$4:$P$1048576,15,0)</f>
        <v>0.6</v>
      </c>
      <c r="X474" s="466">
        <f>VLOOKUP(E474,[4]INVENTARIO!$B$114:$R$4077,17,0)</f>
        <v>6267.4</v>
      </c>
      <c r="Y474" s="466">
        <f t="shared" si="100"/>
        <v>3760.4399999999996</v>
      </c>
      <c r="AA474" s="455">
        <f>VLOOKUP(E474,[4]INVENTARIO!$B$4:$U$4077,20,0)</f>
        <v>5449.9</v>
      </c>
      <c r="AB474" s="455">
        <f t="shared" si="101"/>
        <v>3269.9399999999996</v>
      </c>
      <c r="AD474" s="455">
        <f>VLOOKUP(E474,[4]INVENTARIO!$B$4:$X$4077,23,0)</f>
        <v>5449.9</v>
      </c>
      <c r="AE474" s="455">
        <f t="shared" si="102"/>
        <v>3269.9399999999996</v>
      </c>
      <c r="AG474" s="455">
        <f>VLOOKUP(E474,[4]INVENTARIO!$B$4:$AA$1048576,26,0)</f>
        <v>5449.9</v>
      </c>
      <c r="AH474" s="455">
        <f t="shared" si="103"/>
        <v>3269.9399999999996</v>
      </c>
      <c r="AJ474" s="455">
        <f>VLOOKUP(E474,[4]INVENTARIO!$B$4:$AD$1048576,29,0)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VLOOKUP(E475,[4]INVENTARIO!$B$4:$D$1048576,3,0)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VLOOKUP(E475,[4]INVENTARIO!$B$4:$P$1048576,15,0)</f>
        <v>0.6</v>
      </c>
      <c r="X475" s="466">
        <f>VLOOKUP(E475,[4]INVENTARIO!$B$114:$R$4077,17,0)</f>
        <v>7822.8</v>
      </c>
      <c r="Y475" s="466">
        <f t="shared" si="100"/>
        <v>4693.68</v>
      </c>
      <c r="AA475" s="455">
        <f>VLOOKUP(E475,[4]INVENTARIO!$B$4:$U$4077,20,0)</f>
        <v>6802.4</v>
      </c>
      <c r="AB475" s="455">
        <f t="shared" si="101"/>
        <v>4081.4399999999996</v>
      </c>
      <c r="AD475" s="455">
        <f>VLOOKUP(E475,[4]INVENTARIO!$B$4:$X$4077,23,0)</f>
        <v>6802.4</v>
      </c>
      <c r="AE475" s="455">
        <f t="shared" si="102"/>
        <v>4081.4399999999996</v>
      </c>
      <c r="AG475" s="455">
        <f>VLOOKUP(E475,[4]INVENTARIO!$B$4:$AA$1048576,26,0)</f>
        <v>6802.4</v>
      </c>
      <c r="AH475" s="455">
        <f t="shared" si="103"/>
        <v>4081.4399999999996</v>
      </c>
      <c r="AJ475" s="455">
        <f>VLOOKUP(E475,[4]INVENTARIO!$B$4:$AD$1048576,29,0)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VLOOKUP(E476,[4]INVENTARIO!$B$4:$D$1048576,3,0)</f>
        <v>0</v>
      </c>
      <c r="G476" s="465" t="s">
        <v>24112</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VLOOKUP(E476,[4]INVENTARIO!$B$4:$X$4077,23,0)</f>
        <v>0</v>
      </c>
      <c r="AE476" s="455">
        <f t="shared" si="96"/>
        <v>0</v>
      </c>
      <c r="AG476" s="455">
        <f>VLOOKUP(E476,[4]INVENTARIO!$B$4:$AA$1048576,26,0)</f>
        <v>0</v>
      </c>
      <c r="AH476" s="455">
        <f t="shared" si="97"/>
        <v>0</v>
      </c>
      <c r="AJ476" s="455">
        <f>VLOOKUP(E476,[4]INVENTARIO!$B$4:$AD$1048576,29,0)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VLOOKUP(E477,[4]INVENTARIO!$B$4:$D$1048576,3,0)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VLOOKUP(E477,[4]INVENTARIO!$B$4:$P$1048576,15,0)</f>
        <v>0.8</v>
      </c>
      <c r="X477" s="466">
        <f>VLOOKUP(E477,[4]INVENTARIO!$B$114:$R$4077,17,0)</f>
        <v>0</v>
      </c>
      <c r="Y477" s="466">
        <f t="shared" si="105"/>
        <v>0</v>
      </c>
      <c r="AA477" s="455">
        <f>VLOOKUP(E477,[4]INVENTARIO!$B$4:$U$4077,20,0)</f>
        <v>0</v>
      </c>
      <c r="AB477" s="455">
        <f t="shared" si="99"/>
        <v>0</v>
      </c>
      <c r="AD477" s="455">
        <f>VLOOKUP(E477,[4]INVENTARIO!$B$4:$X$4077,23,0)</f>
        <v>0</v>
      </c>
      <c r="AE477" s="455">
        <f t="shared" si="96"/>
        <v>0</v>
      </c>
      <c r="AG477" s="455">
        <f>VLOOKUP(E477,[4]INVENTARIO!$B$4:$AA$1048576,26,0)</f>
        <v>0</v>
      </c>
      <c r="AH477" s="455">
        <f t="shared" si="97"/>
        <v>0</v>
      </c>
      <c r="AJ477" s="455">
        <f>VLOOKUP(E477,[4]INVENTARIO!$B$4:$AD$1048576,29,0)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VLOOKUP(E478,[4]INVENTARIO!$B$4:$D$1048576,3,0)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VLOOKUP(E478,[4]INVENTARIO!$B$4:$P$1048576,15,0)</f>
        <v>0.8</v>
      </c>
      <c r="X478" s="466">
        <f>VLOOKUP(E478,[4]INVENTARIO!$B$114:$R$4077,17,0)</f>
        <v>0</v>
      </c>
      <c r="Y478" s="466">
        <f t="shared" si="105"/>
        <v>0</v>
      </c>
      <c r="AA478" s="455">
        <f>VLOOKUP(E478,[4]INVENTARIO!$B$4:$U$4077,20,0)</f>
        <v>0</v>
      </c>
      <c r="AB478" s="455">
        <f t="shared" si="99"/>
        <v>0</v>
      </c>
      <c r="AD478" s="455">
        <f>VLOOKUP(E478,[4]INVENTARIO!$B$4:$X$4077,23,0)</f>
        <v>0</v>
      </c>
      <c r="AE478" s="455">
        <f t="shared" si="96"/>
        <v>0</v>
      </c>
      <c r="AG478" s="455">
        <f>VLOOKUP(E478,[4]INVENTARIO!$B$4:$AA$1048576,26,0)</f>
        <v>0</v>
      </c>
      <c r="AH478" s="455">
        <f t="shared" si="97"/>
        <v>0</v>
      </c>
      <c r="AJ478" s="455">
        <f>VLOOKUP(E478,[4]INVENTARIO!$B$4:$AD$1048576,29,0)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24110</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VLOOKUP(E479,[4]INVENTARIO!$B$4:$AA$1048576,26,0)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VLOOKUP(E480,[4]INVENTARIO!$B$4:$D$1048576,3,0)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VLOOKUP(E480,[4]INVENTARIO!$B$114:$R$4077,17,0)</f>
        <v>0</v>
      </c>
      <c r="Y480" s="466">
        <f t="shared" si="105"/>
        <v>0</v>
      </c>
      <c r="AA480" s="455">
        <f>VLOOKUP(E480,[4]INVENTARIO!$B$4:$U$4077,20,0)</f>
        <v>0</v>
      </c>
      <c r="AB480" s="455">
        <f t="shared" si="99"/>
        <v>0</v>
      </c>
      <c r="AD480" s="455">
        <f>VLOOKUP(E480,[4]INVENTARIO!$B$4:$X$4077,23,0)</f>
        <v>0</v>
      </c>
      <c r="AE480" s="455">
        <f t="shared" si="96"/>
        <v>0</v>
      </c>
      <c r="AG480" s="455">
        <f>VLOOKUP(E480,[4]INVENTARIO!$B$4:$AA$1048576,26,0)</f>
        <v>0</v>
      </c>
      <c r="AH480" s="455">
        <f t="shared" si="97"/>
        <v>0</v>
      </c>
      <c r="AJ480" s="455">
        <f>VLOOKUP(E480,[4]INVENTARIO!$B$4:$AD$1048576,29,0)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24110</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VLOOKUP(E481,[4]INVENTARIO!$B$4:$AA$1048576,26,0)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VLOOKUP(E482,[4]INVENTARIO!$B$4:$D$1048576,3,0)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VLOOKUP(E482,[4]INVENTARIO!$B$114:$R$4077,17,0)</f>
        <v>0</v>
      </c>
      <c r="Y482" s="466">
        <f t="shared" si="105"/>
        <v>0</v>
      </c>
      <c r="AA482" s="455">
        <f>VLOOKUP(E482,[4]INVENTARIO!$B$4:$U$4077,20,0)</f>
        <v>0</v>
      </c>
      <c r="AB482" s="455">
        <f t="shared" si="99"/>
        <v>0</v>
      </c>
      <c r="AD482" s="455">
        <f>VLOOKUP(E482,[4]INVENTARIO!$B$4:$X$4077,23,0)</f>
        <v>0</v>
      </c>
      <c r="AE482" s="455">
        <f t="shared" si="96"/>
        <v>0</v>
      </c>
      <c r="AG482" s="455">
        <f>VLOOKUP(E482,[4]INVENTARIO!$B$4:$AA$1048576,26,0)</f>
        <v>0</v>
      </c>
      <c r="AH482" s="455">
        <f t="shared" si="97"/>
        <v>0</v>
      </c>
      <c r="AJ482" s="455">
        <f>VLOOKUP(E482,[4]INVENTARIO!$B$4:$AD$1048576,29,0)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24110</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VLOOKUP(E483,[4]INVENTARIO!$B$4:$AA$1048576,26,0)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VLOOKUP(E484,[4]INVENTARIO!$B$4:$D$1048576,3,0)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VLOOKUP(E484,[4]INVENTARIO!$B$114:$R$4077,17,0)</f>
        <v>0</v>
      </c>
      <c r="Y484" s="466">
        <f t="shared" si="105"/>
        <v>0</v>
      </c>
      <c r="AA484" s="455">
        <f>VLOOKUP(E484,[4]INVENTARIO!$B$4:$U$4077,20,0)</f>
        <v>0</v>
      </c>
      <c r="AB484" s="455">
        <f t="shared" si="99"/>
        <v>0</v>
      </c>
      <c r="AD484" s="455">
        <f>VLOOKUP(E484,[4]INVENTARIO!$B$4:$X$4077,23,0)</f>
        <v>0</v>
      </c>
      <c r="AE484" s="455">
        <f t="shared" si="96"/>
        <v>0</v>
      </c>
      <c r="AG484" s="455">
        <f>VLOOKUP(E484,[4]INVENTARIO!$B$4:$AA$1048576,26,0)</f>
        <v>0</v>
      </c>
      <c r="AH484" s="455">
        <f t="shared" si="97"/>
        <v>0</v>
      </c>
      <c r="AJ484" s="455">
        <f>VLOOKUP(E484,[4]INVENTARIO!$B$4:$AD$1048576,29,0)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24111</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VLOOKUP(E485,[4]INVENTARIO!$B$4:$AA$1048576,26,0)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VLOOKUP(E486,[4]INVENTARIO!$B$4:$D$1048576,3,0)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VLOOKUP(E486,[4]INVENTARIO!$B$114:$R$4077,17,0)</f>
        <v>7521.2</v>
      </c>
      <c r="Y486" s="466">
        <f t="shared" si="105"/>
        <v>4512.7199999999993</v>
      </c>
      <c r="AA486" s="455">
        <f>VLOOKUP(E486,[4]INVENTARIO!$B$4:$U$4077,20,0)</f>
        <v>6540.15</v>
      </c>
      <c r="AB486" s="455">
        <f t="shared" si="99"/>
        <v>3924.0899999999997</v>
      </c>
      <c r="AD486" s="455">
        <f>VLOOKUP(E486,[4]INVENTARIO!$B$4:$X$4077,23,0)</f>
        <v>6540.15</v>
      </c>
      <c r="AE486" s="455">
        <f t="shared" si="96"/>
        <v>3924.0899999999997</v>
      </c>
      <c r="AG486" s="455">
        <f>VLOOKUP(E486,[4]INVENTARIO!$B$4:$AA$1048576,26,0)</f>
        <v>6540.15</v>
      </c>
      <c r="AH486" s="455">
        <f t="shared" si="97"/>
        <v>3924.0899999999997</v>
      </c>
      <c r="AJ486" s="455">
        <f>VLOOKUP(E486,[4]INVENTARIO!$B$4:$AD$1048576,29,0)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24111</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VLOOKUP(E487,[4]INVENTARIO!$B$4:$AA$1048576,26,0)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VLOOKUP(E488,[4]INVENTARIO!$B$4:$D$1048576,3,0)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VLOOKUP(E488,[4]INVENTARIO!$B$114:$R$4077,17,0)</f>
        <v>9784.6</v>
      </c>
      <c r="Y488" s="466">
        <f t="shared" si="105"/>
        <v>5870.76</v>
      </c>
      <c r="AA488" s="455">
        <f>VLOOKUP(E488,[4]INVENTARIO!$B$4:$U$4077,20,0)</f>
        <v>8508.35</v>
      </c>
      <c r="AB488" s="455">
        <f t="shared" si="99"/>
        <v>5105.01</v>
      </c>
      <c r="AD488" s="455">
        <f>VLOOKUP(E488,[4]INVENTARIO!$B$4:$X$4077,23,0)</f>
        <v>8508.35</v>
      </c>
      <c r="AE488" s="455">
        <f t="shared" ref="AE488:AE519" si="107">AD488*60%</f>
        <v>5105.01</v>
      </c>
      <c r="AG488" s="455">
        <f>VLOOKUP(E488,[4]INVENTARIO!$B$4:$AA$1048576,26,0)</f>
        <v>8508.35</v>
      </c>
      <c r="AH488" s="455">
        <f t="shared" ref="AH488:AH519" si="108">AG488*60%</f>
        <v>5105.01</v>
      </c>
      <c r="AJ488" s="455">
        <f>VLOOKUP(E488,[4]INVENTARIO!$B$4:$AD$1048576,29,0)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24111</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VLOOKUP(E489,[4]INVENTARIO!$B$4:$AA$1048576,26,0)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VLOOKUP(E490,[4]INVENTARIO!$B$4:$D$1048576,3,0)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VLOOKUP(E490,[4]INVENTARIO!$B$114:$R$4077,17,0)</f>
        <v>13781.8</v>
      </c>
      <c r="Y490" s="466">
        <f t="shared" si="105"/>
        <v>8269.08</v>
      </c>
      <c r="AA490" s="455">
        <f>VLOOKUP(E490,[4]INVENTARIO!$B$4:$U$4077,20,0)</f>
        <v>11984.2</v>
      </c>
      <c r="AB490" s="455">
        <f t="shared" si="99"/>
        <v>7190.52</v>
      </c>
      <c r="AD490" s="455">
        <f>VLOOKUP(E490,[4]INVENTARIO!$B$4:$X$4077,23,0)</f>
        <v>11984.2</v>
      </c>
      <c r="AE490" s="455">
        <f t="shared" si="107"/>
        <v>7190.52</v>
      </c>
      <c r="AG490" s="455">
        <f>VLOOKUP(E490,[4]INVENTARIO!$B$4:$AA$1048576,26,0)</f>
        <v>11984.2</v>
      </c>
      <c r="AH490" s="455">
        <f t="shared" si="108"/>
        <v>7190.52</v>
      </c>
      <c r="AJ490" s="455">
        <f>VLOOKUP(E490,[4]INVENTARIO!$B$4:$AD$1048576,29,0)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VLOOKUP(E491,[4]INVENTARIO!$B$4:$D$1048576,3,0)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VLOOKUP(E491,[4]INVENTARIO!$B$4:$P$1048576,15,0)</f>
        <v>1</v>
      </c>
      <c r="X491" s="466">
        <f>VLOOKUP(E491,[4]INVENTARIO!$B$114:$R$4077,17,0)</f>
        <v>1277.9000000000001</v>
      </c>
      <c r="Y491" s="466">
        <f t="shared" si="105"/>
        <v>766.74</v>
      </c>
      <c r="AA491" s="455">
        <f>VLOOKUP(E491,[4]INVENTARIO!$B$4:$U$4077,20,0)</f>
        <v>1111.2</v>
      </c>
      <c r="AB491" s="455">
        <f t="shared" si="99"/>
        <v>666.72</v>
      </c>
      <c r="AD491" s="455">
        <f>VLOOKUP(E491,[4]INVENTARIO!$B$4:$X$4077,23,0)</f>
        <v>1111.2</v>
      </c>
      <c r="AE491" s="455">
        <f t="shared" si="107"/>
        <v>666.72</v>
      </c>
      <c r="AG491" s="455">
        <f>VLOOKUP(E491,[4]INVENTARIO!$B$4:$AA$1048576,26,0)</f>
        <v>1111.2</v>
      </c>
      <c r="AH491" s="455">
        <f t="shared" si="108"/>
        <v>666.72</v>
      </c>
      <c r="AJ491" s="455">
        <f>VLOOKUP(E491,[4]INVENTARIO!$B$4:$AD$1048576,29,0)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VLOOKUP(E492,[4]INVENTARIO!$B$4:$D$1048576,3,0)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VLOOKUP(E492,[4]INVENTARIO!$B$4:$P$1048576,15,0)</f>
        <v>1</v>
      </c>
      <c r="X492" s="466">
        <f>VLOOKUP(E492,[4]INVENTARIO!$B$114:$R$4077,17,0)</f>
        <v>1493.8</v>
      </c>
      <c r="Y492" s="466">
        <f t="shared" si="105"/>
        <v>896.28</v>
      </c>
      <c r="AA492" s="455">
        <f>VLOOKUP(E492,[4]INVENTARIO!$B$4:$U$4077,20,0)</f>
        <v>1298.9000000000001</v>
      </c>
      <c r="AB492" s="455">
        <f t="shared" si="99"/>
        <v>779.34</v>
      </c>
      <c r="AD492" s="455">
        <f>VLOOKUP(E492,[4]INVENTARIO!$B$4:$X$4077,23,0)</f>
        <v>1298.9000000000001</v>
      </c>
      <c r="AE492" s="455">
        <f t="shared" si="107"/>
        <v>779.34</v>
      </c>
      <c r="AG492" s="455">
        <f>VLOOKUP(E492,[4]INVENTARIO!$B$4:$AA$1048576,26,0)</f>
        <v>1298.9000000000001</v>
      </c>
      <c r="AH492" s="455">
        <f t="shared" si="108"/>
        <v>779.34</v>
      </c>
      <c r="AJ492" s="455">
        <f>VLOOKUP(E492,[4]INVENTARIO!$B$4:$AD$1048576,29,0)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VLOOKUP(E493,[4]INVENTARIO!$B$4:$D$1048576,3,0)</f>
        <v>0</v>
      </c>
      <c r="G493" s="465" t="s">
        <v>19092</v>
      </c>
      <c r="H493" s="463" t="s">
        <v>24058</v>
      </c>
      <c r="I493" s="463" t="s">
        <v>24052</v>
      </c>
      <c r="J493" s="462">
        <v>2.1</v>
      </c>
      <c r="K493" s="462">
        <v>0.83</v>
      </c>
      <c r="L493" s="462" t="s">
        <v>22288</v>
      </c>
      <c r="M493" s="462">
        <v>0</v>
      </c>
      <c r="N493" s="462" t="s">
        <v>4605</v>
      </c>
      <c r="O493" s="462">
        <f>VLOOKUP(E493,[4]INVENTARIO!$B$4:$L$1048576,11,0)</f>
        <v>14.15</v>
      </c>
      <c r="P493" s="537">
        <v>1615.9185900000002</v>
      </c>
      <c r="Q493" s="537">
        <v>1615.9185900000002</v>
      </c>
      <c r="R493" s="539"/>
      <c r="S493" s="537">
        <v>1404.59</v>
      </c>
      <c r="T493" s="537">
        <v>1404.59</v>
      </c>
      <c r="V493" s="469">
        <f>VLOOKUP(E493,[4]INVENTARIO!$B$4:$P$1048576,15,0)</f>
        <v>1</v>
      </c>
      <c r="X493" s="466">
        <f>VLOOKUP(E493,[4]INVENTARIO!$B$114:$R$4077,17,0)</f>
        <v>1243</v>
      </c>
      <c r="Y493" s="466">
        <f t="shared" si="105"/>
        <v>745.8</v>
      </c>
      <c r="AA493" s="455">
        <f>VLOOKUP(E493,[4]INVENTARIO!$B$4:$U$4077,20,0)</f>
        <v>1080.9000000000001</v>
      </c>
      <c r="AB493" s="455">
        <f t="shared" si="99"/>
        <v>648.54000000000008</v>
      </c>
      <c r="AD493" s="455">
        <f>VLOOKUP(E493,[4]INVENTARIO!$B$4:$X$4077,23,0)</f>
        <v>1080.9000000000001</v>
      </c>
      <c r="AE493" s="455">
        <f t="shared" si="107"/>
        <v>648.54000000000008</v>
      </c>
      <c r="AG493" s="455">
        <f>VLOOKUP(E493,[4]INVENTARIO!$B$4:$AA$1048576,26,0)</f>
        <v>1080.9000000000001</v>
      </c>
      <c r="AH493" s="455">
        <f t="shared" si="108"/>
        <v>648.54000000000008</v>
      </c>
      <c r="AJ493" s="455">
        <f>VLOOKUP(E493,[4]INVENTARIO!$B$4:$AD$1048576,29,0)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VLOOKUP(E494,[4]INVENTARIO!$B$4:$D$1048576,3,0)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VLOOKUP(E494,[4]INVENTARIO!$B$4:$P$1048576,15,0)</f>
        <v>1</v>
      </c>
      <c r="X494" s="466">
        <f>VLOOKUP(E494,[4]INVENTARIO!$B$114:$R$4077,17,0)</f>
        <v>1122.3</v>
      </c>
      <c r="Y494" s="466">
        <f t="shared" si="105"/>
        <v>673.38</v>
      </c>
      <c r="AA494" s="455">
        <f>VLOOKUP(E494,[4]INVENTARIO!$B$4:$U$4077,20,0)</f>
        <v>975.9</v>
      </c>
      <c r="AB494" s="455">
        <f t="shared" si="99"/>
        <v>585.54</v>
      </c>
      <c r="AD494" s="455">
        <f>VLOOKUP(E494,[4]INVENTARIO!$B$4:$X$4077,23,0)</f>
        <v>975.9</v>
      </c>
      <c r="AE494" s="455">
        <f t="shared" si="107"/>
        <v>585.54</v>
      </c>
      <c r="AG494" s="455">
        <f>VLOOKUP(E494,[4]INVENTARIO!$B$4:$AA$1048576,26,0)</f>
        <v>975.9</v>
      </c>
      <c r="AH494" s="455">
        <f t="shared" si="108"/>
        <v>585.54</v>
      </c>
      <c r="AJ494" s="455">
        <f>VLOOKUP(E494,[4]INVENTARIO!$B$4:$AD$1048576,29,0)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VLOOKUP(E495,[4]INVENTARIO!$B$4:$D$1048576,3,0)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VLOOKUP(E495,[4]INVENTARIO!$B$4:$P$1048576,15,0)</f>
        <v>1</v>
      </c>
      <c r="X495" s="466">
        <f>VLOOKUP(E495,[4]INVENTARIO!$B$114:$R$4077,17,0)</f>
        <v>1233.5999999999999</v>
      </c>
      <c r="Y495" s="466">
        <f t="shared" si="105"/>
        <v>740.16</v>
      </c>
      <c r="AA495" s="455">
        <f>VLOOKUP(E495,[4]INVENTARIO!$B$4:$U$4077,20,0)</f>
        <v>1072.7</v>
      </c>
      <c r="AB495" s="455">
        <f t="shared" si="99"/>
        <v>643.62</v>
      </c>
      <c r="AD495" s="455">
        <f>VLOOKUP(E495,[4]INVENTARIO!$B$4:$X$4077,23,0)</f>
        <v>1072.7</v>
      </c>
      <c r="AE495" s="455">
        <f t="shared" si="107"/>
        <v>643.62</v>
      </c>
      <c r="AG495" s="455">
        <f>VLOOKUP(E495,[4]INVENTARIO!$B$4:$AA$1048576,26,0)</f>
        <v>1072.7</v>
      </c>
      <c r="AH495" s="455">
        <f t="shared" si="108"/>
        <v>643.62</v>
      </c>
      <c r="AJ495" s="455">
        <f>VLOOKUP(E495,[4]INVENTARIO!$B$4:$AD$1048576,29,0)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VLOOKUP(E496,[4]INVENTARIO!$B$4:$D$1048576,3,0)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VLOOKUP(E496,[4]INVENTARIO!$B$4:$P$1048576,15,0)</f>
        <v>1</v>
      </c>
      <c r="X496" s="466">
        <f>VLOOKUP(E496,[4]INVENTARIO!$B$114:$R$4077,17,0)</f>
        <v>1114.3</v>
      </c>
      <c r="Y496" s="466">
        <f t="shared" si="105"/>
        <v>668.57999999999993</v>
      </c>
      <c r="AA496" s="455">
        <f>VLOOKUP(E496,[4]INVENTARIO!$B$4:$U$4077,20,0)</f>
        <v>968.9</v>
      </c>
      <c r="AB496" s="455">
        <f t="shared" si="99"/>
        <v>581.33999999999992</v>
      </c>
      <c r="AD496" s="455">
        <f>VLOOKUP(E496,[4]INVENTARIO!$B$4:$X$4077,23,0)</f>
        <v>968.9</v>
      </c>
      <c r="AE496" s="455">
        <f t="shared" si="107"/>
        <v>581.33999999999992</v>
      </c>
      <c r="AG496" s="455">
        <f>VLOOKUP(E496,[4]INVENTARIO!$B$4:$AA$1048576,26,0)</f>
        <v>968.9</v>
      </c>
      <c r="AH496" s="455">
        <f t="shared" si="108"/>
        <v>581.33999999999992</v>
      </c>
      <c r="AJ496" s="455">
        <f>VLOOKUP(E496,[4]INVENTARIO!$B$4:$AD$1048576,29,0)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VLOOKUP(E497,[4]INVENTARIO!$B$4:$D$1048576,3,0)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VLOOKUP(E497,[4]INVENTARIO!$B$4:$P$1048576,15,0)</f>
        <v>1</v>
      </c>
      <c r="X497" s="466">
        <f>VLOOKUP(E497,[4]INVENTARIO!$B$114:$R$4077,17,0)</f>
        <v>4317.7</v>
      </c>
      <c r="Y497" s="466">
        <f t="shared" si="105"/>
        <v>2590.62</v>
      </c>
      <c r="AA497" s="455">
        <f>VLOOKUP(E497,[4]INVENTARIO!$B$4:$U$4077,20,0)</f>
        <v>3754.5</v>
      </c>
      <c r="AB497" s="455">
        <f t="shared" si="99"/>
        <v>2252.6999999999998</v>
      </c>
      <c r="AD497" s="455">
        <f>VLOOKUP(E497,[4]INVENTARIO!$B$4:$X$4077,23,0)</f>
        <v>3754.5</v>
      </c>
      <c r="AE497" s="455">
        <f t="shared" si="107"/>
        <v>2252.6999999999998</v>
      </c>
      <c r="AG497" s="455">
        <f>VLOOKUP(E497,[4]INVENTARIO!$B$4:$AA$1048576,26,0)</f>
        <v>3754.5</v>
      </c>
      <c r="AH497" s="455">
        <f t="shared" si="108"/>
        <v>2252.6999999999998</v>
      </c>
      <c r="AJ497" s="455">
        <f>VLOOKUP(E497,[4]INVENTARIO!$B$4:$AD$1048576,29,0)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VLOOKUP(E498,[4]INVENTARIO!$B$4:$D$1048576,3,0)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VLOOKUP(E498,[4]INVENTARIO!$B$4:$P$1048576,15,0)</f>
        <v>1</v>
      </c>
      <c r="X498" s="466">
        <f>VLOOKUP(E498,[4]INVENTARIO!$B$114:$R$4077,17,0)</f>
        <v>305.7</v>
      </c>
      <c r="Y498" s="466">
        <f>X498*60%</f>
        <v>183.42</v>
      </c>
      <c r="AA498" s="455">
        <f>VLOOKUP(E498,[4]INVENTARIO!$B$4:$U$4077,20,0)</f>
        <v>265.8</v>
      </c>
      <c r="AB498" s="455">
        <f>AA498*60%</f>
        <v>159.47999999999999</v>
      </c>
      <c r="AD498" s="455">
        <f>VLOOKUP(E498,[4]INVENTARIO!$B$4:$X$4077,23,0)</f>
        <v>265.8</v>
      </c>
      <c r="AE498" s="455">
        <f>AD498*60%</f>
        <v>159.47999999999999</v>
      </c>
      <c r="AG498" s="455">
        <f>VLOOKUP(E498,[4]INVENTARIO!$B$4:$AA$1048576,26,0)</f>
        <v>265.8</v>
      </c>
      <c r="AH498" s="455">
        <f>AG498*60%</f>
        <v>159.47999999999999</v>
      </c>
      <c r="AJ498" s="455">
        <f>VLOOKUP(E498,[4]INVENTARIO!$B$4:$AD$1048576,29,0)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VLOOKUP(E499,[4]INVENTARIO!$B$4:$D$1048576,3,0)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VLOOKUP(E499,[4]INVENTARIO!$B$4:$P$1048576,15,0)</f>
        <v>1</v>
      </c>
      <c r="X499" s="466">
        <f>VLOOKUP(E499,[4]INVENTARIO!$B$114:$R$4077,17,0)</f>
        <v>569.9</v>
      </c>
      <c r="Y499" s="466">
        <f>X499*60%</f>
        <v>341.94</v>
      </c>
      <c r="AA499" s="455">
        <f>VLOOKUP(E499,[4]INVENTARIO!$B$4:$U$4077,20,0)</f>
        <v>495.6</v>
      </c>
      <c r="AB499" s="455">
        <f>AA499*60%</f>
        <v>297.36</v>
      </c>
      <c r="AD499" s="455">
        <f>VLOOKUP(E499,[4]INVENTARIO!$B$4:$X$4077,23,0)</f>
        <v>495.6</v>
      </c>
      <c r="AE499" s="455">
        <f>AD499*60%</f>
        <v>297.36</v>
      </c>
      <c r="AG499" s="455">
        <f>VLOOKUP(E499,[4]INVENTARIO!$B$4:$AA$1048576,26,0)</f>
        <v>495.6</v>
      </c>
      <c r="AH499" s="455">
        <f>AG499*60%</f>
        <v>297.36</v>
      </c>
      <c r="AJ499" s="455">
        <f>VLOOKUP(E499,[4]INVENTARIO!$B$4:$AD$1048576,29,0)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VLOOKUP(E500,[4]INVENTARIO!$B$4:$D$1048576,3,0)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VLOOKUP(E500,[4]INVENTARIO!$B$4:$P$1048576,15,0)</f>
        <v>1</v>
      </c>
      <c r="X500" s="466">
        <f>VLOOKUP(E500,[4]INVENTARIO!$B$114:$R$4077,17,0)</f>
        <v>411.7</v>
      </c>
      <c r="Y500" s="466">
        <f t="shared" si="105"/>
        <v>247.01999999999998</v>
      </c>
      <c r="AA500" s="455">
        <f>VLOOKUP(E500,[4]INVENTARIO!$B$4:$U$4077,20,0)</f>
        <v>358</v>
      </c>
      <c r="AB500" s="455">
        <f t="shared" si="99"/>
        <v>214.79999999999998</v>
      </c>
      <c r="AD500" s="455">
        <f>VLOOKUP(E500,[4]INVENTARIO!$B$4:$X$4077,23,0)</f>
        <v>358</v>
      </c>
      <c r="AE500" s="455">
        <f t="shared" si="107"/>
        <v>214.79999999999998</v>
      </c>
      <c r="AG500" s="455">
        <f>VLOOKUP(E500,[4]INVENTARIO!$B$4:$AA$1048576,26,0)</f>
        <v>358</v>
      </c>
      <c r="AH500" s="455">
        <f t="shared" si="108"/>
        <v>214.79999999999998</v>
      </c>
      <c r="AJ500" s="455">
        <f>VLOOKUP(E500,[4]INVENTARIO!$B$4:$AD$1048576,29,0)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VLOOKUP(E501,[4]INVENTARIO!$B$4:$D$1048576,3,0)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VLOOKUP(E501,[4]INVENTARIO!$B$4:$P$1048576,15,0)</f>
        <v>1</v>
      </c>
      <c r="X501" s="466">
        <f>VLOOKUP(E501,[4]INVENTARIO!$B$114:$R$4077,17,0)</f>
        <v>411.7</v>
      </c>
      <c r="Y501" s="466">
        <f t="shared" si="105"/>
        <v>247.01999999999998</v>
      </c>
      <c r="AA501" s="455">
        <f>VLOOKUP(E501,[4]INVENTARIO!$B$4:$U$4077,20,0)</f>
        <v>358</v>
      </c>
      <c r="AB501" s="455">
        <f t="shared" ref="AB501:AB531" si="110">AA501*60%</f>
        <v>214.79999999999998</v>
      </c>
      <c r="AD501" s="455">
        <f>VLOOKUP(E501,[4]INVENTARIO!$B$4:$X$4077,23,0)</f>
        <v>358</v>
      </c>
      <c r="AE501" s="455">
        <f t="shared" si="107"/>
        <v>214.79999999999998</v>
      </c>
      <c r="AG501" s="455">
        <f>VLOOKUP(E501,[4]INVENTARIO!$B$4:$AA$1048576,26,0)</f>
        <v>358</v>
      </c>
      <c r="AH501" s="455">
        <f t="shared" si="108"/>
        <v>214.79999999999998</v>
      </c>
      <c r="AJ501" s="455">
        <f>VLOOKUP(E501,[4]INVENTARIO!$B$4:$AD$1048576,29,0)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VLOOKUP(E502,[4]INVENTARIO!$B$4:$D$1048576,3,0)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VLOOKUP(E502,[4]INVENTARIO!$B$4:$P$1048576,15,0)</f>
        <v>1</v>
      </c>
      <c r="X502" s="466">
        <f>VLOOKUP(E502,[4]INVENTARIO!$B$114:$R$4077,17,0)</f>
        <v>327.2</v>
      </c>
      <c r="Y502" s="466">
        <f>X502*60%</f>
        <v>196.32</v>
      </c>
      <c r="AA502" s="455">
        <f>VLOOKUP(E502,[4]INVENTARIO!$B$4:$U$4077,20,0)</f>
        <v>284.5</v>
      </c>
      <c r="AB502" s="455">
        <f>AA502*60%</f>
        <v>170.7</v>
      </c>
      <c r="AD502" s="455">
        <f>VLOOKUP(E502,[4]INVENTARIO!$B$4:$X$4077,23,0)</f>
        <v>284.5</v>
      </c>
      <c r="AE502" s="455">
        <f>AD502*60%</f>
        <v>170.7</v>
      </c>
      <c r="AG502" s="455">
        <f>VLOOKUP(E502,[4]INVENTARIO!$B$4:$AA$1048576,26,0)</f>
        <v>284.5</v>
      </c>
      <c r="AH502" s="455">
        <f>AG502*60%</f>
        <v>170.7</v>
      </c>
      <c r="AJ502" s="455">
        <f>VLOOKUP(E502,[4]INVENTARIO!$B$4:$AD$1048576,29,0)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VLOOKUP(E503,[4]INVENTARIO!$B$4:$D$1048576,3,0)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VLOOKUP(E503,[4]INVENTARIO!$B$4:$P$1048576,15,0)</f>
        <v>1</v>
      </c>
      <c r="X503" s="466">
        <f>VLOOKUP(E503,[4]INVENTARIO!$B$114:$R$4077,17,0)</f>
        <v>514.9</v>
      </c>
      <c r="Y503" s="466">
        <f>X503*60%</f>
        <v>308.94</v>
      </c>
      <c r="AA503" s="455">
        <f>VLOOKUP(E503,[4]INVENTARIO!$B$4:$U$4077,20,0)</f>
        <v>447.7</v>
      </c>
      <c r="AB503" s="455">
        <f>AA503*60%</f>
        <v>268.62</v>
      </c>
      <c r="AD503" s="455">
        <f>VLOOKUP(E503,[4]INVENTARIO!$B$4:$X$4077,23,0)</f>
        <v>447.7</v>
      </c>
      <c r="AE503" s="455">
        <f>AD503*60%</f>
        <v>268.62</v>
      </c>
      <c r="AG503" s="455">
        <f>VLOOKUP(E503,[4]INVENTARIO!$B$4:$AA$1048576,26,0)</f>
        <v>447.7</v>
      </c>
      <c r="AH503" s="455">
        <f>AG503*60%</f>
        <v>268.62</v>
      </c>
      <c r="AJ503" s="455">
        <f>VLOOKUP(E503,[4]INVENTARIO!$B$4:$AD$1048576,29,0)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VLOOKUP(E504,[4]INVENTARIO!$B$4:$D$1048576,3,0)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VLOOKUP(E504,[4]INVENTARIO!$B$4:$P$1048576,15,0)</f>
        <v>1</v>
      </c>
      <c r="X504" s="466">
        <f>VLOOKUP(E504,[4]INVENTARIO!$B$114:$R$4077,17,0)</f>
        <v>0</v>
      </c>
      <c r="Y504" s="466">
        <f t="shared" ref="Y504:Y532" si="111">X504*60%</f>
        <v>0</v>
      </c>
      <c r="AA504" s="455">
        <f>VLOOKUP(E504,[4]INVENTARIO!$B$4:$U$4077,20,0)</f>
        <v>0</v>
      </c>
      <c r="AB504" s="455">
        <f t="shared" si="110"/>
        <v>0</v>
      </c>
      <c r="AD504" s="455">
        <f>VLOOKUP(E504,[4]INVENTARIO!$B$4:$X$4077,23,0)</f>
        <v>0</v>
      </c>
      <c r="AE504" s="455">
        <f t="shared" si="107"/>
        <v>0</v>
      </c>
      <c r="AG504" s="455">
        <f>VLOOKUP(E504,[4]INVENTARIO!$B$4:$AA$1048576,26,0)</f>
        <v>0</v>
      </c>
      <c r="AH504" s="455">
        <f t="shared" si="108"/>
        <v>0</v>
      </c>
      <c r="AJ504" s="455">
        <f>VLOOKUP(E504,[4]INVENTARIO!$B$4:$AD$1048576,29,0)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VLOOKUP(E505,[4]INVENTARIO!$B$4:$D$1048576,3,0)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VLOOKUP(E505,[4]INVENTARIO!$B$4:$P$1048576,15,0)</f>
        <v>1</v>
      </c>
      <c r="X505" s="466">
        <f>VLOOKUP(E505,[4]INVENTARIO!$B$114:$R$4077,17,0)</f>
        <v>2480.6999999999998</v>
      </c>
      <c r="Y505" s="466">
        <f t="shared" si="111"/>
        <v>1488.4199999999998</v>
      </c>
      <c r="AA505" s="455">
        <f>VLOOKUP(E505,[4]INVENTARIO!$B$4:$U$4077,20,0)</f>
        <v>2157.1</v>
      </c>
      <c r="AB505" s="455">
        <f t="shared" si="110"/>
        <v>1294.26</v>
      </c>
      <c r="AD505" s="455">
        <f>VLOOKUP(E505,[4]INVENTARIO!$B$4:$X$4077,23,0)</f>
        <v>2157.1</v>
      </c>
      <c r="AE505" s="455">
        <f t="shared" si="107"/>
        <v>1294.26</v>
      </c>
      <c r="AG505" s="455">
        <f>VLOOKUP(E505,[4]INVENTARIO!$B$4:$AA$1048576,26,0)</f>
        <v>2157.1</v>
      </c>
      <c r="AH505" s="455">
        <f t="shared" si="108"/>
        <v>1294.26</v>
      </c>
      <c r="AJ505" s="455">
        <f>VLOOKUP(E505,[4]INVENTARIO!$B$4:$AD$1048576,29,0)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VLOOKUP(E506,[4]INVENTARIO!$B$4:$D$1048576,3,0)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VLOOKUP(E506,[4]INVENTARIO!$B$4:$P$1048576,15,0)</f>
        <v>1</v>
      </c>
      <c r="X506" s="466">
        <f>VLOOKUP(E506,[4]INVENTARIO!$B$114:$R$4077,17,0)</f>
        <v>2480.6999999999998</v>
      </c>
      <c r="Y506" s="466">
        <f t="shared" si="111"/>
        <v>1488.4199999999998</v>
      </c>
      <c r="AA506" s="455">
        <f>VLOOKUP(E506,[4]INVENTARIO!$B$4:$U$4077,20,0)</f>
        <v>2157.1</v>
      </c>
      <c r="AB506" s="455">
        <f t="shared" si="110"/>
        <v>1294.26</v>
      </c>
      <c r="AD506" s="455">
        <f>VLOOKUP(E506,[4]INVENTARIO!$B$4:$X$4077,23,0)</f>
        <v>2157.1</v>
      </c>
      <c r="AE506" s="455">
        <f t="shared" si="107"/>
        <v>1294.26</v>
      </c>
      <c r="AG506" s="455">
        <f>VLOOKUP(E506,[4]INVENTARIO!$B$4:$AA$1048576,26,0)</f>
        <v>2157.1</v>
      </c>
      <c r="AH506" s="455">
        <f t="shared" si="108"/>
        <v>1294.26</v>
      </c>
      <c r="AJ506" s="455">
        <f>VLOOKUP(E506,[4]INVENTARIO!$B$4:$AD$1048576,29,0)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VLOOKUP(E507,[4]INVENTARIO!$B$4:$D$1048576,3,0)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VLOOKUP(E507,[4]INVENTARIO!$B$4:$P$1048576,15,0)</f>
        <v>1</v>
      </c>
      <c r="X507" s="466">
        <f>VLOOKUP(E507,[4]INVENTARIO!$B$114:$R$4077,17,0)</f>
        <v>1407.9</v>
      </c>
      <c r="Y507" s="466">
        <f t="shared" si="111"/>
        <v>844.74</v>
      </c>
      <c r="AA507" s="455">
        <f>VLOOKUP(E507,[4]INVENTARIO!$B$4:$U$4077,20,0)</f>
        <v>1224.3</v>
      </c>
      <c r="AB507" s="455">
        <f t="shared" si="110"/>
        <v>734.57999999999993</v>
      </c>
      <c r="AD507" s="455">
        <f>VLOOKUP(E507,[4]INVENTARIO!$B$4:$X$4077,23,0)</f>
        <v>1224.3</v>
      </c>
      <c r="AE507" s="455">
        <f t="shared" si="107"/>
        <v>734.57999999999993</v>
      </c>
      <c r="AG507" s="455">
        <f>VLOOKUP(E507,[4]INVENTARIO!$B$4:$AA$1048576,26,0)</f>
        <v>1224.3</v>
      </c>
      <c r="AH507" s="455">
        <f t="shared" si="108"/>
        <v>734.57999999999993</v>
      </c>
      <c r="AJ507" s="455">
        <f>VLOOKUP(E507,[4]INVENTARIO!$B$4:$AD$1048576,29,0)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VLOOKUP(E508,[4]INVENTARIO!$B$4:$D$1048576,3,0)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VLOOKUP(E508,[4]INVENTARIO!$B$4:$P$1048576,15,0)</f>
        <v>1</v>
      </c>
      <c r="X508" s="466">
        <f>VLOOKUP(E508,[4]INVENTARIO!$B$114:$R$4077,17,0)</f>
        <v>1206.8</v>
      </c>
      <c r="Y508" s="466">
        <f t="shared" si="111"/>
        <v>724.07999999999993</v>
      </c>
      <c r="AA508" s="455">
        <f>VLOOKUP(E508,[4]INVENTARIO!$B$4:$U$4077,20,0)</f>
        <v>1049.4000000000001</v>
      </c>
      <c r="AB508" s="455">
        <f t="shared" si="110"/>
        <v>629.64</v>
      </c>
      <c r="AD508" s="455">
        <f>VLOOKUP(E508,[4]INVENTARIO!$B$4:$X$4077,23,0)</f>
        <v>1049.4000000000001</v>
      </c>
      <c r="AE508" s="455">
        <f t="shared" si="107"/>
        <v>629.64</v>
      </c>
      <c r="AG508" s="455">
        <f>VLOOKUP(E508,[4]INVENTARIO!$B$4:$AA$1048576,26,0)</f>
        <v>1049.4000000000001</v>
      </c>
      <c r="AH508" s="455">
        <f t="shared" si="108"/>
        <v>629.64</v>
      </c>
      <c r="AJ508" s="455">
        <f>VLOOKUP(E508,[4]INVENTARIO!$B$4:$AD$1048576,29,0)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VLOOKUP(E509,[4]INVENTARIO!$B$4:$D$1048576,3,0)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VLOOKUP(E509,[4]INVENTARIO!$B$4:$P$1048576,15,0)</f>
        <v>1</v>
      </c>
      <c r="X509" s="466">
        <f>VLOOKUP(E509,[4]INVENTARIO!$B$114:$R$4077,17,0)</f>
        <v>1407.9</v>
      </c>
      <c r="Y509" s="466">
        <f t="shared" si="111"/>
        <v>844.74</v>
      </c>
      <c r="AA509" s="455">
        <f>VLOOKUP(E509,[4]INVENTARIO!$B$4:$U$4077,20,0)</f>
        <v>1224.3</v>
      </c>
      <c r="AB509" s="455">
        <f t="shared" si="110"/>
        <v>734.57999999999993</v>
      </c>
      <c r="AD509" s="455">
        <f>VLOOKUP(E509,[4]INVENTARIO!$B$4:$X$4077,23,0)</f>
        <v>1224.3</v>
      </c>
      <c r="AE509" s="455">
        <f t="shared" si="107"/>
        <v>734.57999999999993</v>
      </c>
      <c r="AG509" s="455">
        <f>VLOOKUP(E509,[4]INVENTARIO!$B$4:$AA$1048576,26,0)</f>
        <v>1224.3</v>
      </c>
      <c r="AH509" s="455">
        <f t="shared" si="108"/>
        <v>734.57999999999993</v>
      </c>
      <c r="AJ509" s="455">
        <f>VLOOKUP(E509,[4]INVENTARIO!$B$4:$AD$1048576,29,0)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VLOOKUP(E510,[4]INVENTARIO!$B$4:$D$1048576,3,0)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VLOOKUP(E510,[4]INVENTARIO!$B$4:$P$1048576,15,0)</f>
        <v>1</v>
      </c>
      <c r="X510" s="466">
        <f>VLOOKUP(E510,[4]INVENTARIO!$B$114:$R$4077,17,0)</f>
        <v>1407.9</v>
      </c>
      <c r="Y510" s="466">
        <f t="shared" si="111"/>
        <v>844.74</v>
      </c>
      <c r="AA510" s="455">
        <f>VLOOKUP(E510,[4]INVENTARIO!$B$4:$U$4077,20,0)</f>
        <v>1224.3</v>
      </c>
      <c r="AB510" s="455">
        <f t="shared" si="110"/>
        <v>734.57999999999993</v>
      </c>
      <c r="AD510" s="455">
        <f>VLOOKUP(E510,[4]INVENTARIO!$B$4:$X$4077,23,0)</f>
        <v>1224.3</v>
      </c>
      <c r="AE510" s="455">
        <f t="shared" si="107"/>
        <v>734.57999999999993</v>
      </c>
      <c r="AG510" s="455">
        <f>VLOOKUP(E510,[4]INVENTARIO!$B$4:$AA$1048576,26,0)</f>
        <v>1224.3</v>
      </c>
      <c r="AH510" s="455">
        <f t="shared" si="108"/>
        <v>734.57999999999993</v>
      </c>
      <c r="AJ510" s="455">
        <f>VLOOKUP(E510,[4]INVENTARIO!$B$4:$AD$1048576,29,0)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VLOOKUP(E511,[4]INVENTARIO!$B$4:$D$1048576,3,0)</f>
        <v>0</v>
      </c>
      <c r="G511" s="465" t="s">
        <v>20954</v>
      </c>
      <c r="H511" s="463" t="s">
        <v>24060</v>
      </c>
      <c r="I511" s="463" t="s">
        <v>24052</v>
      </c>
      <c r="J511" s="462">
        <v>0.25</v>
      </c>
      <c r="K511" s="462">
        <v>0.16</v>
      </c>
      <c r="L511" s="462" t="s">
        <v>24232</v>
      </c>
      <c r="M511" s="462">
        <v>0</v>
      </c>
      <c r="N511" s="462" t="s">
        <v>4605</v>
      </c>
      <c r="O511" s="462">
        <v>0</v>
      </c>
      <c r="P511" s="537">
        <v>45</v>
      </c>
      <c r="Q511" s="537">
        <f>P511*V511</f>
        <v>45</v>
      </c>
      <c r="R511" s="539"/>
      <c r="S511" s="537">
        <v>38.984999999999999</v>
      </c>
      <c r="T511" s="537">
        <v>38.984999999999999</v>
      </c>
      <c r="V511" s="469">
        <f>VLOOKUP(E511,[4]INVENTARIO!$B$4:$P$1048576,15,0)</f>
        <v>1</v>
      </c>
      <c r="X511" s="466">
        <f>VLOOKUP(E511,[4]INVENTARIO!$B$114:$R$4077,17,0)</f>
        <v>34.5</v>
      </c>
      <c r="Y511" s="466">
        <f>X511*60%</f>
        <v>20.7</v>
      </c>
      <c r="AA511" s="455">
        <f>VLOOKUP(E511,[4]INVENTARIO!$B$4:$U$4077,20,0)</f>
        <v>30</v>
      </c>
      <c r="AB511" s="455">
        <f>AA511*60%</f>
        <v>18</v>
      </c>
      <c r="AD511" s="455">
        <f>VLOOKUP(E511,[4]INVENTARIO!$B$4:$X$4077,23,0)</f>
        <v>30</v>
      </c>
      <c r="AE511" s="455">
        <f>AD511*60%</f>
        <v>18</v>
      </c>
      <c r="AG511" s="455">
        <f>VLOOKUP(E511,[4]INVENTARIO!$B$4:$AA$1048576,26,0)</f>
        <v>30</v>
      </c>
      <c r="AH511" s="455">
        <f>AG511*60%</f>
        <v>18</v>
      </c>
      <c r="AJ511" s="455">
        <f>VLOOKUP(E511,[4]INVENTARIO!$B$4:$AD$1048576,29,0)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VLOOKUP(E512,[4]INVENTARIO!$B$4:$D$1048576,3,0)</f>
        <v>0</v>
      </c>
      <c r="G512" s="465" t="s">
        <v>20954</v>
      </c>
      <c r="H512" s="463" t="s">
        <v>24060</v>
      </c>
      <c r="I512" s="463" t="s">
        <v>24052</v>
      </c>
      <c r="J512" s="462">
        <v>0.3</v>
      </c>
      <c r="K512" s="462">
        <v>0.2</v>
      </c>
      <c r="L512" s="462" t="s">
        <v>24232</v>
      </c>
      <c r="M512" s="462">
        <v>0</v>
      </c>
      <c r="N512" s="462" t="s">
        <v>4605</v>
      </c>
      <c r="O512" s="462">
        <v>0</v>
      </c>
      <c r="P512" s="537">
        <v>60</v>
      </c>
      <c r="Q512" s="537">
        <f>P512*V512</f>
        <v>60</v>
      </c>
      <c r="R512" s="539"/>
      <c r="S512" s="537">
        <v>51.98</v>
      </c>
      <c r="T512" s="537">
        <v>51.98</v>
      </c>
      <c r="V512" s="469">
        <f>VLOOKUP(E512,[4]INVENTARIO!$B$4:$P$1048576,15,0)</f>
        <v>1</v>
      </c>
      <c r="X512" s="466">
        <f>VLOOKUP(E512,[4]INVENTARIO!$B$114:$R$4077,17,0)</f>
        <v>46</v>
      </c>
      <c r="Y512" s="466">
        <f>X512*60%</f>
        <v>27.599999999999998</v>
      </c>
      <c r="AA512" s="455">
        <f>VLOOKUP(E512,[4]INVENTARIO!$B$4:$U$4077,20,0)</f>
        <v>40</v>
      </c>
      <c r="AB512" s="455">
        <f>AA512*60%</f>
        <v>24</v>
      </c>
      <c r="AD512" s="455">
        <f>VLOOKUP(E512,[4]INVENTARIO!$B$4:$X$4077,23,0)</f>
        <v>40</v>
      </c>
      <c r="AE512" s="455">
        <f>AD512*60%</f>
        <v>24</v>
      </c>
      <c r="AG512" s="455">
        <f>VLOOKUP(E512,[4]INVENTARIO!$B$4:$AA$1048576,26,0)</f>
        <v>40</v>
      </c>
      <c r="AH512" s="455">
        <f>AG512*60%</f>
        <v>24</v>
      </c>
      <c r="AJ512" s="455">
        <f>VLOOKUP(E512,[4]INVENTARIO!$B$4:$AD$1048576,29,0)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VLOOKUP(E513,[4]INVENTARIO!$B$4:$D$1048576,3,0)</f>
        <v>0</v>
      </c>
      <c r="G513" s="465" t="s">
        <v>20956</v>
      </c>
      <c r="H513" s="463" t="s">
        <v>24060</v>
      </c>
      <c r="I513" s="463" t="s">
        <v>24052</v>
      </c>
      <c r="J513" s="462">
        <v>0.4</v>
      </c>
      <c r="K513" s="462">
        <v>0.26</v>
      </c>
      <c r="L513" s="462" t="s">
        <v>24232</v>
      </c>
      <c r="M513" s="462">
        <v>0</v>
      </c>
      <c r="N513" s="462" t="s">
        <v>4605</v>
      </c>
      <c r="O513" s="462">
        <v>0</v>
      </c>
      <c r="P513" s="537">
        <v>75</v>
      </c>
      <c r="Q513" s="537">
        <f>P513*V513</f>
        <v>75</v>
      </c>
      <c r="R513" s="539"/>
      <c r="S513" s="537">
        <v>64.974999999999994</v>
      </c>
      <c r="T513" s="537">
        <v>64.974999999999994</v>
      </c>
      <c r="V513" s="469">
        <f>VLOOKUP(E513,[4]INVENTARIO!$B$4:$P$1048576,15,0)</f>
        <v>1</v>
      </c>
      <c r="X513" s="466">
        <f>VLOOKUP(E513,[4]INVENTARIO!$B$114:$R$4077,17,0)</f>
        <v>57.5</v>
      </c>
      <c r="Y513" s="466">
        <f>X513*60%</f>
        <v>34.5</v>
      </c>
      <c r="AA513" s="455">
        <f>VLOOKUP(E513,[4]INVENTARIO!$B$4:$U$4077,20,0)</f>
        <v>50</v>
      </c>
      <c r="AB513" s="455">
        <f>AA513*60%</f>
        <v>30</v>
      </c>
      <c r="AD513" s="455">
        <f>VLOOKUP(E513,[4]INVENTARIO!$B$4:$X$4077,23,0)</f>
        <v>50</v>
      </c>
      <c r="AE513" s="455">
        <f>AD513*60%</f>
        <v>30</v>
      </c>
      <c r="AG513" s="455">
        <f>VLOOKUP(E513,[4]INVENTARIO!$B$4:$AA$1048576,26,0)</f>
        <v>50</v>
      </c>
      <c r="AH513" s="455">
        <f>AG513*60%</f>
        <v>30</v>
      </c>
      <c r="AJ513" s="455">
        <f>VLOOKUP(E513,[4]INVENTARIO!$B$4:$AD$1048576,29,0)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VLOOKUP(E514,[4]INVENTARIO!$B$4:$D$1048576,3,0)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VLOOKUP(E514,[4]INVENTARIO!$B$4:$P$1048576,15,0)</f>
        <v>1</v>
      </c>
      <c r="X514" s="466">
        <f>VLOOKUP(E514,[4]INVENTARIO!$B$114:$R$4077,17,0)</f>
        <v>69</v>
      </c>
      <c r="Y514" s="466">
        <f>X514*60%</f>
        <v>41.4</v>
      </c>
      <c r="AA514" s="455">
        <f>VLOOKUP(E514,[4]INVENTARIO!$B$4:$U$4077,20,0)</f>
        <v>60</v>
      </c>
      <c r="AB514" s="455">
        <f>AA514*60%</f>
        <v>36</v>
      </c>
      <c r="AD514" s="455">
        <f>VLOOKUP(E514,[4]INVENTARIO!$B$4:$X$4077,23,0)</f>
        <v>60</v>
      </c>
      <c r="AE514" s="455">
        <f>AD514*60%</f>
        <v>36</v>
      </c>
      <c r="AG514" s="455">
        <f>VLOOKUP(E514,[4]INVENTARIO!$B$4:$AA$1048576,26,0)</f>
        <v>60</v>
      </c>
      <c r="AH514" s="455">
        <f>AG514*60%</f>
        <v>36</v>
      </c>
      <c r="AJ514" s="455">
        <f>VLOOKUP(E514,[4]INVENTARIO!$B$4:$AD$1048576,29,0)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VLOOKUP(E515,[4]INVENTARIO!$B$4:$D$1048576,3,0)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VLOOKUP(E515,[4]INVENTARIO!$B$4:$P$1048576,15,0)</f>
        <v>1</v>
      </c>
      <c r="X515" s="466">
        <f>VLOOKUP(E515,[4]INVENTARIO!$B$114:$R$4077,17,0)</f>
        <v>80.5</v>
      </c>
      <c r="Y515" s="466">
        <f>X515*60%</f>
        <v>48.3</v>
      </c>
      <c r="AA515" s="455">
        <f>VLOOKUP(E515,[4]INVENTARIO!$B$4:$U$4077,20,0)</f>
        <v>70</v>
      </c>
      <c r="AB515" s="455">
        <f>AA515*60%</f>
        <v>42</v>
      </c>
      <c r="AD515" s="455">
        <f>VLOOKUP(E515,[4]INVENTARIO!$B$4:$X$4077,23,0)</f>
        <v>70</v>
      </c>
      <c r="AE515" s="455">
        <f>AD515*60%</f>
        <v>42</v>
      </c>
      <c r="AG515" s="455">
        <f>VLOOKUP(E515,[4]INVENTARIO!$B$4:$AA$1048576,26,0)</f>
        <v>70</v>
      </c>
      <c r="AH515" s="455">
        <f>AG515*60%</f>
        <v>42</v>
      </c>
      <c r="AJ515" s="455">
        <f>VLOOKUP(E515,[4]INVENTARIO!$B$4:$AD$1048576,29,0)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VLOOKUP(E516,[4]INVENTARIO!$B$4:$D$1048576,3,0)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VLOOKUP(E516,[4]INVENTARIO!$B$4:$P$1048576,15,0)</f>
        <v>1</v>
      </c>
      <c r="X516" s="466">
        <f>VLOOKUP(E516,[4]INVENTARIO!$B$114:$R$4077,17,0)</f>
        <v>1750</v>
      </c>
      <c r="Y516" s="466">
        <f t="shared" si="111"/>
        <v>1050</v>
      </c>
      <c r="AA516" s="455">
        <f>VLOOKUP(E516,[4]INVENTARIO!$B$4:$U$4077,20,0)</f>
        <v>0</v>
      </c>
      <c r="AB516" s="455">
        <f t="shared" si="110"/>
        <v>0</v>
      </c>
      <c r="AD516" s="455">
        <f>VLOOKUP(E516,[4]INVENTARIO!$B$4:$X$4077,23,0)</f>
        <v>0</v>
      </c>
      <c r="AE516" s="455">
        <f t="shared" si="107"/>
        <v>0</v>
      </c>
      <c r="AG516" s="455">
        <f>VLOOKUP(E516,[4]INVENTARIO!$B$4:$AA$1048576,26,0)</f>
        <v>0</v>
      </c>
      <c r="AH516" s="455">
        <f t="shared" si="108"/>
        <v>0</v>
      </c>
      <c r="AJ516" s="455">
        <f>VLOOKUP(E516,[4]INVENTARIO!$B$4:$AD$1048576,29,0)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VLOOKUP(E517,[4]INVENTARIO!$B$4:$D$1048576,3,0)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VLOOKUP(E517,[4]INVENTARIO!$B$4:$P$1048576,15,0)</f>
        <v>1</v>
      </c>
      <c r="X517" s="466">
        <f>VLOOKUP(E517,[4]INVENTARIO!$B$114:$R$4077,17,0)</f>
        <v>2240</v>
      </c>
      <c r="Y517" s="466">
        <f t="shared" si="111"/>
        <v>1344</v>
      </c>
      <c r="AA517" s="455">
        <f>VLOOKUP(E517,[4]INVENTARIO!$B$4:$U$4077,20,0)</f>
        <v>0</v>
      </c>
      <c r="AB517" s="455">
        <f t="shared" si="110"/>
        <v>0</v>
      </c>
      <c r="AD517" s="455">
        <f>VLOOKUP(E517,[4]INVENTARIO!$B$4:$X$4077,23,0)</f>
        <v>0</v>
      </c>
      <c r="AE517" s="455">
        <f t="shared" si="107"/>
        <v>0</v>
      </c>
      <c r="AG517" s="455">
        <f>VLOOKUP(E517,[4]INVENTARIO!$B$4:$AA$1048576,26,0)</f>
        <v>0</v>
      </c>
      <c r="AH517" s="455">
        <f t="shared" si="108"/>
        <v>0</v>
      </c>
      <c r="AJ517" s="455">
        <f>VLOOKUP(E517,[4]INVENTARIO!$B$4:$AD$1048576,29,0)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VLOOKUP(E518,[4]INVENTARIO!$B$4:$D$1048576,3,0)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VLOOKUP(E518,[4]INVENTARIO!$B$4:$P$1048576,15,0)</f>
        <v>1</v>
      </c>
      <c r="X518" s="466">
        <f>VLOOKUP(E518,[4]INVENTARIO!$B$114:$R$4077,17,0)</f>
        <v>0</v>
      </c>
      <c r="Y518" s="466">
        <f t="shared" si="111"/>
        <v>0</v>
      </c>
      <c r="AA518" s="455">
        <f>VLOOKUP(E518,[4]INVENTARIO!$B$4:$U$4077,20,0)</f>
        <v>0</v>
      </c>
      <c r="AB518" s="455">
        <f t="shared" si="110"/>
        <v>0</v>
      </c>
      <c r="AD518" s="455">
        <f>VLOOKUP(E518,[4]INVENTARIO!$B$4:$X$4077,23,0)</f>
        <v>0</v>
      </c>
      <c r="AE518" s="455">
        <f t="shared" si="107"/>
        <v>0</v>
      </c>
      <c r="AG518" s="455">
        <f>VLOOKUP(E518,[4]INVENTARIO!$B$4:$AA$1048576,26,0)</f>
        <v>0</v>
      </c>
      <c r="AH518" s="455">
        <f t="shared" si="108"/>
        <v>0</v>
      </c>
      <c r="AJ518" s="455">
        <f>VLOOKUP(E518,[4]INVENTARIO!$B$4:$AD$1048576,29,0)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VLOOKUP(E519,[4]INVENTARIO!$B$4:$AA$1048576,26,0)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VLOOKUP(E520,[4]INVENTARIO!$B$4:$D$1048576,3,0)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VLOOKUP(E520,[4]INVENTARIO!$B$4:$P$1048576,15,0)</f>
        <v>1</v>
      </c>
      <c r="X520" s="466">
        <f>VLOOKUP(E520,[4]INVENTARIO!$B$114:$R$4077,17,0)</f>
        <v>1575.5</v>
      </c>
      <c r="Y520" s="466">
        <f t="shared" si="111"/>
        <v>945.3</v>
      </c>
      <c r="AA520" s="455">
        <f>VLOOKUP(E520,[4]INVENTARIO!$B$4:$U$4077,20,0)</f>
        <v>1370</v>
      </c>
      <c r="AB520" s="455">
        <f t="shared" si="110"/>
        <v>822</v>
      </c>
      <c r="AD520" s="455">
        <f>VLOOKUP(E520,[4]INVENTARIO!$B$4:$X$4077,23,0)</f>
        <v>1370</v>
      </c>
      <c r="AE520" s="455">
        <f t="shared" ref="AE520:AE541" si="113">AD520*60%</f>
        <v>822</v>
      </c>
      <c r="AG520" s="455">
        <f>VLOOKUP(E520,[4]INVENTARIO!$B$4:$AA$1048576,26,0)</f>
        <v>1370</v>
      </c>
      <c r="AH520" s="455">
        <f t="shared" ref="AH520:AH541" si="114">AG520*60%</f>
        <v>822</v>
      </c>
      <c r="AJ520" s="455">
        <f>VLOOKUP(E520,[4]INVENTARIO!$B$4:$AD$1048576,29,0)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VLOOKUP(E521,[4]INVENTARIO!$B$4:$D$1048576,3,0)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VLOOKUP(E521,[4]INVENTARIO!$B$4:$P$1048576,15,0)</f>
        <v>1</v>
      </c>
      <c r="X521" s="466">
        <f>VLOOKUP(E521,[4]INVENTARIO!$B$114:$R$4077,17,0)</f>
        <v>1575.5</v>
      </c>
      <c r="Y521" s="466">
        <f t="shared" si="111"/>
        <v>945.3</v>
      </c>
      <c r="AA521" s="455">
        <f>VLOOKUP(E521,[4]INVENTARIO!$B$4:$U$4077,20,0)</f>
        <v>1370</v>
      </c>
      <c r="AB521" s="455">
        <f t="shared" si="110"/>
        <v>822</v>
      </c>
      <c r="AD521" s="455">
        <f>VLOOKUP(E521,[4]INVENTARIO!$B$4:$X$4077,23,0)</f>
        <v>1370</v>
      </c>
      <c r="AE521" s="455">
        <f t="shared" si="113"/>
        <v>822</v>
      </c>
      <c r="AG521" s="455">
        <f>VLOOKUP(E521,[4]INVENTARIO!$B$4:$AA$1048576,26,0)</f>
        <v>1370</v>
      </c>
      <c r="AH521" s="455">
        <f t="shared" si="114"/>
        <v>822</v>
      </c>
      <c r="AJ521" s="455">
        <f>VLOOKUP(E521,[4]INVENTARIO!$B$4:$AD$1048576,29,0)</f>
        <v>0</v>
      </c>
      <c r="AK521" s="455">
        <f t="shared" si="115"/>
        <v>0</v>
      </c>
      <c r="AT521" s="512"/>
    </row>
    <row r="522" spans="1:46" ht="24" customHeight="1" outlineLevel="1" x14ac:dyDescent="0.25">
      <c r="A522" s="463" t="s">
        <v>22234</v>
      </c>
      <c r="B522" s="464">
        <v>518</v>
      </c>
      <c r="C522" s="463" t="s">
        <v>24032</v>
      </c>
      <c r="D522" s="463" t="s">
        <v>24033</v>
      </c>
      <c r="E522" s="464" t="s">
        <v>24137</v>
      </c>
      <c r="F522" s="463">
        <v>0</v>
      </c>
      <c r="G522" s="465" t="s">
        <v>24138</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VLOOKUP(E522,[4]INVENTARIO!$B$114:$R$4077,17,0)</f>
        <v>#N/A</v>
      </c>
      <c r="Y522" s="466" t="e">
        <f t="shared" si="111"/>
        <v>#N/A</v>
      </c>
      <c r="AA522" s="455" t="e">
        <f>VLOOKUP(E522,[4]INVENTARIO!$B$4:$U$4077,20,0)</f>
        <v>#N/A</v>
      </c>
      <c r="AB522" s="455" t="e">
        <f t="shared" si="110"/>
        <v>#N/A</v>
      </c>
      <c r="AD522" s="455" t="e">
        <f>VLOOKUP(E522,[4]INVENTARIO!$B$4:$X$4077,23,0)</f>
        <v>#N/A</v>
      </c>
      <c r="AE522" s="455" t="e">
        <f t="shared" si="113"/>
        <v>#N/A</v>
      </c>
      <c r="AG522" s="455" t="e">
        <f>VLOOKUP(E522,[4]INVENTARIO!$B$4:$AA$1048576,26,0)</f>
        <v>#N/A</v>
      </c>
      <c r="AH522" s="455" t="e">
        <f t="shared" si="114"/>
        <v>#N/A</v>
      </c>
      <c r="AJ522" s="455" t="e">
        <f>VLOOKUP(E522,[4]INVENTARIO!$B$4:$AD$1048576,29,0)</f>
        <v>#N/A</v>
      </c>
      <c r="AK522" s="455" t="e">
        <f t="shared" si="115"/>
        <v>#N/A</v>
      </c>
      <c r="AT522" s="512"/>
    </row>
    <row r="523" spans="1:46" ht="24" customHeight="1" outlineLevel="1" x14ac:dyDescent="0.25">
      <c r="A523" s="463" t="s">
        <v>22413</v>
      </c>
      <c r="B523" s="464">
        <v>519</v>
      </c>
      <c r="C523" s="463" t="s">
        <v>24032</v>
      </c>
      <c r="D523" s="463" t="s">
        <v>24033</v>
      </c>
      <c r="E523" s="464" t="s">
        <v>24160</v>
      </c>
      <c r="F523" s="463">
        <v>0</v>
      </c>
      <c r="G523" s="465" t="s">
        <v>24139</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VLOOKUP(E523,[4]INVENTARIO!$B$114:$R$4077,17,0)</f>
        <v>#N/A</v>
      </c>
      <c r="Y523" s="466" t="e">
        <f t="shared" si="111"/>
        <v>#N/A</v>
      </c>
      <c r="AA523" s="455" t="e">
        <f>VLOOKUP(E523,[4]INVENTARIO!$B$4:$U$4077,20,0)</f>
        <v>#N/A</v>
      </c>
      <c r="AB523" s="455" t="e">
        <f t="shared" si="110"/>
        <v>#N/A</v>
      </c>
      <c r="AD523" s="455" t="e">
        <f>VLOOKUP(E523,[4]INVENTARIO!$B$4:$X$4077,23,0)</f>
        <v>#N/A</v>
      </c>
      <c r="AE523" s="455" t="e">
        <f t="shared" si="113"/>
        <v>#N/A</v>
      </c>
      <c r="AG523" s="455" t="e">
        <f>VLOOKUP(E523,[4]INVENTARIO!$B$4:$AA$1048576,26,0)</f>
        <v>#N/A</v>
      </c>
      <c r="AH523" s="455" t="e">
        <f t="shared" si="114"/>
        <v>#N/A</v>
      </c>
      <c r="AJ523" s="455" t="e">
        <f>VLOOKUP(E523,[4]INVENTARIO!$B$4:$AD$1048576,29,0)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24161</v>
      </c>
      <c r="F524" s="463">
        <v>0</v>
      </c>
      <c r="G524" s="465" t="s">
        <v>24140</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VLOOKUP(E524,[4]INVENTARIO!$B$114:$R$4077,17,0)</f>
        <v>#N/A</v>
      </c>
      <c r="Y524" s="466" t="e">
        <f t="shared" si="111"/>
        <v>#N/A</v>
      </c>
      <c r="AA524" s="455" t="e">
        <f>VLOOKUP(E524,[4]INVENTARIO!$B$4:$U$4077,20,0)</f>
        <v>#N/A</v>
      </c>
      <c r="AB524" s="455" t="e">
        <f t="shared" si="110"/>
        <v>#N/A</v>
      </c>
      <c r="AD524" s="455" t="e">
        <f>VLOOKUP(E524,[4]INVENTARIO!$B$4:$X$4077,23,0)</f>
        <v>#N/A</v>
      </c>
      <c r="AE524" s="455" t="e">
        <f t="shared" si="113"/>
        <v>#N/A</v>
      </c>
      <c r="AG524" s="455" t="e">
        <f>VLOOKUP(E524,[4]INVENTARIO!$B$4:$AA$1048576,26,0)</f>
        <v>#N/A</v>
      </c>
      <c r="AH524" s="455" t="e">
        <f t="shared" si="114"/>
        <v>#N/A</v>
      </c>
      <c r="AJ524" s="455" t="e">
        <f>VLOOKUP(E524,[4]INVENTARIO!$B$4:$AD$1048576,29,0)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24162</v>
      </c>
      <c r="F525" s="463">
        <v>0</v>
      </c>
      <c r="G525" s="465" t="s">
        <v>24141</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VLOOKUP(E525,[4]INVENTARIO!$B$114:$R$4077,17,0)</f>
        <v>#N/A</v>
      </c>
      <c r="Y525" s="466" t="e">
        <f t="shared" si="111"/>
        <v>#N/A</v>
      </c>
      <c r="AA525" s="455" t="e">
        <f>VLOOKUP(E525,[4]INVENTARIO!$B$4:$U$4077,20,0)</f>
        <v>#N/A</v>
      </c>
      <c r="AB525" s="455" t="e">
        <f t="shared" si="110"/>
        <v>#N/A</v>
      </c>
      <c r="AD525" s="455" t="e">
        <f>VLOOKUP(E525,[4]INVENTARIO!$B$4:$X$4077,23,0)</f>
        <v>#N/A</v>
      </c>
      <c r="AE525" s="455" t="e">
        <f t="shared" si="113"/>
        <v>#N/A</v>
      </c>
      <c r="AG525" s="455" t="e">
        <f>VLOOKUP(E525,[4]INVENTARIO!$B$4:$AA$1048576,26,0)</f>
        <v>#N/A</v>
      </c>
      <c r="AH525" s="455" t="e">
        <f t="shared" si="114"/>
        <v>#N/A</v>
      </c>
      <c r="AJ525" s="455" t="e">
        <f>VLOOKUP(E525,[4]INVENTARIO!$B$4:$AD$1048576,29,0)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24163</v>
      </c>
      <c r="F526" s="463">
        <v>0</v>
      </c>
      <c r="G526" s="465" t="s">
        <v>24142</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VLOOKUP(E526,[4]INVENTARIO!$B$114:$R$4077,17,0)</f>
        <v>#N/A</v>
      </c>
      <c r="Y526" s="466" t="e">
        <f t="shared" si="111"/>
        <v>#N/A</v>
      </c>
      <c r="AA526" s="455" t="e">
        <f>VLOOKUP(E526,[4]INVENTARIO!$B$4:$U$4077,20,0)</f>
        <v>#N/A</v>
      </c>
      <c r="AB526" s="455" t="e">
        <f t="shared" si="110"/>
        <v>#N/A</v>
      </c>
      <c r="AD526" s="455" t="e">
        <f>VLOOKUP(E526,[4]INVENTARIO!$B$4:$X$4077,23,0)</f>
        <v>#N/A</v>
      </c>
      <c r="AE526" s="455" t="e">
        <f t="shared" si="113"/>
        <v>#N/A</v>
      </c>
      <c r="AG526" s="455" t="e">
        <f>VLOOKUP(E526,[4]INVENTARIO!$B$4:$AA$1048576,26,0)</f>
        <v>#N/A</v>
      </c>
      <c r="AH526" s="455" t="e">
        <f t="shared" si="114"/>
        <v>#N/A</v>
      </c>
      <c r="AJ526" s="455" t="e">
        <f>VLOOKUP(E526,[4]INVENTARIO!$B$4:$AD$1048576,29,0)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24164</v>
      </c>
      <c r="F527" s="463">
        <v>0</v>
      </c>
      <c r="G527" s="465" t="s">
        <v>24143</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VLOOKUP(E527,[4]INVENTARIO!$B$114:$R$4077,17,0)</f>
        <v>#N/A</v>
      </c>
      <c r="Y527" s="466" t="e">
        <f t="shared" si="111"/>
        <v>#N/A</v>
      </c>
      <c r="AA527" s="455" t="e">
        <f>VLOOKUP(E527,[4]INVENTARIO!$B$4:$U$4077,20,0)</f>
        <v>#N/A</v>
      </c>
      <c r="AB527" s="455" t="e">
        <f t="shared" si="110"/>
        <v>#N/A</v>
      </c>
      <c r="AD527" s="455" t="e">
        <f>VLOOKUP(E527,[4]INVENTARIO!$B$4:$X$4077,23,0)</f>
        <v>#N/A</v>
      </c>
      <c r="AE527" s="455" t="e">
        <f t="shared" si="113"/>
        <v>#N/A</v>
      </c>
      <c r="AG527" s="455" t="e">
        <f>VLOOKUP(E527,[4]INVENTARIO!$B$4:$AA$1048576,26,0)</f>
        <v>#N/A</v>
      </c>
      <c r="AH527" s="455" t="e">
        <f t="shared" si="114"/>
        <v>#N/A</v>
      </c>
      <c r="AJ527" s="455" t="e">
        <f>VLOOKUP(E527,[4]INVENTARIO!$B$4:$AD$1048576,29,0)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24165</v>
      </c>
      <c r="F528" s="463">
        <v>0</v>
      </c>
      <c r="G528" s="465" t="s">
        <v>24144</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VLOOKUP(E528,[4]INVENTARIO!$B$114:$R$4077,17,0)</f>
        <v>#N/A</v>
      </c>
      <c r="Y528" s="466" t="e">
        <f t="shared" si="111"/>
        <v>#N/A</v>
      </c>
      <c r="AA528" s="455" t="e">
        <f>VLOOKUP(E528,[4]INVENTARIO!$B$4:$U$4077,20,0)</f>
        <v>#N/A</v>
      </c>
      <c r="AB528" s="455" t="e">
        <f t="shared" si="110"/>
        <v>#N/A</v>
      </c>
      <c r="AD528" s="455" t="e">
        <f>VLOOKUP(E528,[4]INVENTARIO!$B$4:$X$4077,23,0)</f>
        <v>#N/A</v>
      </c>
      <c r="AE528" s="455" t="e">
        <f t="shared" si="113"/>
        <v>#N/A</v>
      </c>
      <c r="AG528" s="455" t="e">
        <f>VLOOKUP(E528,[4]INVENTARIO!$B$4:$AA$1048576,26,0)</f>
        <v>#N/A</v>
      </c>
      <c r="AH528" s="455" t="e">
        <f t="shared" si="114"/>
        <v>#N/A</v>
      </c>
      <c r="AJ528" s="455" t="e">
        <f>VLOOKUP(E528,[4]INVENTARIO!$B$4:$AD$1048576,29,0)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24167</v>
      </c>
      <c r="F529" s="463">
        <v>0</v>
      </c>
      <c r="G529" s="465" t="s">
        <v>24146</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VLOOKUP(E529,[4]INVENTARIO!$B$114:$R$4077,17,0)</f>
        <v>#N/A</v>
      </c>
      <c r="Y529" s="466" t="e">
        <f>X529*60%</f>
        <v>#N/A</v>
      </c>
      <c r="AA529" s="455" t="e">
        <f>VLOOKUP(E529,[4]INVENTARIO!$B$4:$U$4077,20,0)</f>
        <v>#N/A</v>
      </c>
      <c r="AB529" s="455" t="e">
        <f>AA529*60%</f>
        <v>#N/A</v>
      </c>
      <c r="AD529" s="455" t="e">
        <f>VLOOKUP(E529,[4]INVENTARIO!$B$4:$X$4077,23,0)</f>
        <v>#N/A</v>
      </c>
      <c r="AE529" s="455" t="e">
        <f>AD529*60%</f>
        <v>#N/A</v>
      </c>
      <c r="AG529" s="455" t="e">
        <f>VLOOKUP(E529,[4]INVENTARIO!$B$4:$AA$1048576,26,0)</f>
        <v>#N/A</v>
      </c>
      <c r="AH529" s="455" t="e">
        <f>AG529*60%</f>
        <v>#N/A</v>
      </c>
      <c r="AJ529" s="455" t="e">
        <f>VLOOKUP(E529,[4]INVENTARIO!$B$4:$AD$1048576,29,0)</f>
        <v>#N/A</v>
      </c>
      <c r="AK529" s="455" t="e">
        <f>AJ529*60%</f>
        <v>#N/A</v>
      </c>
      <c r="AT529" s="512"/>
    </row>
    <row r="530" spans="1:46" ht="24" customHeight="1" outlineLevel="1" x14ac:dyDescent="0.25">
      <c r="A530" s="463" t="s">
        <v>22413</v>
      </c>
      <c r="B530" s="464">
        <v>526</v>
      </c>
      <c r="C530" s="463" t="s">
        <v>24032</v>
      </c>
      <c r="D530" s="463" t="s">
        <v>24033</v>
      </c>
      <c r="E530" s="464" t="s">
        <v>24166</v>
      </c>
      <c r="F530" s="463">
        <v>0</v>
      </c>
      <c r="G530" s="465" t="s">
        <v>24145</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VLOOKUP(E530,[4]INVENTARIO!$B$114:$R$4077,17,0)</f>
        <v>#N/A</v>
      </c>
      <c r="Y530" s="466" t="e">
        <f t="shared" si="111"/>
        <v>#N/A</v>
      </c>
      <c r="AA530" s="455" t="e">
        <f>VLOOKUP(E530,[4]INVENTARIO!$B$4:$U$4077,20,0)</f>
        <v>#N/A</v>
      </c>
      <c r="AB530" s="455" t="e">
        <f t="shared" si="110"/>
        <v>#N/A</v>
      </c>
      <c r="AD530" s="455" t="e">
        <f>VLOOKUP(E530,[4]INVENTARIO!$B$4:$X$4077,23,0)</f>
        <v>#N/A</v>
      </c>
      <c r="AE530" s="455" t="e">
        <f t="shared" si="113"/>
        <v>#N/A</v>
      </c>
      <c r="AG530" s="455" t="e">
        <f>VLOOKUP(E530,[4]INVENTARIO!$B$4:$AA$1048576,26,0)</f>
        <v>#N/A</v>
      </c>
      <c r="AH530" s="455" t="e">
        <f t="shared" si="114"/>
        <v>#N/A</v>
      </c>
      <c r="AJ530" s="455" t="e">
        <f>VLOOKUP(E530,[4]INVENTARIO!$B$4:$AD$1048576,29,0)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24168</v>
      </c>
      <c r="F531" s="463">
        <v>0</v>
      </c>
      <c r="G531" s="465" t="s">
        <v>24147</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VLOOKUP(E531,[4]INVENTARIO!$B$114:$R$4077,17,0)</f>
        <v>#N/A</v>
      </c>
      <c r="Y531" s="466" t="e">
        <f t="shared" si="111"/>
        <v>#N/A</v>
      </c>
      <c r="AA531" s="455" t="e">
        <f>VLOOKUP(E531,[4]INVENTARIO!$B$4:$U$4077,20,0)</f>
        <v>#N/A</v>
      </c>
      <c r="AB531" s="455" t="e">
        <f t="shared" si="110"/>
        <v>#N/A</v>
      </c>
      <c r="AD531" s="455" t="e">
        <f>VLOOKUP(E531,[4]INVENTARIO!$B$4:$X$4077,23,0)</f>
        <v>#N/A</v>
      </c>
      <c r="AE531" s="455" t="e">
        <f t="shared" si="113"/>
        <v>#N/A</v>
      </c>
      <c r="AG531" s="455" t="e">
        <f>VLOOKUP(E531,[4]INVENTARIO!$B$4:$AA$1048576,26,0)</f>
        <v>#N/A</v>
      </c>
      <c r="AH531" s="455" t="e">
        <f t="shared" si="114"/>
        <v>#N/A</v>
      </c>
      <c r="AJ531" s="455" t="e">
        <f>VLOOKUP(E531,[4]INVENTARIO!$B$4:$AD$1048576,29,0)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24169</v>
      </c>
      <c r="F532" s="463">
        <v>0</v>
      </c>
      <c r="G532" s="465" t="s">
        <v>24148</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VLOOKUP(E532,[4]INVENTARIO!$B$114:$R$4077,17,0)</f>
        <v>#N/A</v>
      </c>
      <c r="Y532" s="466" t="e">
        <f t="shared" si="111"/>
        <v>#N/A</v>
      </c>
      <c r="AA532" s="455" t="e">
        <f>VLOOKUP(E532,[4]INVENTARIO!$B$4:$U$4077,20,0)</f>
        <v>#N/A</v>
      </c>
      <c r="AB532" s="455" t="e">
        <f t="shared" ref="AB532:AB541" si="116">AA532*60%</f>
        <v>#N/A</v>
      </c>
      <c r="AD532" s="455" t="e">
        <f>VLOOKUP(E532,[4]INVENTARIO!$B$4:$X$4077,23,0)</f>
        <v>#N/A</v>
      </c>
      <c r="AE532" s="455" t="e">
        <f t="shared" si="113"/>
        <v>#N/A</v>
      </c>
      <c r="AG532" s="455" t="e">
        <f>VLOOKUP(E532,[4]INVENTARIO!$B$4:$AA$1048576,26,0)</f>
        <v>#N/A</v>
      </c>
      <c r="AH532" s="455" t="e">
        <f t="shared" si="114"/>
        <v>#N/A</v>
      </c>
      <c r="AJ532" s="455" t="e">
        <f>VLOOKUP(E532,[4]INVENTARIO!$B$4:$AD$1048576,29,0)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24171</v>
      </c>
      <c r="F533" s="463">
        <v>0</v>
      </c>
      <c r="G533" s="465" t="s">
        <v>24150</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VLOOKUP(E533,[4]INVENTARIO!$B$114:$R$4077,17,0)</f>
        <v>#N/A</v>
      </c>
      <c r="Y533" s="466" t="e">
        <f>X533*60%</f>
        <v>#N/A</v>
      </c>
      <c r="AA533" s="455" t="e">
        <f>VLOOKUP(E533,[4]INVENTARIO!$B$4:$U$4077,20,0)</f>
        <v>#N/A</v>
      </c>
      <c r="AB533" s="455" t="e">
        <f>AA533*60%</f>
        <v>#N/A</v>
      </c>
      <c r="AD533" s="455" t="e">
        <f>VLOOKUP(E533,[4]INVENTARIO!$B$4:$X$4077,23,0)</f>
        <v>#N/A</v>
      </c>
      <c r="AE533" s="455" t="e">
        <f>AD533*60%</f>
        <v>#N/A</v>
      </c>
      <c r="AG533" s="455" t="e">
        <f>VLOOKUP(E533,[4]INVENTARIO!$B$4:$AA$1048576,26,0)</f>
        <v>#N/A</v>
      </c>
      <c r="AH533" s="455" t="e">
        <f>AG533*60%</f>
        <v>#N/A</v>
      </c>
      <c r="AJ533" s="455" t="e">
        <f>VLOOKUP(E533,[4]INVENTARIO!$B$4:$AD$1048576,29,0)</f>
        <v>#N/A</v>
      </c>
      <c r="AK533" s="455" t="e">
        <f>AJ533*60%</f>
        <v>#N/A</v>
      </c>
      <c r="AT533" s="512"/>
    </row>
    <row r="534" spans="1:46" ht="24" customHeight="1" outlineLevel="1" x14ac:dyDescent="0.25">
      <c r="A534" s="463" t="s">
        <v>22413</v>
      </c>
      <c r="B534" s="464">
        <v>530</v>
      </c>
      <c r="C534" s="463" t="s">
        <v>24032</v>
      </c>
      <c r="D534" s="463" t="s">
        <v>24033</v>
      </c>
      <c r="E534" s="464" t="s">
        <v>24170</v>
      </c>
      <c r="F534" s="463">
        <v>0</v>
      </c>
      <c r="G534" s="465" t="s">
        <v>24149</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VLOOKUP(E534,[4]INVENTARIO!$B$114:$R$4077,17,0)</f>
        <v>#N/A</v>
      </c>
      <c r="Y534" s="466" t="e">
        <f t="shared" ref="Y534:Y541" si="117">X534*60%</f>
        <v>#N/A</v>
      </c>
      <c r="AA534" s="455" t="e">
        <f>VLOOKUP(E534,[4]INVENTARIO!$B$4:$U$4077,20,0)</f>
        <v>#N/A</v>
      </c>
      <c r="AB534" s="455" t="e">
        <f t="shared" si="116"/>
        <v>#N/A</v>
      </c>
      <c r="AD534" s="455" t="e">
        <f>VLOOKUP(E534,[4]INVENTARIO!$B$4:$X$4077,23,0)</f>
        <v>#N/A</v>
      </c>
      <c r="AE534" s="455" t="e">
        <f t="shared" si="113"/>
        <v>#N/A</v>
      </c>
      <c r="AG534" s="455" t="e">
        <f>VLOOKUP(E534,[4]INVENTARIO!$B$4:$AA$1048576,26,0)</f>
        <v>#N/A</v>
      </c>
      <c r="AH534" s="455" t="e">
        <f t="shared" si="114"/>
        <v>#N/A</v>
      </c>
      <c r="AJ534" s="455" t="e">
        <f>VLOOKUP(E534,[4]INVENTARIO!$B$4:$AD$1048576,29,0)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24172</v>
      </c>
      <c r="F535" s="463">
        <v>0</v>
      </c>
      <c r="G535" s="465" t="s">
        <v>24151</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VLOOKUP(E535,[4]INVENTARIO!$B$114:$R$4077,17,0)</f>
        <v>#N/A</v>
      </c>
      <c r="Y535" s="466" t="e">
        <f t="shared" si="117"/>
        <v>#N/A</v>
      </c>
      <c r="AA535" s="455" t="e">
        <f>VLOOKUP(E535,[4]INVENTARIO!$B$4:$U$4077,20,0)</f>
        <v>#N/A</v>
      </c>
      <c r="AB535" s="455" t="e">
        <f t="shared" si="116"/>
        <v>#N/A</v>
      </c>
      <c r="AD535" s="455" t="e">
        <f>VLOOKUP(E535,[4]INVENTARIO!$B$4:$X$4077,23,0)</f>
        <v>#N/A</v>
      </c>
      <c r="AE535" s="455" t="e">
        <f t="shared" si="113"/>
        <v>#N/A</v>
      </c>
      <c r="AG535" s="455" t="e">
        <f>VLOOKUP(E535,[4]INVENTARIO!$B$4:$AA$1048576,26,0)</f>
        <v>#N/A</v>
      </c>
      <c r="AH535" s="455" t="e">
        <f t="shared" si="114"/>
        <v>#N/A</v>
      </c>
      <c r="AJ535" s="455" t="e">
        <f>VLOOKUP(E535,[4]INVENTARIO!$B$4:$AD$1048576,29,0)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24174</v>
      </c>
      <c r="F536" s="463">
        <v>0</v>
      </c>
      <c r="G536" s="465" t="s">
        <v>24152</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VLOOKUP(E536,[4]INVENTARIO!$B$114:$R$4077,17,0)</f>
        <v>#N/A</v>
      </c>
      <c r="Y536" s="466" t="e">
        <f t="shared" si="117"/>
        <v>#N/A</v>
      </c>
      <c r="AA536" s="455" t="e">
        <f>VLOOKUP(E536,[4]INVENTARIO!$B$4:$U$4077,20,0)</f>
        <v>#N/A</v>
      </c>
      <c r="AB536" s="455" t="e">
        <f t="shared" si="116"/>
        <v>#N/A</v>
      </c>
      <c r="AD536" s="455" t="e">
        <f>VLOOKUP(E536,[4]INVENTARIO!$B$4:$X$4077,23,0)</f>
        <v>#N/A</v>
      </c>
      <c r="AE536" s="455" t="e">
        <f t="shared" si="113"/>
        <v>#N/A</v>
      </c>
      <c r="AG536" s="455" t="e">
        <f>VLOOKUP(E536,[4]INVENTARIO!$B$4:$AA$1048576,26,0)</f>
        <v>#N/A</v>
      </c>
      <c r="AH536" s="455" t="e">
        <f t="shared" si="114"/>
        <v>#N/A</v>
      </c>
      <c r="AJ536" s="455" t="e">
        <f>VLOOKUP(E536,[4]INVENTARIO!$B$4:$AD$1048576,29,0)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24175</v>
      </c>
      <c r="F537" s="463">
        <v>0</v>
      </c>
      <c r="G537" s="465" t="s">
        <v>24153</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VLOOKUP(E537,[4]INVENTARIO!$B$114:$R$4077,17,0)</f>
        <v>#N/A</v>
      </c>
      <c r="Y537" s="466" t="e">
        <f t="shared" si="117"/>
        <v>#N/A</v>
      </c>
      <c r="AA537" s="455" t="e">
        <f>VLOOKUP(E537,[4]INVENTARIO!$B$4:$U$4077,20,0)</f>
        <v>#N/A</v>
      </c>
      <c r="AB537" s="455" t="e">
        <f t="shared" si="116"/>
        <v>#N/A</v>
      </c>
      <c r="AD537" s="455" t="e">
        <f>VLOOKUP(E537,[4]INVENTARIO!$B$4:$X$4077,23,0)</f>
        <v>#N/A</v>
      </c>
      <c r="AE537" s="455" t="e">
        <f t="shared" si="113"/>
        <v>#N/A</v>
      </c>
      <c r="AG537" s="455" t="e">
        <f>VLOOKUP(E537,[4]INVENTARIO!$B$4:$AA$1048576,26,0)</f>
        <v>#N/A</v>
      </c>
      <c r="AH537" s="455" t="e">
        <f t="shared" si="114"/>
        <v>#N/A</v>
      </c>
      <c r="AJ537" s="455" t="e">
        <f>VLOOKUP(E537,[4]INVENTARIO!$B$4:$AD$1048576,29,0)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24154</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VLOOKUP(E538,[4]INVENTARIO!$B$114:$R$4077,17,0)</f>
        <v>#N/A</v>
      </c>
      <c r="Y538" s="466" t="e">
        <f t="shared" si="117"/>
        <v>#N/A</v>
      </c>
      <c r="AA538" s="455" t="e">
        <f>VLOOKUP(E538,[4]INVENTARIO!$B$4:$U$4077,20,0)</f>
        <v>#N/A</v>
      </c>
      <c r="AB538" s="455" t="e">
        <f t="shared" si="116"/>
        <v>#N/A</v>
      </c>
      <c r="AD538" s="455" t="e">
        <f>VLOOKUP(E538,[4]INVENTARIO!$B$4:$X$4077,23,0)</f>
        <v>#N/A</v>
      </c>
      <c r="AE538" s="455" t="e">
        <f t="shared" si="113"/>
        <v>#N/A</v>
      </c>
      <c r="AG538" s="455" t="e">
        <f>VLOOKUP(E538,[4]INVENTARIO!$B$4:$AA$1048576,26,0)</f>
        <v>#N/A</v>
      </c>
      <c r="AH538" s="455" t="e">
        <f t="shared" si="114"/>
        <v>#N/A</v>
      </c>
      <c r="AJ538" s="455" t="e">
        <f>VLOOKUP(E538,[4]INVENTARIO!$B$4:$AD$1048576,29,0)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24155</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VLOOKUP(E539,[4]INVENTARIO!$B$114:$R$4077,17,0)</f>
        <v>#N/A</v>
      </c>
      <c r="Y539" s="466" t="e">
        <f t="shared" si="117"/>
        <v>#N/A</v>
      </c>
      <c r="AA539" s="455" t="e">
        <f>VLOOKUP(E539,[4]INVENTARIO!$B$4:$U$4077,20,0)</f>
        <v>#N/A</v>
      </c>
      <c r="AB539" s="455" t="e">
        <f t="shared" si="116"/>
        <v>#N/A</v>
      </c>
      <c r="AD539" s="455" t="e">
        <f>VLOOKUP(E539,[4]INVENTARIO!$B$4:$X$4077,23,0)</f>
        <v>#N/A</v>
      </c>
      <c r="AE539" s="455" t="e">
        <f t="shared" si="113"/>
        <v>#N/A</v>
      </c>
      <c r="AG539" s="455" t="e">
        <f>VLOOKUP(E539,[4]INVENTARIO!$B$4:$AA$1048576,26,0)</f>
        <v>#N/A</v>
      </c>
      <c r="AH539" s="455" t="e">
        <f t="shared" si="114"/>
        <v>#N/A</v>
      </c>
      <c r="AJ539" s="455" t="e">
        <f>VLOOKUP(E539,[4]INVENTARIO!$B$4:$AD$1048576,29,0)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24156</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VLOOKUP(E540,[4]INVENTARIO!$B$114:$R$4077,17,0)</f>
        <v>#N/A</v>
      </c>
      <c r="Y540" s="466" t="e">
        <f t="shared" si="117"/>
        <v>#N/A</v>
      </c>
      <c r="AA540" s="455" t="e">
        <f>VLOOKUP(E540,[4]INVENTARIO!$B$4:$U$4077,20,0)</f>
        <v>#N/A</v>
      </c>
      <c r="AB540" s="455" t="e">
        <f t="shared" si="116"/>
        <v>#N/A</v>
      </c>
      <c r="AD540" s="455" t="e">
        <f>VLOOKUP(E540,[4]INVENTARIO!$B$4:$X$4077,23,0)</f>
        <v>#N/A</v>
      </c>
      <c r="AE540" s="455" t="e">
        <f t="shared" si="113"/>
        <v>#N/A</v>
      </c>
      <c r="AG540" s="455" t="e">
        <f>VLOOKUP(E540,[4]INVENTARIO!$B$4:$AA$1048576,26,0)</f>
        <v>#N/A</v>
      </c>
      <c r="AH540" s="455" t="e">
        <f t="shared" si="114"/>
        <v>#N/A</v>
      </c>
      <c r="AJ540" s="455" t="e">
        <f>VLOOKUP(E540,[4]INVENTARIO!$B$4:$AD$1048576,29,0)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24157</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VLOOKUP(E541,[4]INVENTARIO!$B$114:$R$4077,17,0)</f>
        <v>#N/A</v>
      </c>
      <c r="Y541" s="466" t="e">
        <f t="shared" si="117"/>
        <v>#N/A</v>
      </c>
      <c r="AA541" s="455" t="e">
        <f>VLOOKUP(E541,[4]INVENTARIO!$B$4:$U$4077,20,0)</f>
        <v>#N/A</v>
      </c>
      <c r="AB541" s="455" t="e">
        <f t="shared" si="116"/>
        <v>#N/A</v>
      </c>
      <c r="AD541" s="455" t="e">
        <f>VLOOKUP(E541,[4]INVENTARIO!$B$4:$X$4077,23,0)</f>
        <v>#N/A</v>
      </c>
      <c r="AE541" s="455" t="e">
        <f t="shared" si="113"/>
        <v>#N/A</v>
      </c>
      <c r="AG541" s="455" t="e">
        <f>VLOOKUP(E541,[4]INVENTARIO!$B$4:$AA$1048576,26,0)</f>
        <v>#N/A</v>
      </c>
      <c r="AH541" s="455" t="e">
        <f t="shared" si="114"/>
        <v>#N/A</v>
      </c>
      <c r="AJ541" s="455" t="e">
        <f>VLOOKUP(E541,[4]INVENTARIO!$B$4:$AD$1048576,29,0)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24173</v>
      </c>
      <c r="F542" s="463">
        <v>0</v>
      </c>
      <c r="G542" s="465" t="s">
        <v>24158</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VLOOKUP(E542,[4]INVENTARIO!$B$114:$R$4077,17,0)</f>
        <v>#N/A</v>
      </c>
      <c r="Y542" s="466" t="e">
        <f t="shared" ref="Y542:Y543" si="119">X542*60%</f>
        <v>#N/A</v>
      </c>
      <c r="AA542" s="455" t="e">
        <f>VLOOKUP(E542,[4]INVENTARIO!$B$4:$U$4077,20,0)</f>
        <v>#N/A</v>
      </c>
      <c r="AB542" s="455" t="e">
        <f t="shared" ref="AB542:AB543" si="120">AA542*60%</f>
        <v>#N/A</v>
      </c>
      <c r="AD542" s="455" t="e">
        <f>VLOOKUP(E542,[4]INVENTARIO!$B$4:$X$4077,23,0)</f>
        <v>#N/A</v>
      </c>
      <c r="AE542" s="455" t="e">
        <f t="shared" ref="AE542:AE543" si="121">AD542*60%</f>
        <v>#N/A</v>
      </c>
      <c r="AG542" s="455" t="e">
        <f>VLOOKUP(E542,[4]INVENTARIO!$B$4:$AA$1048576,26,0)</f>
        <v>#N/A</v>
      </c>
      <c r="AH542" s="455" t="e">
        <f t="shared" ref="AH542:AH543" si="122">AG542*60%</f>
        <v>#N/A</v>
      </c>
      <c r="AJ542" s="455" t="e">
        <f>VLOOKUP(E542,[4]INVENTARIO!$B$4:$AD$1048576,29,0)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24176</v>
      </c>
      <c r="F543" s="463">
        <v>0</v>
      </c>
      <c r="G543" s="465" t="s">
        <v>24159</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VLOOKUP(E543,[4]INVENTARIO!$B$114:$R$4077,17,0)</f>
        <v>#N/A</v>
      </c>
      <c r="Y543" s="466" t="e">
        <f t="shared" si="119"/>
        <v>#N/A</v>
      </c>
      <c r="AA543" s="455" t="e">
        <f>VLOOKUP(E543,[4]INVENTARIO!$B$4:$U$4077,20,0)</f>
        <v>#N/A</v>
      </c>
      <c r="AB543" s="455" t="e">
        <f t="shared" si="120"/>
        <v>#N/A</v>
      </c>
      <c r="AD543" s="455" t="e">
        <f>VLOOKUP(E543,[4]INVENTARIO!$B$4:$X$4077,23,0)</f>
        <v>#N/A</v>
      </c>
      <c r="AE543" s="455" t="e">
        <f t="shared" si="121"/>
        <v>#N/A</v>
      </c>
      <c r="AG543" s="455" t="e">
        <f>VLOOKUP(E543,[4]INVENTARIO!$B$4:$AA$1048576,26,0)</f>
        <v>#N/A</v>
      </c>
      <c r="AH543" s="455" t="e">
        <f t="shared" si="122"/>
        <v>#N/A</v>
      </c>
      <c r="AJ543" s="455" t="e">
        <f>VLOOKUP(E543,[4]INVENTARIO!$B$4:$AD$1048576,29,0)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24182</v>
      </c>
      <c r="F544" s="463">
        <v>0</v>
      </c>
      <c r="G544" s="465" t="s">
        <v>24181</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24253</v>
      </c>
      <c r="B545" s="464">
        <v>541</v>
      </c>
      <c r="C545" s="463" t="s">
        <v>24032</v>
      </c>
      <c r="D545" s="463" t="s">
        <v>24033</v>
      </c>
      <c r="E545" s="464" t="s">
        <v>24254</v>
      </c>
      <c r="F545" s="463">
        <v>1</v>
      </c>
      <c r="G545" s="465" t="s">
        <v>24181</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24284</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VLOOKUP(E547,[4]INVENTARIO!$B$4:$AA$1048576,26,0)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24136</v>
      </c>
      <c r="F548" s="463">
        <v>0</v>
      </c>
      <c r="G548" s="465" t="s">
        <v>24285</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VLOOKUP(E548,[4]INVENTARIO!$B$4:$AA$1048576,26,0)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VLOOKUP(E553,[4]INVENTARIO!$B$4:$D$1048576,3,0)</f>
        <v>0</v>
      </c>
      <c r="G553" s="465" t="s">
        <v>17771</v>
      </c>
      <c r="H553" s="463" t="s">
        <v>4450</v>
      </c>
      <c r="I553" s="463" t="s">
        <v>24052</v>
      </c>
      <c r="J553" s="462">
        <v>2.4</v>
      </c>
      <c r="K553" s="462">
        <v>1.35</v>
      </c>
      <c r="L553" s="462" t="s">
        <v>4605</v>
      </c>
      <c r="M553" s="462">
        <v>160</v>
      </c>
      <c r="N553" s="462" t="s">
        <v>4605</v>
      </c>
      <c r="O553" s="462">
        <f>VLOOKUP(E553,[4]INVENTARIO!$B$4:$L$1048576,11,0)</f>
        <v>5.2</v>
      </c>
      <c r="P553" s="537">
        <v>1452.7239999999999</v>
      </c>
      <c r="Q553" s="537">
        <f t="shared" si="112"/>
        <v>871.63439999999991</v>
      </c>
      <c r="R553" s="539"/>
      <c r="S553" s="537">
        <v>1117.48</v>
      </c>
      <c r="T553" s="537">
        <v>670.48799999999994</v>
      </c>
      <c r="V553" s="469">
        <f>VLOOKUP(E553,[4]INVENTARIO!$B$4:$P$1048576,15,0)</f>
        <v>0.6</v>
      </c>
      <c r="X553" s="466">
        <f>VLOOKUP(E553,[4]INVENTARIO!$B$114:$R$4077,17,0)</f>
        <v>902.58</v>
      </c>
      <c r="Y553" s="466">
        <f t="shared" ref="Y553:Y584" si="124">X553*60%</f>
        <v>541.548</v>
      </c>
      <c r="AA553" s="455">
        <f>VLOOKUP(E553,[4]INVENTARIO!$B$4:$U$4077,20,0)</f>
        <v>902.58</v>
      </c>
      <c r="AB553" s="455">
        <f t="shared" ref="AB553:AB584" si="125">AA553*60%</f>
        <v>541.548</v>
      </c>
      <c r="AD553" s="455">
        <f>VLOOKUP(E553,[4]INVENTARIO!$B$4:$X$4077,23,0)</f>
        <v>859.6</v>
      </c>
      <c r="AE553" s="455">
        <f t="shared" ref="AE553:AE584" si="126">AD553*60%</f>
        <v>515.76</v>
      </c>
      <c r="AG553" s="455">
        <f>VLOOKUP(E553,[4]INVENTARIO!$B$4:$AA$1048576,26,0)</f>
        <v>747.5</v>
      </c>
      <c r="AH553" s="455">
        <f t="shared" ref="AH553:AH584" si="127">AG553*60%</f>
        <v>448.5</v>
      </c>
      <c r="AJ553" s="455">
        <f>VLOOKUP(E553,[4]INVENTARIO!$B$4:$AD$1048576,29,0)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VLOOKUP(E554,[4]INVENTARIO!$B$4:$D$1048576,3,0)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VLOOKUP(E554,[4]INVENTARIO!$B$4:$P$1048576,15,0)</f>
        <v>0.63</v>
      </c>
      <c r="X554" s="466">
        <f>VLOOKUP(E554,[4]INVENTARIO!$B$114:$R$4077,17,0)</f>
        <v>2285.64</v>
      </c>
      <c r="Y554" s="466">
        <f t="shared" si="124"/>
        <v>1371.3839999999998</v>
      </c>
      <c r="AA554" s="455">
        <f>VLOOKUP(E554,[4]INVENTARIO!$B$4:$U$4077,20,0)</f>
        <v>2285.64</v>
      </c>
      <c r="AB554" s="455">
        <f t="shared" si="125"/>
        <v>1371.3839999999998</v>
      </c>
      <c r="AD554" s="455">
        <f>VLOOKUP(E554,[4]INVENTARIO!$B$4:$X$4077,23,0)</f>
        <v>2176.8000000000002</v>
      </c>
      <c r="AE554" s="455">
        <f t="shared" si="126"/>
        <v>1306.0800000000002</v>
      </c>
      <c r="AG554" s="455">
        <f>VLOOKUP(E554,[4]INVENTARIO!$B$4:$AA$1048576,26,0)</f>
        <v>1892.9</v>
      </c>
      <c r="AH554" s="455">
        <f t="shared" si="127"/>
        <v>1135.74</v>
      </c>
      <c r="AJ554" s="455">
        <f>VLOOKUP(E554,[4]INVENTARIO!$B$4:$AD$1048576,29,0)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VLOOKUP(E555,[4]INVENTARIO!$B$4:$D$1048576,3,0)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VLOOKUP(E555,[4]INVENTARIO!$B$4:$P$1048576,15,0)</f>
        <v>0.72</v>
      </c>
      <c r="X555" s="466">
        <f>VLOOKUP(E555,[4]INVENTARIO!$B$114:$R$4077,17,0)</f>
        <v>2644.11</v>
      </c>
      <c r="Y555" s="466">
        <f t="shared" si="124"/>
        <v>1586.4660000000001</v>
      </c>
      <c r="AA555" s="455">
        <f>VLOOKUP(E555,[4]INVENTARIO!$B$4:$U$4077,20,0)</f>
        <v>2644.11</v>
      </c>
      <c r="AB555" s="455">
        <f t="shared" si="125"/>
        <v>1586.4660000000001</v>
      </c>
      <c r="AD555" s="455">
        <f>VLOOKUP(E555,[4]INVENTARIO!$B$4:$X$4077,23,0)</f>
        <v>2518.1999999999998</v>
      </c>
      <c r="AE555" s="455">
        <f t="shared" si="126"/>
        <v>1510.9199999999998</v>
      </c>
      <c r="AG555" s="455">
        <f>VLOOKUP(E555,[4]INVENTARIO!$B$4:$AA$1048576,26,0)</f>
        <v>2189.77</v>
      </c>
      <c r="AH555" s="455">
        <f t="shared" si="127"/>
        <v>1313.8619999999999</v>
      </c>
      <c r="AJ555" s="455">
        <f>VLOOKUP(E555,[4]INVENTARIO!$B$4:$AD$1048576,29,0)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VLOOKUP(E556,[4]INVENTARIO!$B$4:$D$1048576,3,0)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VLOOKUP(E556,[4]INVENTARIO!$B$4:$P$1048576,15,0)</f>
        <v>0.63</v>
      </c>
      <c r="X556" s="466">
        <f>VLOOKUP(E556,[4]INVENTARIO!$B$114:$R$4077,17,0)</f>
        <v>1077.6199999999999</v>
      </c>
      <c r="Y556" s="466">
        <f t="shared" si="124"/>
        <v>646.57199999999989</v>
      </c>
      <c r="AA556" s="455">
        <f>VLOOKUP(E556,[4]INVENTARIO!$B$4:$U$4077,20,0)</f>
        <v>1077.6199999999999</v>
      </c>
      <c r="AB556" s="455">
        <f t="shared" si="125"/>
        <v>646.57199999999989</v>
      </c>
      <c r="AD556" s="455">
        <f>VLOOKUP(E556,[4]INVENTARIO!$B$4:$X$4077,23,0)</f>
        <v>1026.3</v>
      </c>
      <c r="AE556" s="455">
        <f t="shared" si="126"/>
        <v>615.78</v>
      </c>
      <c r="AG556" s="455">
        <f>VLOOKUP(E556,[4]INVENTARIO!$B$4:$AA$1048576,26,0)</f>
        <v>892.4</v>
      </c>
      <c r="AH556" s="455">
        <f t="shared" si="127"/>
        <v>535.43999999999994</v>
      </c>
      <c r="AJ556" s="455">
        <f>VLOOKUP(E556,[4]INVENTARIO!$B$4:$AD$1048576,29,0)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VLOOKUP(E557,[4]INVENTARIO!$B$4:$D$1048576,3,0)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VLOOKUP(E557,[4]INVENTARIO!$B$4:$P$1048576,15,0)</f>
        <v>0.75</v>
      </c>
      <c r="X557" s="466">
        <f>VLOOKUP(E557,[4]INVENTARIO!$B$114:$R$4077,17,0)</f>
        <v>2798.25</v>
      </c>
      <c r="Y557" s="466">
        <f t="shared" si="124"/>
        <v>1678.95</v>
      </c>
      <c r="AA557" s="455">
        <f>VLOOKUP(E557,[4]INVENTARIO!$B$4:$U$4077,20,0)</f>
        <v>2798.25</v>
      </c>
      <c r="AB557" s="455">
        <f t="shared" si="125"/>
        <v>1678.95</v>
      </c>
      <c r="AD557" s="455">
        <f>VLOOKUP(E557,[4]INVENTARIO!$B$4:$X$4077,23,0)</f>
        <v>2665</v>
      </c>
      <c r="AE557" s="455">
        <f t="shared" si="126"/>
        <v>1599</v>
      </c>
      <c r="AG557" s="455">
        <f>VLOOKUP(E557,[4]INVENTARIO!$B$4:$AA$1048576,26,0)</f>
        <v>2317.42</v>
      </c>
      <c r="AH557" s="455">
        <f t="shared" si="127"/>
        <v>1390.452</v>
      </c>
      <c r="AJ557" s="455">
        <f>VLOOKUP(E557,[4]INVENTARIO!$B$4:$AD$1048576,29,0)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VLOOKUP(E558,[4]INVENTARIO!$B$4:$D$1048576,3,0)</f>
        <v>0</v>
      </c>
      <c r="G558" s="465" t="s">
        <v>17771</v>
      </c>
      <c r="H558" s="463" t="s">
        <v>4450</v>
      </c>
      <c r="I558" s="463" t="s">
        <v>24052</v>
      </c>
      <c r="J558" s="462">
        <v>3.55</v>
      </c>
      <c r="K558" s="462">
        <v>1.8</v>
      </c>
      <c r="L558" s="462" t="s">
        <v>4605</v>
      </c>
      <c r="M558" s="462">
        <v>256</v>
      </c>
      <c r="N558" s="462" t="s">
        <v>4605</v>
      </c>
      <c r="O558" s="462">
        <f>VLOOKUP(E558,[4]INVENTARIO!$B$4:$L$1048576,11,0)</f>
        <v>8</v>
      </c>
      <c r="P558" s="537">
        <v>2324.4260000000004</v>
      </c>
      <c r="Q558" s="537">
        <f t="shared" si="112"/>
        <v>1394.6556000000003</v>
      </c>
      <c r="R558" s="539"/>
      <c r="S558" s="537">
        <v>1788.0200000000002</v>
      </c>
      <c r="T558" s="537">
        <v>1072.8120000000001</v>
      </c>
      <c r="V558" s="469">
        <f>VLOOKUP(E558,[4]INVENTARIO!$B$4:$P$1048576,15,0)</f>
        <v>0.6</v>
      </c>
      <c r="X558" s="466">
        <f>VLOOKUP(E558,[4]INVENTARIO!$B$114:$R$4077,17,0)</f>
        <v>1444.17</v>
      </c>
      <c r="Y558" s="466">
        <f t="shared" si="124"/>
        <v>866.50200000000007</v>
      </c>
      <c r="AA558" s="455">
        <f>VLOOKUP(E558,[4]INVENTARIO!$B$4:$U$4077,20,0)</f>
        <v>1444.17</v>
      </c>
      <c r="AB558" s="455">
        <f t="shared" si="125"/>
        <v>866.50200000000007</v>
      </c>
      <c r="AD558" s="455">
        <f>VLOOKUP(E558,[4]INVENTARIO!$B$4:$X$4077,23,0)</f>
        <v>1375.4</v>
      </c>
      <c r="AE558" s="455">
        <f t="shared" si="126"/>
        <v>825.24</v>
      </c>
      <c r="AG558" s="455">
        <f>VLOOKUP(E558,[4]INVENTARIO!$B$4:$AA$1048576,26,0)</f>
        <v>1196</v>
      </c>
      <c r="AH558" s="455">
        <f t="shared" si="127"/>
        <v>717.6</v>
      </c>
      <c r="AJ558" s="455">
        <f>VLOOKUP(E558,[4]INVENTARIO!$B$4:$AD$1048576,29,0)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VLOOKUP(E559,[4]INVENTARIO!$B$4:$D$1048576,3,0)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VLOOKUP(E559,[4]INVENTARIO!$B$4:$P$1048576,15,0)</f>
        <v>0.63</v>
      </c>
      <c r="X559" s="466">
        <f>VLOOKUP(E559,[4]INVENTARIO!$B$114:$R$4077,17,0)</f>
        <v>1453.94</v>
      </c>
      <c r="Y559" s="466">
        <f t="shared" si="124"/>
        <v>872.36400000000003</v>
      </c>
      <c r="AA559" s="455">
        <f>VLOOKUP(E559,[4]INVENTARIO!$B$4:$U$4077,20,0)</f>
        <v>1453.94</v>
      </c>
      <c r="AB559" s="455">
        <f t="shared" si="125"/>
        <v>872.36400000000003</v>
      </c>
      <c r="AD559" s="455">
        <f>VLOOKUP(E559,[4]INVENTARIO!$B$4:$X$4077,23,0)</f>
        <v>1384.7</v>
      </c>
      <c r="AE559" s="455">
        <f t="shared" si="126"/>
        <v>830.82</v>
      </c>
      <c r="AG559" s="455">
        <f>VLOOKUP(E559,[4]INVENTARIO!$B$4:$AA$1048576,26,0)</f>
        <v>1204.05</v>
      </c>
      <c r="AH559" s="455">
        <f t="shared" si="127"/>
        <v>722.43</v>
      </c>
      <c r="AJ559" s="455">
        <f>VLOOKUP(E559,[4]INVENTARIO!$B$4:$AD$1048576,29,0)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VLOOKUP(E560,[4]INVENTARIO!$B$4:$D$1048576,3,0)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VLOOKUP(E560,[4]INVENTARIO!$B$4:$P$1048576,15,0)</f>
        <v>0.72</v>
      </c>
      <c r="X560" s="466">
        <f>VLOOKUP(E560,[4]INVENTARIO!$B$114:$R$4077,17,0)</f>
        <v>2250.4699999999998</v>
      </c>
      <c r="Y560" s="466">
        <f t="shared" si="124"/>
        <v>1350.2819999999999</v>
      </c>
      <c r="AA560" s="455">
        <f>VLOOKUP(E560,[4]INVENTARIO!$B$4:$U$4077,20,0)</f>
        <v>2250.4699999999998</v>
      </c>
      <c r="AB560" s="455">
        <f t="shared" si="125"/>
        <v>1350.2819999999999</v>
      </c>
      <c r="AD560" s="455">
        <f>VLOOKUP(E560,[4]INVENTARIO!$B$4:$X$4077,23,0)</f>
        <v>2143.3000000000002</v>
      </c>
      <c r="AE560" s="455">
        <f t="shared" si="126"/>
        <v>1285.98</v>
      </c>
      <c r="AG560" s="455">
        <f>VLOOKUP(E560,[4]INVENTARIO!$B$4:$AA$1048576,26,0)</f>
        <v>1863.75</v>
      </c>
      <c r="AH560" s="455">
        <f t="shared" si="127"/>
        <v>1118.25</v>
      </c>
      <c r="AJ560" s="455">
        <f>VLOOKUP(E560,[4]INVENTARIO!$B$4:$AD$1048576,29,0)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VLOOKUP(E561,[4]INVENTARIO!$B$4:$D$1048576,3,0)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VLOOKUP(E561,[4]INVENTARIO!$B$4:$P$1048576,15,0)</f>
        <v>0.63</v>
      </c>
      <c r="X561" s="466">
        <f>VLOOKUP(E561,[4]INVENTARIO!$B$114:$R$4077,17,0)</f>
        <v>1735.76</v>
      </c>
      <c r="Y561" s="466">
        <f t="shared" si="124"/>
        <v>1041.4559999999999</v>
      </c>
      <c r="AA561" s="455">
        <f>VLOOKUP(E561,[4]INVENTARIO!$B$4:$U$4077,20,0)</f>
        <v>1735.76</v>
      </c>
      <c r="AB561" s="455">
        <f t="shared" si="125"/>
        <v>1041.4559999999999</v>
      </c>
      <c r="AD561" s="455">
        <f>VLOOKUP(E561,[4]INVENTARIO!$B$4:$X$4077,23,0)</f>
        <v>1653.1</v>
      </c>
      <c r="AE561" s="455">
        <f t="shared" si="126"/>
        <v>991.8599999999999</v>
      </c>
      <c r="AG561" s="455">
        <f>VLOOKUP(E561,[4]INVENTARIO!$B$4:$AA$1048576,26,0)</f>
        <v>1437.5</v>
      </c>
      <c r="AH561" s="455">
        <f t="shared" si="127"/>
        <v>862.5</v>
      </c>
      <c r="AJ561" s="455">
        <f>VLOOKUP(E561,[4]INVENTARIO!$B$4:$AD$1048576,29,0)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VLOOKUP(E562,[4]INVENTARIO!$B$4:$D$1048576,3,0)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VLOOKUP(E562,[4]INVENTARIO!$B$4:$P$1048576,15,0)</f>
        <v>0.75</v>
      </c>
      <c r="X562" s="466">
        <f>VLOOKUP(E562,[4]INVENTARIO!$B$114:$R$4077,17,0)</f>
        <v>2507.4</v>
      </c>
      <c r="Y562" s="466">
        <f t="shared" si="124"/>
        <v>1504.44</v>
      </c>
      <c r="AA562" s="455">
        <f>VLOOKUP(E562,[4]INVENTARIO!$B$4:$U$4077,20,0)</f>
        <v>2507.4</v>
      </c>
      <c r="AB562" s="455">
        <f t="shared" si="125"/>
        <v>1504.44</v>
      </c>
      <c r="AD562" s="455">
        <f>VLOOKUP(E562,[4]INVENTARIO!$B$4:$X$4077,23,0)</f>
        <v>2388</v>
      </c>
      <c r="AE562" s="455">
        <f t="shared" si="126"/>
        <v>1432.8</v>
      </c>
      <c r="AG562" s="455">
        <f>VLOOKUP(E562,[4]INVENTARIO!$B$4:$AA$1048576,26,0)</f>
        <v>2076.5</v>
      </c>
      <c r="AH562" s="455">
        <f t="shared" si="127"/>
        <v>1245.8999999999999</v>
      </c>
      <c r="AJ562" s="455">
        <f>VLOOKUP(E562,[4]INVENTARIO!$B$4:$AD$1048576,29,0)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VLOOKUP(E563,[4]INVENTARIO!$B$4:$D$1048576,3,0)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VLOOKUP(E563,[4]INVENTARIO!$B$4:$P$1048576,15,0)</f>
        <v>0.6</v>
      </c>
      <c r="X563" s="466">
        <f>VLOOKUP(E563,[4]INVENTARIO!$B$114:$R$4077,17,0)</f>
        <v>542.96</v>
      </c>
      <c r="Y563" s="466">
        <f t="shared" si="124"/>
        <v>325.77600000000001</v>
      </c>
      <c r="AA563" s="455">
        <f>VLOOKUP(E563,[4]INVENTARIO!$B$4:$U$4077,20,0)</f>
        <v>542.96</v>
      </c>
      <c r="AB563" s="455">
        <f t="shared" si="125"/>
        <v>325.77600000000001</v>
      </c>
      <c r="AD563" s="455">
        <f>VLOOKUP(E563,[4]INVENTARIO!$B$4:$X$4077,23,0)</f>
        <v>517.1</v>
      </c>
      <c r="AE563" s="455">
        <f t="shared" si="126"/>
        <v>310.26</v>
      </c>
      <c r="AG563" s="455">
        <f>VLOOKUP(E563,[4]INVENTARIO!$B$4:$AA$1048576,26,0)</f>
        <v>449.65</v>
      </c>
      <c r="AH563" s="455">
        <f t="shared" si="127"/>
        <v>269.78999999999996</v>
      </c>
      <c r="AJ563" s="455">
        <f>VLOOKUP(E563,[4]INVENTARIO!$B$4:$AD$1048576,29,0)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VLOOKUP(E564,[4]INVENTARIO!$B$4:$D$1048576,3,0)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VLOOKUP(E564,[4]INVENTARIO!$B$4:$P$1048576,15,0)</f>
        <v>0.63</v>
      </c>
      <c r="X564" s="466">
        <f>VLOOKUP(E564,[4]INVENTARIO!$B$114:$R$4077,17,0)</f>
        <v>613.73</v>
      </c>
      <c r="Y564" s="466">
        <f t="shared" si="124"/>
        <v>368.238</v>
      </c>
      <c r="AA564" s="455">
        <f>VLOOKUP(E564,[4]INVENTARIO!$B$4:$U$4077,20,0)</f>
        <v>613.73</v>
      </c>
      <c r="AB564" s="455">
        <f t="shared" si="125"/>
        <v>368.238</v>
      </c>
      <c r="AD564" s="455">
        <f>VLOOKUP(E564,[4]INVENTARIO!$B$4:$X$4077,23,0)</f>
        <v>584.5</v>
      </c>
      <c r="AE564" s="455">
        <f t="shared" si="126"/>
        <v>350.7</v>
      </c>
      <c r="AG564" s="455">
        <f>VLOOKUP(E564,[4]INVENTARIO!$B$4:$AA$1048576,26,0)</f>
        <v>508.3</v>
      </c>
      <c r="AH564" s="455">
        <f t="shared" si="127"/>
        <v>304.98</v>
      </c>
      <c r="AJ564" s="455">
        <f>VLOOKUP(E564,[4]INVENTARIO!$B$4:$AD$1048576,29,0)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VLOOKUP(E565,[4]INVENTARIO!$B$4:$D$1048576,3,0)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VLOOKUP(E565,[4]INVENTARIO!$B$4:$P$1048576,15,0)</f>
        <v>0.72</v>
      </c>
      <c r="X565" s="466">
        <f>VLOOKUP(E565,[4]INVENTARIO!$B$114:$R$4077,17,0)</f>
        <v>1018.61</v>
      </c>
      <c r="Y565" s="466">
        <f t="shared" si="124"/>
        <v>611.16599999999994</v>
      </c>
      <c r="AA565" s="455">
        <f>VLOOKUP(E565,[4]INVENTARIO!$B$4:$U$4077,20,0)</f>
        <v>1018.61</v>
      </c>
      <c r="AB565" s="455">
        <f t="shared" si="125"/>
        <v>611.16599999999994</v>
      </c>
      <c r="AD565" s="455">
        <f>VLOOKUP(E565,[4]INVENTARIO!$B$4:$X$4077,23,0)</f>
        <v>970.1</v>
      </c>
      <c r="AE565" s="455">
        <f t="shared" si="126"/>
        <v>582.05999999999995</v>
      </c>
      <c r="AG565" s="455">
        <f>VLOOKUP(E565,[4]INVENTARIO!$B$4:$AA$1048576,26,0)</f>
        <v>843.58</v>
      </c>
      <c r="AH565" s="455">
        <f t="shared" si="127"/>
        <v>506.14800000000002</v>
      </c>
      <c r="AJ565" s="455">
        <f>VLOOKUP(E565,[4]INVENTARIO!$B$4:$AD$1048576,29,0)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VLOOKUP(E566,[4]INVENTARIO!$B$4:$D$1048576,3,0)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VLOOKUP(E566,[4]INVENTARIO!$B$4:$P$1048576,15,0)</f>
        <v>0.63</v>
      </c>
      <c r="X566" s="466">
        <f>VLOOKUP(E566,[4]INVENTARIO!$B$114:$R$4077,17,0)</f>
        <v>645.75</v>
      </c>
      <c r="Y566" s="466">
        <f t="shared" si="124"/>
        <v>387.45</v>
      </c>
      <c r="AA566" s="455">
        <f>VLOOKUP(E566,[4]INVENTARIO!$B$4:$U$4077,20,0)</f>
        <v>645.75</v>
      </c>
      <c r="AB566" s="455">
        <f t="shared" si="125"/>
        <v>387.45</v>
      </c>
      <c r="AD566" s="455">
        <f>VLOOKUP(E566,[4]INVENTARIO!$B$4:$X$4077,23,0)</f>
        <v>615</v>
      </c>
      <c r="AE566" s="455">
        <f t="shared" si="126"/>
        <v>369</v>
      </c>
      <c r="AG566" s="455">
        <f>VLOOKUP(E566,[4]INVENTARIO!$B$4:$AA$1048576,26,0)</f>
        <v>534.75</v>
      </c>
      <c r="AH566" s="455">
        <f t="shared" si="127"/>
        <v>320.84999999999997</v>
      </c>
      <c r="AJ566" s="455">
        <f>VLOOKUP(E566,[4]INVENTARIO!$B$4:$AD$1048576,29,0)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VLOOKUP(E567,[4]INVENTARIO!$B$4:$D$1048576,3,0)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VLOOKUP(E567,[4]INVENTARIO!$B$4:$P$1048576,15,0)</f>
        <v>0.75</v>
      </c>
      <c r="X567" s="466">
        <f>VLOOKUP(E567,[4]INVENTARIO!$B$114:$R$4077,17,0)</f>
        <v>1121.4000000000001</v>
      </c>
      <c r="Y567" s="466">
        <f t="shared" si="124"/>
        <v>672.84</v>
      </c>
      <c r="AA567" s="455">
        <f>VLOOKUP(E567,[4]INVENTARIO!$B$4:$U$4077,20,0)</f>
        <v>1121.4000000000001</v>
      </c>
      <c r="AB567" s="455">
        <f t="shared" si="125"/>
        <v>672.84</v>
      </c>
      <c r="AD567" s="455">
        <f>VLOOKUP(E567,[4]INVENTARIO!$B$4:$X$4077,23,0)</f>
        <v>1068</v>
      </c>
      <c r="AE567" s="455">
        <f t="shared" si="126"/>
        <v>640.79999999999995</v>
      </c>
      <c r="AG567" s="455">
        <f>VLOOKUP(E567,[4]INVENTARIO!$B$4:$AA$1048576,26,0)</f>
        <v>928.68</v>
      </c>
      <c r="AH567" s="455">
        <f t="shared" si="127"/>
        <v>557.20799999999997</v>
      </c>
      <c r="AJ567" s="455">
        <f>VLOOKUP(E567,[4]INVENTARIO!$B$4:$AD$1048576,29,0)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VLOOKUP(E568,[4]INVENTARIO!$B$4:$D$1048576,3,0)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VLOOKUP(E568,[4]INVENTARIO!$B$4:$P$1048576,15,0)</f>
        <v>0.6</v>
      </c>
      <c r="X568" s="466">
        <f>VLOOKUP(E568,[4]INVENTARIO!$B$114:$R$4077,17,0)</f>
        <v>905.42</v>
      </c>
      <c r="Y568" s="466">
        <f t="shared" si="124"/>
        <v>543.25199999999995</v>
      </c>
      <c r="AA568" s="455">
        <f>VLOOKUP(E568,[4]INVENTARIO!$B$4:$U$4077,20,0)</f>
        <v>905.42</v>
      </c>
      <c r="AB568" s="455">
        <f t="shared" si="125"/>
        <v>543.25199999999995</v>
      </c>
      <c r="AD568" s="455">
        <f>VLOOKUP(E568,[4]INVENTARIO!$B$4:$X$4077,23,0)</f>
        <v>862.3</v>
      </c>
      <c r="AE568" s="455">
        <f t="shared" si="126"/>
        <v>517.38</v>
      </c>
      <c r="AG568" s="455">
        <f>VLOOKUP(E568,[4]INVENTARIO!$B$4:$AA$1048576,26,0)</f>
        <v>749.8</v>
      </c>
      <c r="AH568" s="455">
        <f t="shared" si="127"/>
        <v>449.87999999999994</v>
      </c>
      <c r="AJ568" s="455">
        <f>VLOOKUP(E568,[4]INVENTARIO!$B$4:$AD$1048576,29,0)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VLOOKUP(E569,[4]INVENTARIO!$B$4:$D$1048576,3,0)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VLOOKUP(E569,[4]INVENTARIO!$B$4:$P$1048576,15,0)</f>
        <v>0.63</v>
      </c>
      <c r="X569" s="466">
        <f>VLOOKUP(E569,[4]INVENTARIO!$B$114:$R$4077,17,0)</f>
        <v>1023.44</v>
      </c>
      <c r="Y569" s="466">
        <f t="shared" si="124"/>
        <v>614.06399999999996</v>
      </c>
      <c r="AA569" s="455">
        <f>VLOOKUP(E569,[4]INVENTARIO!$B$4:$U$4077,20,0)</f>
        <v>1023.44</v>
      </c>
      <c r="AB569" s="455">
        <f t="shared" si="125"/>
        <v>614.06399999999996</v>
      </c>
      <c r="AD569" s="455">
        <f>VLOOKUP(E569,[4]INVENTARIO!$B$4:$X$4077,23,0)</f>
        <v>974.7</v>
      </c>
      <c r="AE569" s="455">
        <f t="shared" si="126"/>
        <v>584.82000000000005</v>
      </c>
      <c r="AG569" s="455">
        <f>VLOOKUP(E569,[4]INVENTARIO!$B$4:$AA$1048576,26,0)</f>
        <v>847.55</v>
      </c>
      <c r="AH569" s="455">
        <f t="shared" si="127"/>
        <v>508.53</v>
      </c>
      <c r="AJ569" s="455">
        <f>VLOOKUP(E569,[4]INVENTARIO!$B$4:$AD$1048576,29,0)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VLOOKUP(E570,[4]INVENTARIO!$B$4:$D$1048576,3,0)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VLOOKUP(E570,[4]INVENTARIO!$B$4:$P$1048576,15,0)</f>
        <v>0.72</v>
      </c>
      <c r="X570" s="466">
        <f>VLOOKUP(E570,[4]INVENTARIO!$B$114:$R$4077,17,0)</f>
        <v>1706.67</v>
      </c>
      <c r="Y570" s="466">
        <f t="shared" si="124"/>
        <v>1024.002</v>
      </c>
      <c r="AA570" s="455">
        <f>VLOOKUP(E570,[4]INVENTARIO!$B$4:$U$4077,20,0)</f>
        <v>1706.67</v>
      </c>
      <c r="AB570" s="455">
        <f t="shared" si="125"/>
        <v>1024.002</v>
      </c>
      <c r="AD570" s="455">
        <f>VLOOKUP(E570,[4]INVENTARIO!$B$4:$X$4077,23,0)</f>
        <v>1625.4</v>
      </c>
      <c r="AE570" s="455">
        <f t="shared" si="126"/>
        <v>975.24</v>
      </c>
      <c r="AG570" s="455">
        <f>VLOOKUP(E570,[4]INVENTARIO!$B$4:$AA$1048576,26,0)</f>
        <v>1413.41</v>
      </c>
      <c r="AH570" s="455">
        <f t="shared" si="127"/>
        <v>848.04600000000005</v>
      </c>
      <c r="AJ570" s="455">
        <f>VLOOKUP(E570,[4]INVENTARIO!$B$4:$AD$1048576,29,0)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VLOOKUP(E571,[4]INVENTARIO!$B$4:$D$1048576,3,0)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VLOOKUP(E571,[4]INVENTARIO!$B$4:$P$1048576,15,0)</f>
        <v>0.63</v>
      </c>
      <c r="X571" s="466">
        <f>VLOOKUP(E571,[4]INVENTARIO!$B$114:$R$4077,17,0)</f>
        <v>1059.56</v>
      </c>
      <c r="Y571" s="466">
        <f t="shared" si="124"/>
        <v>635.73599999999999</v>
      </c>
      <c r="AA571" s="455">
        <f>VLOOKUP(E571,[4]INVENTARIO!$B$4:$U$4077,20,0)</f>
        <v>1059.56</v>
      </c>
      <c r="AB571" s="455">
        <f t="shared" si="125"/>
        <v>635.73599999999999</v>
      </c>
      <c r="AD571" s="455">
        <f>VLOOKUP(E571,[4]INVENTARIO!$B$4:$X$4077,23,0)</f>
        <v>1009.1</v>
      </c>
      <c r="AE571" s="455">
        <f t="shared" si="126"/>
        <v>605.46</v>
      </c>
      <c r="AG571" s="455">
        <f>VLOOKUP(E571,[4]INVENTARIO!$B$4:$AA$1048576,26,0)</f>
        <v>877.45</v>
      </c>
      <c r="AH571" s="455">
        <f t="shared" si="127"/>
        <v>526.47</v>
      </c>
      <c r="AJ571" s="455">
        <f>VLOOKUP(E571,[4]INVENTARIO!$B$4:$AD$1048576,29,0)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VLOOKUP(E572,[4]INVENTARIO!$B$4:$D$1048576,3,0)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VLOOKUP(E572,[4]INVENTARIO!$B$4:$P$1048576,15,0)</f>
        <v>0.75</v>
      </c>
      <c r="X572" s="466">
        <f>VLOOKUP(E572,[4]INVENTARIO!$B$114:$R$4077,17,0)</f>
        <v>1860.81</v>
      </c>
      <c r="Y572" s="466">
        <f t="shared" si="124"/>
        <v>1116.4859999999999</v>
      </c>
      <c r="AA572" s="455">
        <f>VLOOKUP(E572,[4]INVENTARIO!$B$4:$U$4077,20,0)</f>
        <v>1860.81</v>
      </c>
      <c r="AB572" s="455">
        <f t="shared" si="125"/>
        <v>1116.4859999999999</v>
      </c>
      <c r="AD572" s="455">
        <f>VLOOKUP(E572,[4]INVENTARIO!$B$4:$X$4077,23,0)</f>
        <v>1772.2</v>
      </c>
      <c r="AE572" s="455">
        <f t="shared" si="126"/>
        <v>1063.32</v>
      </c>
      <c r="AG572" s="455">
        <f>VLOOKUP(E572,[4]INVENTARIO!$B$4:$AA$1048576,26,0)</f>
        <v>1541.06</v>
      </c>
      <c r="AH572" s="455">
        <f t="shared" si="127"/>
        <v>924.63599999999997</v>
      </c>
      <c r="AJ572" s="455">
        <f>VLOOKUP(E572,[4]INVENTARIO!$B$4:$AD$1048576,29,0)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VLOOKUP(E573,[4]INVENTARIO!$B$4:$D$1048576,3,0)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VLOOKUP(E573,[4]INVENTARIO!$B$4:$P$1048576,15,0)</f>
        <v>0.6</v>
      </c>
      <c r="X573" s="466">
        <f>VLOOKUP(E573,[4]INVENTARIO!$B$114:$R$4077,17,0)</f>
        <v>1834.35</v>
      </c>
      <c r="Y573" s="466">
        <f t="shared" si="124"/>
        <v>1100.6099999999999</v>
      </c>
      <c r="AA573" s="455">
        <f>VLOOKUP(E573,[4]INVENTARIO!$B$4:$U$4077,20,0)</f>
        <v>1834.35</v>
      </c>
      <c r="AB573" s="455">
        <f t="shared" si="125"/>
        <v>1100.6099999999999</v>
      </c>
      <c r="AD573" s="455">
        <f>VLOOKUP(E573,[4]INVENTARIO!$B$4:$X$4077,23,0)</f>
        <v>1747</v>
      </c>
      <c r="AE573" s="455">
        <f t="shared" si="126"/>
        <v>1048.2</v>
      </c>
      <c r="AG573" s="455">
        <f>VLOOKUP(E573,[4]INVENTARIO!$B$4:$AA$1048576,26,0)</f>
        <v>1519.15</v>
      </c>
      <c r="AH573" s="455">
        <f t="shared" si="127"/>
        <v>911.49</v>
      </c>
      <c r="AJ573" s="455">
        <f>VLOOKUP(E573,[4]INVENTARIO!$B$4:$AD$1048576,29,0)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VLOOKUP(E574,[4]INVENTARIO!$B$4:$D$1048576,3,0)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VLOOKUP(E574,[4]INVENTARIO!$B$4:$P$1048576,15,0)</f>
        <v>0.63</v>
      </c>
      <c r="X574" s="466">
        <f>VLOOKUP(E574,[4]INVENTARIO!$B$114:$R$4077,17,0)</f>
        <v>2073.23</v>
      </c>
      <c r="Y574" s="466">
        <f t="shared" si="124"/>
        <v>1243.9379999999999</v>
      </c>
      <c r="AA574" s="455">
        <f>VLOOKUP(E574,[4]INVENTARIO!$B$4:$U$4077,20,0)</f>
        <v>2073.23</v>
      </c>
      <c r="AB574" s="455">
        <f t="shared" si="125"/>
        <v>1243.9379999999999</v>
      </c>
      <c r="AD574" s="455">
        <f>VLOOKUP(E574,[4]INVENTARIO!$B$4:$X$4077,23,0)</f>
        <v>1974.5</v>
      </c>
      <c r="AE574" s="455">
        <f t="shared" si="126"/>
        <v>1184.7</v>
      </c>
      <c r="AG574" s="455">
        <f>VLOOKUP(E574,[4]INVENTARIO!$B$4:$AA$1048576,26,0)</f>
        <v>1716.95</v>
      </c>
      <c r="AH574" s="455">
        <f t="shared" si="127"/>
        <v>1030.17</v>
      </c>
      <c r="AJ574" s="455">
        <f>VLOOKUP(E574,[4]INVENTARIO!$B$4:$AD$1048576,29,0)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VLOOKUP(E575,[4]INVENTARIO!$B$4:$D$1048576,3,0)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VLOOKUP(E575,[4]INVENTARIO!$B$4:$P$1048576,15,0)</f>
        <v>0.72</v>
      </c>
      <c r="X575" s="466">
        <f>VLOOKUP(E575,[4]INVENTARIO!$B$114:$R$4077,17,0)</f>
        <v>3059.91</v>
      </c>
      <c r="Y575" s="466">
        <f t="shared" si="124"/>
        <v>1835.9459999999999</v>
      </c>
      <c r="AA575" s="455">
        <f>VLOOKUP(E575,[4]INVENTARIO!$B$4:$U$4077,20,0)</f>
        <v>3059.91</v>
      </c>
      <c r="AB575" s="455">
        <f t="shared" si="125"/>
        <v>1835.9459999999999</v>
      </c>
      <c r="AD575" s="455">
        <f>VLOOKUP(E575,[4]INVENTARIO!$B$4:$X$4077,23,0)</f>
        <v>2914.2</v>
      </c>
      <c r="AE575" s="455">
        <f t="shared" si="126"/>
        <v>1748.5199999999998</v>
      </c>
      <c r="AG575" s="455">
        <f>VLOOKUP(E575,[4]INVENTARIO!$B$4:$AA$1048576,26,0)</f>
        <v>2534.08</v>
      </c>
      <c r="AH575" s="455">
        <f t="shared" si="127"/>
        <v>1520.4479999999999</v>
      </c>
      <c r="AJ575" s="455">
        <f>VLOOKUP(E575,[4]INVENTARIO!$B$4:$AD$1048576,29,0)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VLOOKUP(E576,[4]INVENTARIO!$B$4:$D$1048576,3,0)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VLOOKUP(E576,[4]INVENTARIO!$B$4:$P$1048576,15,0)</f>
        <v>0.63</v>
      </c>
      <c r="X576" s="466">
        <f>VLOOKUP(E576,[4]INVENTARIO!$B$114:$R$4077,17,0)</f>
        <v>2194.08</v>
      </c>
      <c r="Y576" s="466">
        <f t="shared" si="124"/>
        <v>1316.4479999999999</v>
      </c>
      <c r="AA576" s="455">
        <f>VLOOKUP(E576,[4]INVENTARIO!$B$4:$U$4077,20,0)</f>
        <v>2194.08</v>
      </c>
      <c r="AB576" s="455">
        <f t="shared" si="125"/>
        <v>1316.4479999999999</v>
      </c>
      <c r="AD576" s="455">
        <f>VLOOKUP(E576,[4]INVENTARIO!$B$4:$X$4077,23,0)</f>
        <v>2089.6</v>
      </c>
      <c r="AE576" s="455">
        <f t="shared" si="126"/>
        <v>1253.76</v>
      </c>
      <c r="AG576" s="455">
        <f>VLOOKUP(E576,[4]INVENTARIO!$B$4:$AA$1048576,26,0)</f>
        <v>1817</v>
      </c>
      <c r="AH576" s="455">
        <f t="shared" si="127"/>
        <v>1090.2</v>
      </c>
      <c r="AJ576" s="455">
        <f>VLOOKUP(E576,[4]INVENTARIO!$B$4:$AD$1048576,29,0)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VLOOKUP(E577,[4]INVENTARIO!$B$4:$D$1048576,3,0)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VLOOKUP(E577,[4]INVENTARIO!$B$4:$P$1048576,15,0)</f>
        <v>0.75</v>
      </c>
      <c r="X577" s="466">
        <f>VLOOKUP(E577,[4]INVENTARIO!$B$114:$R$4077,17,0)</f>
        <v>3419.54</v>
      </c>
      <c r="Y577" s="466">
        <f t="shared" si="124"/>
        <v>2051.7239999999997</v>
      </c>
      <c r="AA577" s="455">
        <f>VLOOKUP(E577,[4]INVENTARIO!$B$4:$U$4077,20,0)</f>
        <v>3419.54</v>
      </c>
      <c r="AB577" s="455">
        <f t="shared" si="125"/>
        <v>2051.7239999999997</v>
      </c>
      <c r="AD577" s="455">
        <f>VLOOKUP(E577,[4]INVENTARIO!$B$4:$X$4077,23,0)</f>
        <v>3256.7</v>
      </c>
      <c r="AE577" s="455">
        <f t="shared" si="126"/>
        <v>1954.0199999999998</v>
      </c>
      <c r="AG577" s="455">
        <f>VLOOKUP(E577,[4]INVENTARIO!$B$4:$AA$1048576,26,0)</f>
        <v>2831.93</v>
      </c>
      <c r="AH577" s="455">
        <f t="shared" si="127"/>
        <v>1699.1579999999999</v>
      </c>
      <c r="AJ577" s="455">
        <f>VLOOKUP(E577,[4]INVENTARIO!$B$4:$AD$1048576,29,0)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VLOOKUP(E578,[4]INVENTARIO!$B$4:$D$1048576,3,0)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VLOOKUP(E578,[4]INVENTARIO!$B$4:$P$1048576,15,0)</f>
        <v>0.6</v>
      </c>
      <c r="X578" s="466">
        <f>VLOOKUP(E578,[4]INVENTARIO!$B$114:$R$4077,17,0)</f>
        <v>3121.65</v>
      </c>
      <c r="Y578" s="466">
        <f t="shared" si="124"/>
        <v>1872.99</v>
      </c>
      <c r="AA578" s="455">
        <f>VLOOKUP(E578,[4]INVENTARIO!$B$4:$U$4077,20,0)</f>
        <v>3121.65</v>
      </c>
      <c r="AB578" s="455">
        <f t="shared" si="125"/>
        <v>1872.99</v>
      </c>
      <c r="AD578" s="455">
        <f>VLOOKUP(E578,[4]INVENTARIO!$B$4:$X$4077,23,0)</f>
        <v>2973</v>
      </c>
      <c r="AE578" s="455">
        <f t="shared" si="126"/>
        <v>1783.8</v>
      </c>
      <c r="AG578" s="455">
        <f>VLOOKUP(E578,[4]INVENTARIO!$B$4:$AA$1048576,26,0)</f>
        <v>2585.1999999999998</v>
      </c>
      <c r="AH578" s="455">
        <f t="shared" si="127"/>
        <v>1551.12</v>
      </c>
      <c r="AJ578" s="455">
        <f>VLOOKUP(E578,[4]INVENTARIO!$B$4:$AD$1048576,29,0)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VLOOKUP(E579,[4]INVENTARIO!$B$4:$D$1048576,3,0)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VLOOKUP(E579,[4]INVENTARIO!$B$4:$P$1048576,15,0)</f>
        <v>0.63</v>
      </c>
      <c r="X579" s="466">
        <f>VLOOKUP(E579,[4]INVENTARIO!$B$114:$R$4077,17,0)</f>
        <v>3528.53</v>
      </c>
      <c r="Y579" s="466">
        <f t="shared" si="124"/>
        <v>2117.1179999999999</v>
      </c>
      <c r="AA579" s="455">
        <f>VLOOKUP(E579,[4]INVENTARIO!$B$4:$U$4077,20,0)</f>
        <v>3528.53</v>
      </c>
      <c r="AB579" s="455">
        <f t="shared" si="125"/>
        <v>2117.1179999999999</v>
      </c>
      <c r="AD579" s="455">
        <f>VLOOKUP(E579,[4]INVENTARIO!$B$4:$X$4077,23,0)</f>
        <v>3360.5</v>
      </c>
      <c r="AE579" s="455">
        <f t="shared" si="126"/>
        <v>2016.3</v>
      </c>
      <c r="AG579" s="455">
        <f>VLOOKUP(E579,[4]INVENTARIO!$B$4:$AA$1048576,26,0)</f>
        <v>2922.15</v>
      </c>
      <c r="AH579" s="455">
        <f t="shared" si="127"/>
        <v>1753.29</v>
      </c>
      <c r="AJ579" s="455">
        <f>VLOOKUP(E579,[4]INVENTARIO!$B$4:$AD$1048576,29,0)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VLOOKUP(E580,[4]INVENTARIO!$B$4:$D$1048576,3,0)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VLOOKUP(E580,[4]INVENTARIO!$B$4:$P$1048576,15,0)</f>
        <v>0.72</v>
      </c>
      <c r="X580" s="466">
        <f>VLOOKUP(E580,[4]INVENTARIO!$B$114:$R$4077,17,0)</f>
        <v>5109.62</v>
      </c>
      <c r="Y580" s="466">
        <f t="shared" si="124"/>
        <v>3065.7719999999999</v>
      </c>
      <c r="AA580" s="455">
        <f>VLOOKUP(E580,[4]INVENTARIO!$B$4:$U$4077,20,0)</f>
        <v>5109.62</v>
      </c>
      <c r="AB580" s="455">
        <f t="shared" si="125"/>
        <v>3065.7719999999999</v>
      </c>
      <c r="AD580" s="455">
        <f>VLOOKUP(E580,[4]INVENTARIO!$B$4:$X$4077,23,0)</f>
        <v>4866.3</v>
      </c>
      <c r="AE580" s="455">
        <f t="shared" si="126"/>
        <v>2919.78</v>
      </c>
      <c r="AG580" s="455">
        <f>VLOOKUP(E580,[4]INVENTARIO!$B$4:$AA$1048576,26,0)</f>
        <v>4231.6000000000004</v>
      </c>
      <c r="AH580" s="455">
        <f t="shared" si="127"/>
        <v>2538.96</v>
      </c>
      <c r="AJ580" s="455">
        <f>VLOOKUP(E580,[4]INVENTARIO!$B$4:$AD$1048576,29,0)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VLOOKUP(E581,[4]INVENTARIO!$B$4:$D$1048576,3,0)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VLOOKUP(E581,[4]INVENTARIO!$B$4:$P$1048576,15,0)</f>
        <v>0.63</v>
      </c>
      <c r="X581" s="466">
        <f>VLOOKUP(E581,[4]INVENTARIO!$B$114:$R$4077,17,0)</f>
        <v>3584.07</v>
      </c>
      <c r="Y581" s="466">
        <f t="shared" si="124"/>
        <v>2150.442</v>
      </c>
      <c r="AA581" s="455">
        <f>VLOOKUP(E581,[4]INVENTARIO!$B$4:$U$4077,20,0)</f>
        <v>3584.07</v>
      </c>
      <c r="AB581" s="455">
        <f t="shared" si="125"/>
        <v>2150.442</v>
      </c>
      <c r="AD581" s="455">
        <f>VLOOKUP(E581,[4]INVENTARIO!$B$4:$X$4077,23,0)</f>
        <v>3413.4</v>
      </c>
      <c r="AE581" s="455">
        <f t="shared" si="126"/>
        <v>2048.04</v>
      </c>
      <c r="AG581" s="455">
        <f>VLOOKUP(E581,[4]INVENTARIO!$B$4:$AA$1048576,26,0)</f>
        <v>2968.15</v>
      </c>
      <c r="AH581" s="455">
        <f t="shared" si="127"/>
        <v>1780.89</v>
      </c>
      <c r="AJ581" s="455">
        <f>VLOOKUP(E581,[4]INVENTARIO!$B$4:$AD$1048576,29,0)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VLOOKUP(E582,[4]INVENTARIO!$B$4:$D$1048576,3,0)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VLOOKUP(E582,[4]INVENTARIO!$B$4:$P$1048576,15,0)</f>
        <v>0.75</v>
      </c>
      <c r="X582" s="466">
        <f>VLOOKUP(E582,[4]INVENTARIO!$B$114:$R$4077,17,0)</f>
        <v>5572.04</v>
      </c>
      <c r="Y582" s="466">
        <f t="shared" si="124"/>
        <v>3343.2239999999997</v>
      </c>
      <c r="AA582" s="455">
        <f>VLOOKUP(E582,[4]INVENTARIO!$B$4:$U$4077,20,0)</f>
        <v>5572.04</v>
      </c>
      <c r="AB582" s="455">
        <f t="shared" si="125"/>
        <v>3343.2239999999997</v>
      </c>
      <c r="AD582" s="455">
        <f>VLOOKUP(E582,[4]INVENTARIO!$B$4:$X$4077,23,0)</f>
        <v>5306.7</v>
      </c>
      <c r="AE582" s="455">
        <f t="shared" si="126"/>
        <v>3184.02</v>
      </c>
      <c r="AG582" s="455">
        <f>VLOOKUP(E582,[4]INVENTARIO!$B$4:$AA$1048576,26,0)</f>
        <v>4614.55</v>
      </c>
      <c r="AH582" s="455">
        <f t="shared" si="127"/>
        <v>2768.73</v>
      </c>
      <c r="AJ582" s="455">
        <f>VLOOKUP(E582,[4]INVENTARIO!$B$4:$AD$1048576,29,0)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VLOOKUP(E583,[4]INVENTARIO!$B$4:$D$1048576,3,0)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VLOOKUP(E583,[4]INVENTARIO!$B$4:$P$1048576,15,0)</f>
        <v>0.75</v>
      </c>
      <c r="X583" s="466">
        <f>VLOOKUP(E583,[4]INVENTARIO!$B$114:$R$4077,17,0)</f>
        <v>3252.17</v>
      </c>
      <c r="Y583" s="466">
        <f t="shared" si="124"/>
        <v>1951.3019999999999</v>
      </c>
      <c r="AA583" s="455">
        <f>VLOOKUP(E583,[4]INVENTARIO!$B$4:$U$4077,20,0)</f>
        <v>3252.17</v>
      </c>
      <c r="AB583" s="455">
        <f t="shared" si="125"/>
        <v>1951.3019999999999</v>
      </c>
      <c r="AD583" s="455">
        <f>VLOOKUP(E583,[4]INVENTARIO!$B$4:$X$4077,23,0)</f>
        <v>3097.3</v>
      </c>
      <c r="AE583" s="455">
        <f t="shared" si="126"/>
        <v>1858.38</v>
      </c>
      <c r="AG583" s="455">
        <f>VLOOKUP(E583,[4]INVENTARIO!$B$4:$AA$1048576,26,0)</f>
        <v>2693.3</v>
      </c>
      <c r="AH583" s="455">
        <f t="shared" si="127"/>
        <v>1615.98</v>
      </c>
      <c r="AJ583" s="455">
        <f>VLOOKUP(E583,[4]INVENTARIO!$B$4:$AD$1048576,29,0)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VLOOKUP(E584,[4]INVENTARIO!$B$4:$D$1048576,3,0)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VLOOKUP(E584,[4]INVENTARIO!$B$4:$P$1048576,15,0)</f>
        <v>0.78</v>
      </c>
      <c r="X584" s="466">
        <f>VLOOKUP(E584,[4]INVENTARIO!$B$114:$R$4077,17,0)</f>
        <v>3675.74</v>
      </c>
      <c r="Y584" s="466">
        <f t="shared" si="124"/>
        <v>2205.444</v>
      </c>
      <c r="AA584" s="455">
        <f>VLOOKUP(E584,[4]INVENTARIO!$B$4:$U$4077,20,0)</f>
        <v>3675.74</v>
      </c>
      <c r="AB584" s="455">
        <f t="shared" si="125"/>
        <v>2205.444</v>
      </c>
      <c r="AD584" s="455">
        <f>VLOOKUP(E584,[4]INVENTARIO!$B$4:$X$4077,23,0)</f>
        <v>3500.7</v>
      </c>
      <c r="AE584" s="455">
        <f t="shared" si="126"/>
        <v>2100.4199999999996</v>
      </c>
      <c r="AG584" s="455">
        <f>VLOOKUP(E584,[4]INVENTARIO!$B$4:$AA$1048576,26,0)</f>
        <v>3044.05</v>
      </c>
      <c r="AH584" s="455">
        <f t="shared" si="127"/>
        <v>1826.43</v>
      </c>
      <c r="AJ584" s="455">
        <f>VLOOKUP(E584,[4]INVENTARIO!$B$4:$AD$1048576,29,0)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VLOOKUP(E585,[4]INVENTARIO!$B$4:$D$1048576,3,0)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VLOOKUP(E585,[4]INVENTARIO!$B$4:$P$1048576,15,0)</f>
        <v>0.82000000000000006</v>
      </c>
      <c r="X585" s="466">
        <f>VLOOKUP(E585,[4]INVENTARIO!$B$114:$R$4077,17,0)</f>
        <v>3933.09</v>
      </c>
      <c r="Y585" s="466">
        <f t="shared" ref="Y585:Y614" si="130">X585*60%</f>
        <v>2359.8539999999998</v>
      </c>
      <c r="AA585" s="455">
        <f>VLOOKUP(E585,[4]INVENTARIO!$B$4:$U$4077,20,0)</f>
        <v>3933.09</v>
      </c>
      <c r="AB585" s="455">
        <f t="shared" ref="AB585:AB614" si="131">AA585*60%</f>
        <v>2359.8539999999998</v>
      </c>
      <c r="AD585" s="455">
        <f>VLOOKUP(E585,[4]INVENTARIO!$B$4:$X$4077,23,0)</f>
        <v>3745.8</v>
      </c>
      <c r="AE585" s="455">
        <f t="shared" ref="AE585:AE614" si="132">AD585*60%</f>
        <v>2247.48</v>
      </c>
      <c r="AG585" s="455">
        <f>VLOOKUP(E585,[4]INVENTARIO!$B$4:$AA$1048576,26,0)</f>
        <v>3257.26</v>
      </c>
      <c r="AH585" s="455">
        <f t="shared" ref="AH585:AH614" si="133">AG585*60%</f>
        <v>1954.356</v>
      </c>
      <c r="AJ585" s="455">
        <f>VLOOKUP(E585,[4]INVENTARIO!$B$4:$AD$1048576,29,0)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VLOOKUP(E586,[4]INVENTARIO!$B$4:$D$1048576,3,0)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VLOOKUP(E586,[4]INVENTARIO!$B$4:$P$1048576,15,0)</f>
        <v>0.78</v>
      </c>
      <c r="X586" s="466">
        <f>VLOOKUP(E586,[4]INVENTARIO!$B$114:$R$4077,17,0)</f>
        <v>3406.31</v>
      </c>
      <c r="Y586" s="466">
        <f t="shared" si="130"/>
        <v>2043.7859999999998</v>
      </c>
      <c r="AA586" s="455">
        <f>VLOOKUP(E586,[4]INVENTARIO!$B$4:$U$4077,20,0)</f>
        <v>3406.31</v>
      </c>
      <c r="AB586" s="455">
        <f t="shared" si="131"/>
        <v>2043.7859999999998</v>
      </c>
      <c r="AD586" s="455">
        <f>VLOOKUP(E586,[4]INVENTARIO!$B$4:$X$4077,23,0)</f>
        <v>3244.1</v>
      </c>
      <c r="AE586" s="455">
        <f t="shared" si="132"/>
        <v>1946.4599999999998</v>
      </c>
      <c r="AG586" s="455">
        <f>VLOOKUP(E586,[4]INVENTARIO!$B$4:$AA$1048576,26,0)</f>
        <v>2820.95</v>
      </c>
      <c r="AH586" s="455">
        <f t="shared" si="133"/>
        <v>1692.57</v>
      </c>
      <c r="AJ586" s="455">
        <f>VLOOKUP(E586,[4]INVENTARIO!$B$4:$AD$1048576,29,0)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VLOOKUP(E587,[4]INVENTARIO!$B$4:$D$1048576,3,0)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VLOOKUP(E587,[4]INVENTARIO!$B$4:$P$1048576,15,0)</f>
        <v>0.85</v>
      </c>
      <c r="X587" s="466">
        <f>VLOOKUP(E587,[4]INVENTARIO!$B$114:$R$4077,17,0)</f>
        <v>4087.23</v>
      </c>
      <c r="Y587" s="466">
        <f t="shared" si="130"/>
        <v>2452.3379999999997</v>
      </c>
      <c r="AA587" s="455">
        <f>VLOOKUP(E587,[4]INVENTARIO!$B$4:$U$4077,20,0)</f>
        <v>4087.23</v>
      </c>
      <c r="AB587" s="455">
        <f t="shared" si="131"/>
        <v>2452.3379999999997</v>
      </c>
      <c r="AD587" s="455">
        <f>VLOOKUP(E587,[4]INVENTARIO!$B$4:$X$4077,23,0)</f>
        <v>3892.6</v>
      </c>
      <c r="AE587" s="455">
        <f t="shared" si="132"/>
        <v>2335.56</v>
      </c>
      <c r="AG587" s="455">
        <f>VLOOKUP(E587,[4]INVENTARIO!$B$4:$AA$1048576,26,0)</f>
        <v>3384.91</v>
      </c>
      <c r="AH587" s="455">
        <f t="shared" si="133"/>
        <v>2030.9459999999999</v>
      </c>
      <c r="AJ587" s="455">
        <f>VLOOKUP(E587,[4]INVENTARIO!$B$4:$AD$1048576,29,0)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VLOOKUP(E588,[4]INVENTARIO!$B$4:$D$1048576,3,0)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VLOOKUP(E588,[4]INVENTARIO!$B$4:$P$1048576,15,0)</f>
        <v>0.70000000000000007</v>
      </c>
      <c r="X588" s="466">
        <f>VLOOKUP(E588,[4]INVENTARIO!$B$114:$R$4077,17,0)</f>
        <v>6929.27</v>
      </c>
      <c r="Y588" s="466">
        <f t="shared" si="130"/>
        <v>4157.5619999999999</v>
      </c>
      <c r="AA588" s="455">
        <f>VLOOKUP(E588,[4]INVENTARIO!$B$4:$U$4077,20,0)</f>
        <v>6929.27</v>
      </c>
      <c r="AB588" s="455">
        <f t="shared" si="131"/>
        <v>4157.5619999999999</v>
      </c>
      <c r="AD588" s="455">
        <f>VLOOKUP(E588,[4]INVENTARIO!$B$4:$X$4077,23,0)</f>
        <v>6599.3</v>
      </c>
      <c r="AE588" s="455">
        <f t="shared" si="132"/>
        <v>3959.58</v>
      </c>
      <c r="AG588" s="455">
        <f>VLOOKUP(E588,[4]INVENTARIO!$B$4:$AA$1048576,26,0)</f>
        <v>5738.5</v>
      </c>
      <c r="AH588" s="455">
        <f t="shared" si="133"/>
        <v>3443.1</v>
      </c>
      <c r="AJ588" s="455">
        <f>VLOOKUP(E588,[4]INVENTARIO!$B$4:$AD$1048576,29,0)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VLOOKUP(E589,[4]INVENTARIO!$B$4:$D$1048576,3,0)</f>
        <v>0</v>
      </c>
      <c r="G589" s="465" t="s">
        <v>8165</v>
      </c>
      <c r="H589" s="463" t="s">
        <v>4450</v>
      </c>
      <c r="I589" s="463" t="s">
        <v>24052</v>
      </c>
      <c r="J589" s="462">
        <v>1.05</v>
      </c>
      <c r="K589" s="462">
        <v>1.85</v>
      </c>
      <c r="L589" s="462" t="s">
        <v>4605</v>
      </c>
      <c r="M589" s="462">
        <v>96</v>
      </c>
      <c r="N589" s="462" t="s">
        <v>4605</v>
      </c>
      <c r="O589" s="462">
        <f>VLOOKUP(E589,[4]INVENTARIO!$B$4:$L$1048576,11,0)</f>
        <v>3.6</v>
      </c>
      <c r="P589" s="537">
        <v>902.96699999999987</v>
      </c>
      <c r="Q589" s="537">
        <f t="shared" si="129"/>
        <v>541.78019999999992</v>
      </c>
      <c r="R589" s="539"/>
      <c r="S589" s="537">
        <v>694.58999999999992</v>
      </c>
      <c r="T589" s="537">
        <v>416.75399999999996</v>
      </c>
      <c r="V589" s="469">
        <f>VLOOKUP(E589,[4]INVENTARIO!$B$4:$P$1048576,15,0)</f>
        <v>0.6</v>
      </c>
      <c r="X589" s="466">
        <v>0</v>
      </c>
      <c r="Y589" s="466">
        <f t="shared" si="130"/>
        <v>0</v>
      </c>
      <c r="AA589" s="455">
        <f>VLOOKUP(E589,[4]INVENTARIO!$B$4:$U$4077,20,0)</f>
        <v>561.02</v>
      </c>
      <c r="AB589" s="455">
        <f t="shared" si="131"/>
        <v>336.61199999999997</v>
      </c>
      <c r="AD589" s="455">
        <f>VLOOKUP(E589,[4]INVENTARIO!$B$4:$X$4077,23,0)</f>
        <v>534.29999999999995</v>
      </c>
      <c r="AE589" s="455">
        <f t="shared" si="132"/>
        <v>320.58</v>
      </c>
      <c r="AG589" s="455">
        <f>VLOOKUP(E589,[4]INVENTARIO!$B$4:$AA$1048576,26,0)</f>
        <v>464.6</v>
      </c>
      <c r="AH589" s="455">
        <f t="shared" si="133"/>
        <v>278.76</v>
      </c>
      <c r="AJ589" s="455">
        <f>VLOOKUP(E589,[4]INVENTARIO!$B$4:$AD$1048576,29,0)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VLOOKUP(E590,[4]INVENTARIO!$B$4:$D$1048576,3,0)</f>
        <v>0</v>
      </c>
      <c r="G590" s="465" t="s">
        <v>8168</v>
      </c>
      <c r="H590" s="463" t="s">
        <v>4450</v>
      </c>
      <c r="I590" s="463" t="s">
        <v>24052</v>
      </c>
      <c r="J590" s="462">
        <v>1.05</v>
      </c>
      <c r="K590" s="462">
        <v>1.85</v>
      </c>
      <c r="L590" s="462" t="s">
        <v>4605</v>
      </c>
      <c r="M590" s="462">
        <v>18</v>
      </c>
      <c r="N590" s="462" t="s">
        <v>4605</v>
      </c>
      <c r="O590" s="462">
        <f>VLOOKUP(E590,[4]INVENTARIO!$B$4:$L$1048576,11,0)</f>
        <v>3.6</v>
      </c>
      <c r="P590" s="537">
        <v>1021.436</v>
      </c>
      <c r="Q590" s="537">
        <f t="shared" si="129"/>
        <v>643.50468000000001</v>
      </c>
      <c r="R590" s="539"/>
      <c r="S590" s="537">
        <v>785.72</v>
      </c>
      <c r="T590" s="537">
        <v>495.00360000000001</v>
      </c>
      <c r="V590" s="469">
        <f>VLOOKUP(E590,[4]INVENTARIO!$B$4:$P$1048576,15,0)</f>
        <v>0.63</v>
      </c>
      <c r="W590" s="497"/>
      <c r="X590" s="466">
        <f>VLOOKUP(E590,[4]INVENTARIO!$B$114:$R$4077,17,0)</f>
        <v>634.62</v>
      </c>
      <c r="Y590" s="466">
        <f t="shared" si="130"/>
        <v>380.77199999999999</v>
      </c>
      <c r="AA590" s="455">
        <f>VLOOKUP(E590,[4]INVENTARIO!$B$4:$U$4077,20,0)</f>
        <v>634.62</v>
      </c>
      <c r="AB590" s="455">
        <f t="shared" si="131"/>
        <v>380.77199999999999</v>
      </c>
      <c r="AC590" s="497"/>
      <c r="AD590" s="455">
        <f>VLOOKUP(E590,[4]INVENTARIO!$B$4:$X$4077,23,0)</f>
        <v>604.4</v>
      </c>
      <c r="AE590" s="455">
        <f t="shared" si="132"/>
        <v>362.64</v>
      </c>
      <c r="AF590" s="497"/>
      <c r="AG590" s="455">
        <f>VLOOKUP(E590,[4]INVENTARIO!$B$4:$AA$1048576,26,0)</f>
        <v>525.54999999999995</v>
      </c>
      <c r="AH590" s="455">
        <f t="shared" si="133"/>
        <v>315.33</v>
      </c>
      <c r="AI590" s="497"/>
      <c r="AJ590" s="455">
        <f>VLOOKUP(E590,[4]INVENTARIO!$B$4:$AD$1048576,29,0)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VLOOKUP(E591,[4]INVENTARIO!$B$4:$D$1048576,3,0)</f>
        <v>0</v>
      </c>
      <c r="G591" s="465" t="s">
        <v>8166</v>
      </c>
      <c r="H591" s="463" t="s">
        <v>4450</v>
      </c>
      <c r="I591" s="463" t="s">
        <v>24052</v>
      </c>
      <c r="J591" s="462">
        <v>1.05</v>
      </c>
      <c r="K591" s="462">
        <v>1.85</v>
      </c>
      <c r="L591" s="462" t="s">
        <v>4605</v>
      </c>
      <c r="M591" s="462">
        <v>98</v>
      </c>
      <c r="N591" s="462" t="s">
        <v>4605</v>
      </c>
      <c r="O591" s="462">
        <f>VLOOKUP(E591,[4]INVENTARIO!$B$4:$L$1048576,11,0)</f>
        <v>4</v>
      </c>
      <c r="P591" s="537">
        <v>1668.537</v>
      </c>
      <c r="Q591" s="537">
        <f t="shared" si="129"/>
        <v>1201.34664</v>
      </c>
      <c r="R591" s="539"/>
      <c r="S591" s="537">
        <v>1283.49</v>
      </c>
      <c r="T591" s="537">
        <v>924.11279999999999</v>
      </c>
      <c r="V591" s="469">
        <f>VLOOKUP(E591,[4]INVENTARIO!$B$4:$P$1048576,15,0)</f>
        <v>0.72</v>
      </c>
      <c r="W591" s="497"/>
      <c r="X591" s="466">
        <v>0</v>
      </c>
      <c r="Y591" s="466">
        <f t="shared" si="130"/>
        <v>0</v>
      </c>
      <c r="AA591" s="455">
        <f>VLOOKUP(E591,[4]INVENTARIO!$B$4:$U$4077,20,0)</f>
        <v>1036.67</v>
      </c>
      <c r="AB591" s="455">
        <f t="shared" si="131"/>
        <v>622.00200000000007</v>
      </c>
      <c r="AC591" s="497"/>
      <c r="AD591" s="455">
        <f>VLOOKUP(E591,[4]INVENTARIO!$B$4:$X$4077,23,0)</f>
        <v>987.3</v>
      </c>
      <c r="AE591" s="455">
        <f t="shared" si="132"/>
        <v>592.38</v>
      </c>
      <c r="AF591" s="497"/>
      <c r="AG591" s="455">
        <f>VLOOKUP(E591,[4]INVENTARIO!$B$4:$AA$1048576,26,0)</f>
        <v>858.53</v>
      </c>
      <c r="AH591" s="455">
        <f t="shared" si="133"/>
        <v>515.11799999999994</v>
      </c>
      <c r="AI591" s="497"/>
      <c r="AJ591" s="455">
        <f>VLOOKUP(E591,[4]INVENTARIO!$B$4:$AD$1048576,29,0)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VLOOKUP(E592,[4]INVENTARIO!$B$4:$D$1048576,3,0)</f>
        <v>0</v>
      </c>
      <c r="G592" s="465" t="s">
        <v>9433</v>
      </c>
      <c r="H592" s="463" t="s">
        <v>4450</v>
      </c>
      <c r="I592" s="463" t="s">
        <v>24052</v>
      </c>
      <c r="J592" s="462">
        <v>1.05</v>
      </c>
      <c r="K592" s="462">
        <v>1.85</v>
      </c>
      <c r="L592" s="462" t="s">
        <v>4605</v>
      </c>
      <c r="M592" s="462">
        <v>108</v>
      </c>
      <c r="N592" s="462" t="s">
        <v>4605</v>
      </c>
      <c r="O592" s="462">
        <f>VLOOKUP(E592,[4]INVENTARIO!$B$4:$L$1048576,11,0)</f>
        <v>3.7</v>
      </c>
      <c r="P592" s="537">
        <v>1068.4180000000001</v>
      </c>
      <c r="Q592" s="537">
        <f t="shared" si="129"/>
        <v>673.10334000000012</v>
      </c>
      <c r="R592" s="539"/>
      <c r="S592" s="537">
        <v>821.86000000000013</v>
      </c>
      <c r="T592" s="537">
        <v>517.7718000000001</v>
      </c>
      <c r="V592" s="469">
        <f>VLOOKUP(E592,[4]INVENTARIO!$B$4:$P$1048576,15,0)</f>
        <v>0.63</v>
      </c>
      <c r="W592" s="497"/>
      <c r="X592" s="466">
        <v>0</v>
      </c>
      <c r="Y592" s="466">
        <f t="shared" si="130"/>
        <v>0</v>
      </c>
      <c r="AA592" s="455">
        <f>VLOOKUP(E592,[4]INVENTARIO!$B$4:$U$4077,20,0)</f>
        <v>663.81</v>
      </c>
      <c r="AB592" s="455">
        <f t="shared" si="131"/>
        <v>398.28599999999994</v>
      </c>
      <c r="AC592" s="497"/>
      <c r="AD592" s="455">
        <f>VLOOKUP(E592,[4]INVENTARIO!$B$4:$X$4077,23,0)</f>
        <v>632.20000000000005</v>
      </c>
      <c r="AE592" s="455">
        <f t="shared" si="132"/>
        <v>379.32</v>
      </c>
      <c r="AF592" s="497"/>
      <c r="AG592" s="455">
        <f>VLOOKUP(E592,[4]INVENTARIO!$B$4:$AA$1048576,26,0)</f>
        <v>549.70000000000005</v>
      </c>
      <c r="AH592" s="455">
        <f t="shared" si="133"/>
        <v>329.82</v>
      </c>
      <c r="AI592" s="497"/>
      <c r="AJ592" s="455">
        <f>VLOOKUP(E592,[4]INVENTARIO!$B$4:$AD$1048576,29,0)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VLOOKUP(E593,[4]INVENTARIO!$B$4:$D$1048576,3,0)</f>
        <v>0</v>
      </c>
      <c r="G593" s="465" t="s">
        <v>9432</v>
      </c>
      <c r="H593" s="463" t="s">
        <v>4450</v>
      </c>
      <c r="I593" s="463" t="s">
        <v>24052</v>
      </c>
      <c r="J593" s="462">
        <v>1.05</v>
      </c>
      <c r="K593" s="462">
        <v>1.85</v>
      </c>
      <c r="L593" s="462" t="s">
        <v>4605</v>
      </c>
      <c r="M593" s="462">
        <v>110</v>
      </c>
      <c r="N593" s="462" t="s">
        <v>4605</v>
      </c>
      <c r="O593" s="462">
        <f>VLOOKUP(E593,[4]INVENTARIO!$B$4:$L$1048576,11,0)</f>
        <v>4</v>
      </c>
      <c r="P593" s="537">
        <v>1833.9880000000003</v>
      </c>
      <c r="Q593" s="537">
        <f t="shared" si="129"/>
        <v>1375.4910000000002</v>
      </c>
      <c r="R593" s="539"/>
      <c r="S593" s="537">
        <v>1410.7600000000002</v>
      </c>
      <c r="T593" s="537">
        <v>1058.0700000000002</v>
      </c>
      <c r="V593" s="469">
        <f>VLOOKUP(E593,[4]INVENTARIO!$B$4:$P$1048576,15,0)</f>
        <v>0.75</v>
      </c>
      <c r="W593" s="497"/>
      <c r="X593" s="466">
        <v>0</v>
      </c>
      <c r="Y593" s="466">
        <f t="shared" si="130"/>
        <v>0</v>
      </c>
      <c r="AA593" s="455">
        <f>VLOOKUP(E593,[4]INVENTARIO!$B$4:$U$4077,20,0)</f>
        <v>1139.46</v>
      </c>
      <c r="AB593" s="455">
        <f t="shared" si="131"/>
        <v>683.67600000000004</v>
      </c>
      <c r="AC593" s="497"/>
      <c r="AD593" s="455">
        <f>VLOOKUP(E593,[4]INVENTARIO!$B$4:$X$4077,23,0)</f>
        <v>1085.2</v>
      </c>
      <c r="AE593" s="455">
        <f t="shared" si="132"/>
        <v>651.12</v>
      </c>
      <c r="AF593" s="497"/>
      <c r="AG593" s="455">
        <f>VLOOKUP(E593,[4]INVENTARIO!$B$4:$AA$1048576,26,0)</f>
        <v>943.63</v>
      </c>
      <c r="AH593" s="455">
        <f t="shared" si="133"/>
        <v>566.178</v>
      </c>
      <c r="AI593" s="497"/>
      <c r="AJ593" s="455">
        <f>VLOOKUP(E593,[4]INVENTARIO!$B$4:$AD$1048576,29,0)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VLOOKUP(E594,[4]INVENTARIO!$B$4:$D$1048576,3,0)</f>
        <v>0</v>
      </c>
      <c r="G594" s="465" t="s">
        <v>8165</v>
      </c>
      <c r="H594" s="463" t="s">
        <v>4450</v>
      </c>
      <c r="I594" s="463" t="s">
        <v>24052</v>
      </c>
      <c r="J594" s="462">
        <v>0.7</v>
      </c>
      <c r="K594" s="462">
        <v>1.95</v>
      </c>
      <c r="L594" s="462" t="s">
        <v>4605</v>
      </c>
      <c r="M594" s="462">
        <v>112</v>
      </c>
      <c r="N594" s="462" t="s">
        <v>4605</v>
      </c>
      <c r="O594" s="462">
        <f>VLOOKUP(E594,[4]INVENTARIO!$B$4:$L$1048576,11,0)</f>
        <v>2.9</v>
      </c>
      <c r="P594" s="537">
        <v>1059.461</v>
      </c>
      <c r="Q594" s="537">
        <f t="shared" si="129"/>
        <v>635.67660000000001</v>
      </c>
      <c r="R594" s="539"/>
      <c r="S594" s="537">
        <v>814.97</v>
      </c>
      <c r="T594" s="537">
        <v>488.98199999999997</v>
      </c>
      <c r="V594" s="469">
        <f>VLOOKUP(E594,[4]INVENTARIO!$B$4:$P$1048576,15,0)</f>
        <v>0.6</v>
      </c>
      <c r="W594" s="497"/>
      <c r="X594" s="466">
        <f>VLOOKUP(E594,[4]INVENTARIO!$B$114:$R$4077,17,0)</f>
        <v>658.25</v>
      </c>
      <c r="Y594" s="466">
        <f t="shared" si="130"/>
        <v>394.95</v>
      </c>
      <c r="AA594" s="455">
        <f>VLOOKUP(E594,[4]INVENTARIO!$B$4:$U$4077,20,0)</f>
        <v>658.25</v>
      </c>
      <c r="AB594" s="455">
        <f t="shared" si="131"/>
        <v>394.95</v>
      </c>
      <c r="AC594" s="497"/>
      <c r="AD594" s="455">
        <f>VLOOKUP(E594,[4]INVENTARIO!$B$4:$X$4077,23,0)</f>
        <v>626.9</v>
      </c>
      <c r="AE594" s="455">
        <f t="shared" si="132"/>
        <v>376.14</v>
      </c>
      <c r="AF594" s="497"/>
      <c r="AG594" s="455">
        <f>VLOOKUP(E594,[4]INVENTARIO!$B$4:$AA$1048576,26,0)</f>
        <v>545.1</v>
      </c>
      <c r="AH594" s="455">
        <f t="shared" si="133"/>
        <v>327.06</v>
      </c>
      <c r="AI594" s="497"/>
      <c r="AJ594" s="455">
        <f>VLOOKUP(E594,[4]INVENTARIO!$B$4:$AD$1048576,29,0)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VLOOKUP(E595,[4]INVENTARIO!$B$4:$D$1048576,3,0)</f>
        <v>0</v>
      </c>
      <c r="G595" s="465" t="s">
        <v>8168</v>
      </c>
      <c r="H595" s="463" t="s">
        <v>4450</v>
      </c>
      <c r="I595" s="463" t="s">
        <v>24052</v>
      </c>
      <c r="J595" s="462">
        <v>0.7</v>
      </c>
      <c r="K595" s="462">
        <v>1.95</v>
      </c>
      <c r="L595" s="462" t="s">
        <v>4605</v>
      </c>
      <c r="M595" s="462">
        <v>21</v>
      </c>
      <c r="N595" s="462" t="s">
        <v>4605</v>
      </c>
      <c r="O595" s="462">
        <f>VLOOKUP(E595,[4]INVENTARIO!$B$4:$L$1048576,11,0)</f>
        <v>2.9</v>
      </c>
      <c r="P595" s="537">
        <v>1198.0410000000002</v>
      </c>
      <c r="Q595" s="537">
        <f t="shared" si="129"/>
        <v>754.76583000000016</v>
      </c>
      <c r="R595" s="539"/>
      <c r="S595" s="537">
        <v>921.57</v>
      </c>
      <c r="T595" s="537">
        <v>580.58910000000003</v>
      </c>
      <c r="V595" s="469">
        <f>VLOOKUP(E595,[4]INVENTARIO!$B$4:$P$1048576,15,0)</f>
        <v>0.63</v>
      </c>
      <c r="X595" s="466">
        <f>VLOOKUP(E595,[4]INVENTARIO!$B$114:$R$4077,17,0)</f>
        <v>744.35</v>
      </c>
      <c r="Y595" s="466">
        <f t="shared" si="130"/>
        <v>446.61</v>
      </c>
      <c r="AA595" s="455">
        <f>VLOOKUP(E595,[4]INVENTARIO!$B$4:$U$4077,20,0)</f>
        <v>744.35</v>
      </c>
      <c r="AB595" s="455">
        <f t="shared" si="131"/>
        <v>446.61</v>
      </c>
      <c r="AD595" s="455">
        <f>VLOOKUP(E595,[4]INVENTARIO!$B$4:$X$4077,23,0)</f>
        <v>708.9</v>
      </c>
      <c r="AE595" s="455">
        <f t="shared" si="132"/>
        <v>425.34</v>
      </c>
      <c r="AG595" s="455">
        <f>VLOOKUP(E595,[4]INVENTARIO!$B$4:$AA$1048576,26,0)</f>
        <v>616.4</v>
      </c>
      <c r="AH595" s="455">
        <f t="shared" si="133"/>
        <v>369.84</v>
      </c>
      <c r="AJ595" s="455">
        <f>VLOOKUP(E595,[4]INVENTARIO!$B$4:$AD$1048576,29,0)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VLOOKUP(E596,[4]INVENTARIO!$B$4:$D$1048576,3,0)</f>
        <v>0</v>
      </c>
      <c r="G596" s="465" t="s">
        <v>8166</v>
      </c>
      <c r="H596" s="463" t="s">
        <v>4450</v>
      </c>
      <c r="I596" s="463" t="s">
        <v>24052</v>
      </c>
      <c r="J596" s="462">
        <v>0.7</v>
      </c>
      <c r="K596" s="462">
        <v>1.95</v>
      </c>
      <c r="L596" s="462" t="s">
        <v>4605</v>
      </c>
      <c r="M596" s="462">
        <v>114</v>
      </c>
      <c r="N596" s="462" t="s">
        <v>4605</v>
      </c>
      <c r="O596" s="462">
        <f>VLOOKUP(E596,[4]INVENTARIO!$B$4:$L$1048576,11,0)</f>
        <v>3.5</v>
      </c>
      <c r="P596" s="537">
        <v>1825.0310000000002</v>
      </c>
      <c r="Q596" s="537">
        <f t="shared" si="129"/>
        <v>1314.02232</v>
      </c>
      <c r="R596" s="539"/>
      <c r="S596" s="537">
        <v>1403.8700000000001</v>
      </c>
      <c r="T596" s="537">
        <v>1010.7864000000001</v>
      </c>
      <c r="V596" s="469">
        <f>VLOOKUP(E596,[4]INVENTARIO!$B$4:$P$1048576,15,0)</f>
        <v>0.72</v>
      </c>
      <c r="X596" s="466">
        <f>VLOOKUP(E596,[4]INVENTARIO!$B$114:$R$4077,17,0)</f>
        <v>1133.9000000000001</v>
      </c>
      <c r="Y596" s="466">
        <f t="shared" si="130"/>
        <v>680.34</v>
      </c>
      <c r="AA596" s="455">
        <f>VLOOKUP(E596,[4]INVENTARIO!$B$4:$U$4077,20,0)</f>
        <v>1133.9000000000001</v>
      </c>
      <c r="AB596" s="455">
        <f t="shared" si="131"/>
        <v>680.34</v>
      </c>
      <c r="AD596" s="455">
        <f>VLOOKUP(E596,[4]INVENTARIO!$B$4:$X$4077,23,0)</f>
        <v>1079.9000000000001</v>
      </c>
      <c r="AE596" s="455">
        <f t="shared" si="132"/>
        <v>647.94000000000005</v>
      </c>
      <c r="AG596" s="455">
        <f>VLOOKUP(E596,[4]INVENTARIO!$B$4:$AA$1048576,26,0)</f>
        <v>939.03</v>
      </c>
      <c r="AH596" s="455">
        <f t="shared" si="133"/>
        <v>563.41800000000001</v>
      </c>
      <c r="AJ596" s="455">
        <f>VLOOKUP(E596,[4]INVENTARIO!$B$4:$AD$1048576,29,0)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VLOOKUP(E597,[4]INVENTARIO!$B$4:$D$1048576,3,0)</f>
        <v>0</v>
      </c>
      <c r="G597" s="465" t="s">
        <v>9433</v>
      </c>
      <c r="H597" s="463" t="s">
        <v>4450</v>
      </c>
      <c r="I597" s="463" t="s">
        <v>24052</v>
      </c>
      <c r="J597" s="462">
        <v>0.7</v>
      </c>
      <c r="K597" s="462">
        <v>1.95</v>
      </c>
      <c r="L597" s="462" t="s">
        <v>4605</v>
      </c>
      <c r="M597" s="462">
        <v>124</v>
      </c>
      <c r="N597" s="462" t="s">
        <v>4605</v>
      </c>
      <c r="O597" s="462">
        <f>VLOOKUP(E597,[4]INVENTARIO!$B$4:$L$1048576,11,0)</f>
        <v>3</v>
      </c>
      <c r="P597" s="537">
        <v>1224.7430000000002</v>
      </c>
      <c r="Q597" s="537">
        <f t="shared" ref="Q597:Q624" si="135">P597*V597</f>
        <v>771.58809000000008</v>
      </c>
      <c r="R597" s="539"/>
      <c r="S597" s="537">
        <v>942.11000000000013</v>
      </c>
      <c r="T597" s="537">
        <v>593.52930000000003</v>
      </c>
      <c r="V597" s="469">
        <f>VLOOKUP(E597,[4]INVENTARIO!$B$4:$P$1048576,15,0)</f>
        <v>0.63</v>
      </c>
      <c r="X597" s="466">
        <f>VLOOKUP(E597,[4]INVENTARIO!$B$114:$R$4077,17,0)</f>
        <v>760.94</v>
      </c>
      <c r="Y597" s="466">
        <f t="shared" si="130"/>
        <v>456.56400000000002</v>
      </c>
      <c r="AA597" s="455">
        <f>VLOOKUP(E597,[4]INVENTARIO!$B$4:$U$4077,20,0)</f>
        <v>760.94</v>
      </c>
      <c r="AB597" s="455">
        <f t="shared" si="131"/>
        <v>456.56400000000002</v>
      </c>
      <c r="AD597" s="455">
        <f>VLOOKUP(E597,[4]INVENTARIO!$B$4:$X$4077,23,0)</f>
        <v>724.7</v>
      </c>
      <c r="AE597" s="455">
        <f t="shared" si="132"/>
        <v>434.82</v>
      </c>
      <c r="AG597" s="455">
        <f>VLOOKUP(E597,[4]INVENTARIO!$B$4:$AA$1048576,26,0)</f>
        <v>630.20000000000005</v>
      </c>
      <c r="AH597" s="455">
        <f t="shared" si="133"/>
        <v>378.12</v>
      </c>
      <c r="AJ597" s="455">
        <f>VLOOKUP(E597,[4]INVENTARIO!$B$4:$AD$1048576,29,0)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VLOOKUP(E598,[4]INVENTARIO!$B$4:$D$1048576,3,0)</f>
        <v>0</v>
      </c>
      <c r="G598" s="465" t="s">
        <v>9432</v>
      </c>
      <c r="H598" s="463" t="s">
        <v>4450</v>
      </c>
      <c r="I598" s="463" t="s">
        <v>24052</v>
      </c>
      <c r="J598" s="462">
        <v>0.7</v>
      </c>
      <c r="K598" s="462">
        <v>1.95</v>
      </c>
      <c r="L598" s="462" t="s">
        <v>4605</v>
      </c>
      <c r="M598" s="462">
        <v>126</v>
      </c>
      <c r="N598" s="462" t="s">
        <v>4605</v>
      </c>
      <c r="O598" s="462">
        <f>VLOOKUP(E598,[4]INVENTARIO!$B$4:$L$1048576,11,0)</f>
        <v>3.5</v>
      </c>
      <c r="P598" s="537">
        <v>1990.3130000000003</v>
      </c>
      <c r="Q598" s="537">
        <f t="shared" si="135"/>
        <v>1492.7347500000003</v>
      </c>
      <c r="R598" s="539"/>
      <c r="S598" s="537">
        <v>1531.0100000000002</v>
      </c>
      <c r="T598" s="537">
        <v>1148.2575000000002</v>
      </c>
      <c r="V598" s="469">
        <f>VLOOKUP(E598,[4]INVENTARIO!$B$4:$P$1048576,15,0)</f>
        <v>0.75</v>
      </c>
      <c r="X598" s="466">
        <f>VLOOKUP(E598,[4]INVENTARIO!$B$114:$R$4077,17,0)</f>
        <v>1236.5899999999999</v>
      </c>
      <c r="Y598" s="466">
        <f t="shared" si="130"/>
        <v>741.95399999999995</v>
      </c>
      <c r="AA598" s="455">
        <f>VLOOKUP(E598,[4]INVENTARIO!$B$4:$U$4077,20,0)</f>
        <v>1236.5899999999999</v>
      </c>
      <c r="AB598" s="455">
        <f t="shared" si="131"/>
        <v>741.95399999999995</v>
      </c>
      <c r="AD598" s="455">
        <f>VLOOKUP(E598,[4]INVENTARIO!$B$4:$X$4077,23,0)</f>
        <v>1177.7</v>
      </c>
      <c r="AE598" s="455">
        <f t="shared" si="132"/>
        <v>706.62</v>
      </c>
      <c r="AG598" s="455">
        <f>VLOOKUP(E598,[4]INVENTARIO!$B$4:$AA$1048576,26,0)</f>
        <v>1024.1300000000001</v>
      </c>
      <c r="AH598" s="455">
        <f t="shared" si="133"/>
        <v>614.47800000000007</v>
      </c>
      <c r="AJ598" s="455">
        <f>VLOOKUP(E598,[4]INVENTARIO!$B$4:$AD$1048576,29,0)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VLOOKUP(E599,[4]INVENTARIO!$B$4:$D$1048576,3,0)</f>
        <v>0</v>
      </c>
      <c r="G599" s="465" t="s">
        <v>11344</v>
      </c>
      <c r="H599" s="463" t="s">
        <v>4450</v>
      </c>
      <c r="I599" s="463" t="s">
        <v>24052</v>
      </c>
      <c r="J599" s="462">
        <v>1</v>
      </c>
      <c r="K599" s="462">
        <v>1.9</v>
      </c>
      <c r="L599" s="462" t="s">
        <v>4605</v>
      </c>
      <c r="M599" s="462">
        <v>256</v>
      </c>
      <c r="N599" s="462" t="s">
        <v>4605</v>
      </c>
      <c r="O599" s="462">
        <f>VLOOKUP(E599,[4]INVENTARIO!$B$4:$L$1048576,11,0)</f>
        <v>6.6</v>
      </c>
      <c r="P599" s="537">
        <v>2463.0060000000003</v>
      </c>
      <c r="Q599" s="537">
        <f t="shared" si="135"/>
        <v>1477.8036000000002</v>
      </c>
      <c r="R599" s="539"/>
      <c r="S599" s="537">
        <v>1894.6200000000001</v>
      </c>
      <c r="T599" s="537">
        <v>1136.7719999999999</v>
      </c>
      <c r="V599" s="469">
        <f>VLOOKUP(E599,[4]INVENTARIO!$B$4:$P$1048576,15,0)</f>
        <v>0.6</v>
      </c>
      <c r="X599" s="466">
        <f>VLOOKUP(E599,[4]INVENTARIO!$B$114:$R$4077,17,0)</f>
        <v>1530.27</v>
      </c>
      <c r="Y599" s="466">
        <f t="shared" si="130"/>
        <v>918.16199999999992</v>
      </c>
      <c r="AA599" s="455">
        <f>VLOOKUP(E599,[4]INVENTARIO!$B$4:$U$4077,20,0)</f>
        <v>1530.27</v>
      </c>
      <c r="AB599" s="455">
        <f t="shared" si="131"/>
        <v>918.16199999999992</v>
      </c>
      <c r="AD599" s="455">
        <f>VLOOKUP(E599,[4]INVENTARIO!$B$4:$X$4077,23,0)</f>
        <v>1457.4</v>
      </c>
      <c r="AE599" s="455">
        <f t="shared" si="132"/>
        <v>874.44</v>
      </c>
      <c r="AG599" s="455">
        <f>VLOOKUP(E599,[4]INVENTARIO!$B$4:$AA$1048576,26,0)</f>
        <v>1267.3</v>
      </c>
      <c r="AH599" s="455">
        <f t="shared" si="133"/>
        <v>760.38</v>
      </c>
      <c r="AJ599" s="455">
        <f>VLOOKUP(E599,[4]INVENTARIO!$B$4:$AD$1048576,29,0)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VLOOKUP(E600,[4]INVENTARIO!$B$4:$D$1048576,3,0)</f>
        <v>0</v>
      </c>
      <c r="G600" s="465" t="s">
        <v>11349</v>
      </c>
      <c r="H600" s="463" t="s">
        <v>4450</v>
      </c>
      <c r="I600" s="463" t="s">
        <v>24052</v>
      </c>
      <c r="J600" s="462">
        <v>1</v>
      </c>
      <c r="K600" s="462">
        <v>1.9</v>
      </c>
      <c r="L600" s="462" t="s">
        <v>4605</v>
      </c>
      <c r="M600" s="462">
        <v>0</v>
      </c>
      <c r="N600" s="462" t="s">
        <v>4605</v>
      </c>
      <c r="O600" s="462">
        <f>VLOOKUP(E600,[4]INVENTARIO!$B$4:$L$1048576,11,0)</f>
        <v>7</v>
      </c>
      <c r="P600" s="537">
        <v>2703.8310000000006</v>
      </c>
      <c r="Q600" s="537">
        <f t="shared" si="135"/>
        <v>1946.7583200000004</v>
      </c>
      <c r="R600" s="539"/>
      <c r="S600" s="537">
        <v>2079.8700000000003</v>
      </c>
      <c r="T600" s="537">
        <v>1497.5064000000002</v>
      </c>
      <c r="V600" s="469">
        <f>VLOOKUP(E600,[4]INVENTARIO!$B$4:$P$1048576,15,0)</f>
        <v>0.72</v>
      </c>
      <c r="X600" s="466">
        <f>VLOOKUP(E600,[4]INVENTARIO!$B$114:$R$4077,17,0)</f>
        <v>1679.9</v>
      </c>
      <c r="Y600" s="466">
        <f t="shared" si="130"/>
        <v>1007.94</v>
      </c>
      <c r="AA600" s="455">
        <f>VLOOKUP(E600,[4]INVENTARIO!$B$4:$U$4077,20,0)</f>
        <v>1679.9</v>
      </c>
      <c r="AB600" s="455">
        <f t="shared" si="131"/>
        <v>1007.94</v>
      </c>
      <c r="AD600" s="455">
        <f>VLOOKUP(E600,[4]INVENTARIO!$B$4:$X$4077,23,0)</f>
        <v>1599.9</v>
      </c>
      <c r="AE600" s="455">
        <f t="shared" si="132"/>
        <v>959.94</v>
      </c>
      <c r="AG600" s="455">
        <f>VLOOKUP(E600,[4]INVENTARIO!$B$4:$AA$1048576,26,0)</f>
        <v>0</v>
      </c>
      <c r="AH600" s="455">
        <f t="shared" si="133"/>
        <v>0</v>
      </c>
      <c r="AJ600" s="455">
        <f>VLOOKUP(E600,[4]INVENTARIO!$B$4:$AD$1048576,29,0)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VLOOKUP(E601,[4]INVENTARIO!$B$4:$D$1048576,3,0)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VLOOKUP(E601,[4]INVENTARIO!$B$4:$P$1048576,15,0)</f>
        <v>0.75</v>
      </c>
      <c r="X601" s="466">
        <f>VLOOKUP(E601,[4]INVENTARIO!$B$114:$R$4077,17,0)</f>
        <v>1780.7</v>
      </c>
      <c r="Y601" s="466">
        <f t="shared" si="130"/>
        <v>1068.42</v>
      </c>
      <c r="AA601" s="455">
        <f>VLOOKUP(E601,[4]INVENTARIO!$B$4:$U$4077,20,0)</f>
        <v>1780.7</v>
      </c>
      <c r="AB601" s="455">
        <f t="shared" si="131"/>
        <v>1068.42</v>
      </c>
      <c r="AD601" s="455">
        <f>VLOOKUP(E601,[4]INVENTARIO!$B$4:$X$4077,23,0)</f>
        <v>1695.9</v>
      </c>
      <c r="AE601" s="455">
        <f t="shared" si="132"/>
        <v>1017.54</v>
      </c>
      <c r="AG601" s="455">
        <f>VLOOKUP(E601,[4]INVENTARIO!$B$4:$AA$1048576,26,0)</f>
        <v>0</v>
      </c>
      <c r="AH601" s="455">
        <f t="shared" si="133"/>
        <v>0</v>
      </c>
      <c r="AJ601" s="455">
        <f>VLOOKUP(E601,[4]INVENTARIO!$B$4:$AD$1048576,29,0)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VLOOKUP(E602,[4]INVENTARIO!$B$4:$D$1048576,3,0)</f>
        <v>0</v>
      </c>
      <c r="G602" s="465" t="s">
        <v>11348</v>
      </c>
      <c r="H602" s="463" t="s">
        <v>4450</v>
      </c>
      <c r="I602" s="463" t="s">
        <v>24052</v>
      </c>
      <c r="J602" s="462">
        <v>1</v>
      </c>
      <c r="K602" s="462">
        <v>1.9</v>
      </c>
      <c r="L602" s="462" t="s">
        <v>4605</v>
      </c>
      <c r="M602" s="462">
        <v>57</v>
      </c>
      <c r="N602" s="462" t="s">
        <v>4605</v>
      </c>
      <c r="O602" s="462">
        <f>VLOOKUP(E602,[4]INVENTARIO!$B$4:$L$1048576,11,0)</f>
        <v>6.6</v>
      </c>
      <c r="P602" s="537">
        <v>2784.7819999999997</v>
      </c>
      <c r="Q602" s="537">
        <f t="shared" si="135"/>
        <v>1754.4126599999997</v>
      </c>
      <c r="R602" s="539"/>
      <c r="S602" s="537">
        <v>2142.14</v>
      </c>
      <c r="T602" s="537">
        <v>1349.5482</v>
      </c>
      <c r="V602" s="469">
        <f>VLOOKUP(E602,[4]INVENTARIO!$B$4:$P$1048576,15,0)</f>
        <v>0.63</v>
      </c>
      <c r="X602" s="466">
        <f>VLOOKUP(E602,[4]INVENTARIO!$B$114:$R$4077,17,0)</f>
        <v>1730.19</v>
      </c>
      <c r="Y602" s="466">
        <f t="shared" si="130"/>
        <v>1038.114</v>
      </c>
      <c r="AA602" s="455">
        <f>VLOOKUP(E602,[4]INVENTARIO!$B$4:$U$4077,20,0)</f>
        <v>1730.19</v>
      </c>
      <c r="AB602" s="455">
        <f t="shared" si="131"/>
        <v>1038.114</v>
      </c>
      <c r="AD602" s="455">
        <f>VLOOKUP(E602,[4]INVENTARIO!$B$4:$X$4077,23,0)</f>
        <v>1647.8</v>
      </c>
      <c r="AE602" s="455">
        <f t="shared" si="132"/>
        <v>988.68</v>
      </c>
      <c r="AG602" s="455">
        <f>VLOOKUP(E602,[4]INVENTARIO!$B$4:$AA$1048576,26,0)</f>
        <v>1432.9</v>
      </c>
      <c r="AH602" s="455">
        <f t="shared" si="133"/>
        <v>859.74</v>
      </c>
      <c r="AJ602" s="455">
        <f>VLOOKUP(E602,[4]INVENTARIO!$B$4:$AD$1048576,29,0)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VLOOKUP(E603,[4]INVENTARIO!$B$4:$D$1048576,3,0)</f>
        <v>0</v>
      </c>
      <c r="G603" s="465" t="s">
        <v>11346</v>
      </c>
      <c r="H603" s="463" t="s">
        <v>4450</v>
      </c>
      <c r="I603" s="463" t="s">
        <v>24052</v>
      </c>
      <c r="J603" s="462">
        <v>1</v>
      </c>
      <c r="K603" s="462">
        <v>1.9</v>
      </c>
      <c r="L603" s="462" t="s">
        <v>4605</v>
      </c>
      <c r="M603" s="462">
        <v>305</v>
      </c>
      <c r="N603" s="462" t="s">
        <v>4605</v>
      </c>
      <c r="O603" s="462">
        <f>VLOOKUP(E603,[4]INVENTARIO!$B$4:$L$1048576,11,0)</f>
        <v>7</v>
      </c>
      <c r="P603" s="537">
        <v>3086.9539999999997</v>
      </c>
      <c r="Q603" s="537">
        <f t="shared" si="135"/>
        <v>2222.6068799999998</v>
      </c>
      <c r="R603" s="539"/>
      <c r="S603" s="537">
        <v>2374.58</v>
      </c>
      <c r="T603" s="537">
        <v>1709.6976</v>
      </c>
      <c r="V603" s="469">
        <f>VLOOKUP(E603,[4]INVENTARIO!$B$4:$P$1048576,15,0)</f>
        <v>0.72</v>
      </c>
      <c r="X603" s="466">
        <f>VLOOKUP(E603,[4]INVENTARIO!$B$114:$R$4077,17,0)</f>
        <v>1917.93</v>
      </c>
      <c r="Y603" s="466">
        <f t="shared" si="130"/>
        <v>1150.758</v>
      </c>
      <c r="AA603" s="455">
        <f>VLOOKUP(E603,[4]INVENTARIO!$B$4:$U$4077,20,0)</f>
        <v>1917.93</v>
      </c>
      <c r="AB603" s="455">
        <f t="shared" si="131"/>
        <v>1150.758</v>
      </c>
      <c r="AD603" s="455">
        <f>VLOOKUP(E603,[4]INVENTARIO!$B$4:$X$4077,23,0)</f>
        <v>1826.6</v>
      </c>
      <c r="AE603" s="455">
        <f t="shared" si="132"/>
        <v>1095.9599999999998</v>
      </c>
      <c r="AG603" s="455">
        <f>VLOOKUP(E603,[4]INVENTARIO!$B$4:$AA$1048576,26,0)</f>
        <v>1588.38</v>
      </c>
      <c r="AH603" s="455">
        <f t="shared" si="133"/>
        <v>953.02800000000002</v>
      </c>
      <c r="AJ603" s="455">
        <f>VLOOKUP(E603,[4]INVENTARIO!$B$4:$AD$1048576,29,0)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VLOOKUP(E604,[4]INVENTARIO!$B$4:$D$1048576,3,0)</f>
        <v>0</v>
      </c>
      <c r="G604" s="465" t="s">
        <v>11347</v>
      </c>
      <c r="H604" s="463" t="s">
        <v>4450</v>
      </c>
      <c r="I604" s="463" t="s">
        <v>24052</v>
      </c>
      <c r="J604" s="462">
        <v>1</v>
      </c>
      <c r="K604" s="462">
        <v>1.9</v>
      </c>
      <c r="L604" s="462" t="s">
        <v>4605</v>
      </c>
      <c r="M604" s="462">
        <v>316</v>
      </c>
      <c r="N604" s="462" t="s">
        <v>4605</v>
      </c>
      <c r="O604" s="462">
        <f>VLOOKUP(E604,[4]INVENTARIO!$B$4:$L$1048576,11,0)</f>
        <v>6.7</v>
      </c>
      <c r="P604" s="537">
        <v>2628.4570000000003</v>
      </c>
      <c r="Q604" s="537">
        <f t="shared" si="135"/>
        <v>1655.9279100000001</v>
      </c>
      <c r="R604" s="539"/>
      <c r="S604" s="537">
        <v>2021.89</v>
      </c>
      <c r="T604" s="537">
        <v>1273.7907</v>
      </c>
      <c r="V604" s="469">
        <f>VLOOKUP(E604,[4]INVENTARIO!$B$4:$P$1048576,15,0)</f>
        <v>0.63</v>
      </c>
      <c r="X604" s="466">
        <f>VLOOKUP(E604,[4]INVENTARIO!$B$114:$R$4077,17,0)</f>
        <v>1633.07</v>
      </c>
      <c r="Y604" s="466">
        <f t="shared" si="130"/>
        <v>979.84199999999987</v>
      </c>
      <c r="AA604" s="455">
        <f>VLOOKUP(E604,[4]INVENTARIO!$B$4:$U$4077,20,0)</f>
        <v>1633.07</v>
      </c>
      <c r="AB604" s="455">
        <f t="shared" si="131"/>
        <v>979.84199999999987</v>
      </c>
      <c r="AD604" s="455">
        <f>VLOOKUP(E604,[4]INVENTARIO!$B$4:$X$4077,23,0)</f>
        <v>1555.3</v>
      </c>
      <c r="AE604" s="455">
        <f t="shared" si="132"/>
        <v>933.18</v>
      </c>
      <c r="AG604" s="455">
        <f>VLOOKUP(E604,[4]INVENTARIO!$B$4:$AA$1048576,26,0)</f>
        <v>1352.4</v>
      </c>
      <c r="AH604" s="455">
        <f t="shared" si="133"/>
        <v>811.44</v>
      </c>
      <c r="AJ604" s="455">
        <f>VLOOKUP(E604,[4]INVENTARIO!$B$4:$AD$1048576,29,0)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VLOOKUP(E605,[4]INVENTARIO!$B$4:$D$1048576,3,0)</f>
        <v>0</v>
      </c>
      <c r="G605" s="465" t="s">
        <v>11345</v>
      </c>
      <c r="H605" s="463" t="s">
        <v>4450</v>
      </c>
      <c r="I605" s="463" t="s">
        <v>24052</v>
      </c>
      <c r="J605" s="462">
        <v>1</v>
      </c>
      <c r="K605" s="462">
        <v>1.9</v>
      </c>
      <c r="L605" s="462" t="s">
        <v>4605</v>
      </c>
      <c r="M605" s="462">
        <v>317</v>
      </c>
      <c r="N605" s="462" t="s">
        <v>4605</v>
      </c>
      <c r="O605" s="462">
        <f>VLOOKUP(E605,[4]INVENTARIO!$B$4:$L$1048576,11,0)</f>
        <v>7</v>
      </c>
      <c r="P605" s="537">
        <v>3252.4049999999997</v>
      </c>
      <c r="Q605" s="537">
        <f t="shared" si="135"/>
        <v>2439.30375</v>
      </c>
      <c r="R605" s="539"/>
      <c r="S605" s="537">
        <v>2501.85</v>
      </c>
      <c r="T605" s="537">
        <v>1876.3874999999998</v>
      </c>
      <c r="V605" s="469">
        <f>VLOOKUP(E605,[4]INVENTARIO!$B$4:$P$1048576,15,0)</f>
        <v>0.75</v>
      </c>
      <c r="X605" s="466">
        <f>VLOOKUP(E605,[4]INVENTARIO!$B$114:$R$4077,17,0)</f>
        <v>2020.73</v>
      </c>
      <c r="Y605" s="466">
        <f t="shared" si="130"/>
        <v>1212.4379999999999</v>
      </c>
      <c r="AA605" s="455">
        <f>VLOOKUP(E605,[4]INVENTARIO!$B$4:$U$4077,20,0)</f>
        <v>2020.73</v>
      </c>
      <c r="AB605" s="455">
        <f t="shared" si="131"/>
        <v>1212.4379999999999</v>
      </c>
      <c r="AD605" s="455">
        <f>VLOOKUP(E605,[4]INVENTARIO!$B$4:$X$4077,23,0)</f>
        <v>1924.5</v>
      </c>
      <c r="AE605" s="455">
        <f t="shared" si="132"/>
        <v>1154.7</v>
      </c>
      <c r="AG605" s="455">
        <f>VLOOKUP(E605,[4]INVENTARIO!$B$4:$AA$1048576,26,0)</f>
        <v>1673.48</v>
      </c>
      <c r="AH605" s="455">
        <f t="shared" si="133"/>
        <v>1004.088</v>
      </c>
      <c r="AJ605" s="455">
        <f>VLOOKUP(E605,[4]INVENTARIO!$B$4:$AD$1048576,29,0)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VLOOKUP(E606,[4]INVENTARIO!$B$4:$D$1048576,3,0)</f>
        <v>0</v>
      </c>
      <c r="G606" s="465" t="s">
        <v>8165</v>
      </c>
      <c r="H606" s="463" t="s">
        <v>4450</v>
      </c>
      <c r="I606" s="463" t="s">
        <v>24052</v>
      </c>
      <c r="J606" s="462">
        <v>1.1499999999999999</v>
      </c>
      <c r="K606" s="462">
        <v>4.5</v>
      </c>
      <c r="L606" s="462" t="s">
        <v>4605</v>
      </c>
      <c r="M606" s="462">
        <v>352</v>
      </c>
      <c r="N606" s="462">
        <f>VLOOKUP(E606,[4]INVENTARIO!$B$4:$L$1048576,10,0)</f>
        <v>22</v>
      </c>
      <c r="O606" s="462">
        <f>VLOOKUP(E606,[4]INVENTARIO!$B$4:$L$1048576,11,0)</f>
        <v>12.5</v>
      </c>
      <c r="P606" s="537">
        <v>3289.9229999999998</v>
      </c>
      <c r="Q606" s="537">
        <f t="shared" si="135"/>
        <v>1973.9537999999998</v>
      </c>
      <c r="R606" s="539"/>
      <c r="S606" s="537">
        <v>2530.71</v>
      </c>
      <c r="T606" s="537">
        <v>1518.4259999999999</v>
      </c>
      <c r="V606" s="469">
        <f>VLOOKUP(E606,[4]INVENTARIO!$B$4:$P$1048576,15,0)</f>
        <v>0.6</v>
      </c>
      <c r="X606" s="466">
        <f>VLOOKUP(E606,[4]INVENTARIO!$B$114:$R$4077,17,0)</f>
        <v>2044.04</v>
      </c>
      <c r="Y606" s="466">
        <f t="shared" si="130"/>
        <v>1226.424</v>
      </c>
      <c r="AA606" s="455">
        <f>VLOOKUP(E606,[4]INVENTARIO!$B$4:$U$4077,20,0)</f>
        <v>2044.04</v>
      </c>
      <c r="AB606" s="455">
        <f t="shared" si="131"/>
        <v>1226.424</v>
      </c>
      <c r="AD606" s="455">
        <f>VLOOKUP(E606,[4]INVENTARIO!$B$4:$X$4077,23,0)</f>
        <v>1946.7</v>
      </c>
      <c r="AE606" s="455">
        <f t="shared" si="132"/>
        <v>1168.02</v>
      </c>
      <c r="AG606" s="455">
        <f>VLOOKUP(E606,[4]INVENTARIO!$B$4:$AA$1048576,26,0)</f>
        <v>1692.8</v>
      </c>
      <c r="AH606" s="455">
        <f t="shared" si="133"/>
        <v>1015.68</v>
      </c>
      <c r="AJ606" s="455">
        <f>VLOOKUP(E606,[4]INVENTARIO!$B$4:$AD$1048576,29,0)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VLOOKUP(E607,[4]INVENTARIO!$B$4:$D$1048576,3,0)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VLOOKUP(E607,[4]INVENTARIO!$B$4:$P$1048576,15,0)</f>
        <v>0.63</v>
      </c>
      <c r="X607" s="466">
        <f>VLOOKUP(E607,[4]INVENTARIO!$B$114:$R$4077,17,0)</f>
        <v>2310.63</v>
      </c>
      <c r="Y607" s="466">
        <f t="shared" si="130"/>
        <v>1386.3779999999999</v>
      </c>
      <c r="AA607" s="455">
        <f>VLOOKUP(E607,[4]INVENTARIO!$B$4:$U$4077,20,0)</f>
        <v>2310.63</v>
      </c>
      <c r="AB607" s="455">
        <f t="shared" si="131"/>
        <v>1386.3779999999999</v>
      </c>
      <c r="AD607" s="455">
        <f>VLOOKUP(E607,[4]INVENTARIO!$B$4:$X$4077,23,0)</f>
        <v>2200.6</v>
      </c>
      <c r="AE607" s="455">
        <f t="shared" si="132"/>
        <v>1320.36</v>
      </c>
      <c r="AG607" s="455">
        <f>VLOOKUP(E607,[4]INVENTARIO!$B$4:$AA$1048576,26,0)</f>
        <v>1913.6</v>
      </c>
      <c r="AH607" s="455">
        <f t="shared" si="133"/>
        <v>1148.1599999999999</v>
      </c>
      <c r="AJ607" s="455">
        <f>VLOOKUP(E607,[4]INVENTARIO!$B$4:$AD$1048576,29,0)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VLOOKUP(E608,[4]INVENTARIO!$B$4:$D$1048576,3,0)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VLOOKUP(E608,[4]INVENTARIO!$B$4:$P$1048576,15,0)</f>
        <v>0.72</v>
      </c>
      <c r="X608" s="466">
        <f>VLOOKUP(E608,[4]INVENTARIO!$B$114:$R$4077,17,0)</f>
        <v>2813.06</v>
      </c>
      <c r="Y608" s="466">
        <f t="shared" si="130"/>
        <v>1687.836</v>
      </c>
      <c r="AA608" s="455">
        <f>VLOOKUP(E608,[4]INVENTARIO!$B$4:$U$4077,20,0)</f>
        <v>2813.06</v>
      </c>
      <c r="AB608" s="455">
        <f t="shared" si="131"/>
        <v>1687.836</v>
      </c>
      <c r="AD608" s="455">
        <f>VLOOKUP(E608,[4]INVENTARIO!$B$4:$X$4077,23,0)</f>
        <v>2679.1</v>
      </c>
      <c r="AE608" s="455">
        <f t="shared" si="132"/>
        <v>1607.4599999999998</v>
      </c>
      <c r="AG608" s="455">
        <f>VLOOKUP(E608,[4]INVENTARIO!$B$4:$AA$1048576,26,0)</f>
        <v>2329.61</v>
      </c>
      <c r="AH608" s="455">
        <f t="shared" si="133"/>
        <v>1397.7660000000001</v>
      </c>
      <c r="AJ608" s="455">
        <f>VLOOKUP(E608,[4]INVENTARIO!$B$4:$AD$1048576,29,0)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VLOOKUP(E609,[4]INVENTARIO!$B$4:$D$1048576,3,0)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VLOOKUP(E609,[4]INVENTARIO!$B$4:$P$1048576,15,0)</f>
        <v>0.63</v>
      </c>
      <c r="X609" s="466">
        <f>VLOOKUP(E609,[4]INVENTARIO!$B$114:$R$4077,17,0)</f>
        <v>2198.1799999999998</v>
      </c>
      <c r="Y609" s="466">
        <f t="shared" si="130"/>
        <v>1318.9079999999999</v>
      </c>
      <c r="AA609" s="455">
        <f>VLOOKUP(E609,[4]INVENTARIO!$B$4:$U$4077,20,0)</f>
        <v>2198.1799999999998</v>
      </c>
      <c r="AB609" s="455">
        <f t="shared" si="131"/>
        <v>1318.9079999999999</v>
      </c>
      <c r="AD609" s="455">
        <f>VLOOKUP(E609,[4]INVENTARIO!$B$4:$X$4077,23,0)</f>
        <v>2093.5</v>
      </c>
      <c r="AE609" s="455">
        <f t="shared" si="132"/>
        <v>1256.0999999999999</v>
      </c>
      <c r="AG609" s="455">
        <f>VLOOKUP(E609,[4]INVENTARIO!$B$4:$AA$1048576,26,0)</f>
        <v>1820.45</v>
      </c>
      <c r="AH609" s="455">
        <f t="shared" si="133"/>
        <v>1092.27</v>
      </c>
      <c r="AJ609" s="455">
        <f>VLOOKUP(E609,[4]INVENTARIO!$B$4:$AD$1048576,29,0)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VLOOKUP(E610,[4]INVENTARIO!$B$4:$D$1048576,3,0)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VLOOKUP(E610,[4]INVENTARIO!$B$4:$P$1048576,15,0)</f>
        <v>0.75</v>
      </c>
      <c r="X610" s="466">
        <f>VLOOKUP(E610,[4]INVENTARIO!$B$114:$R$4077,17,0)</f>
        <v>2967.09</v>
      </c>
      <c r="Y610" s="466">
        <f t="shared" si="130"/>
        <v>1780.2540000000001</v>
      </c>
      <c r="AA610" s="455">
        <f>VLOOKUP(E610,[4]INVENTARIO!$B$4:$U$4077,20,0)</f>
        <v>2967.09</v>
      </c>
      <c r="AB610" s="455">
        <f t="shared" si="131"/>
        <v>1780.2540000000001</v>
      </c>
      <c r="AD610" s="455">
        <f>VLOOKUP(E610,[4]INVENTARIO!$B$4:$X$4077,23,0)</f>
        <v>2825.8</v>
      </c>
      <c r="AE610" s="455">
        <f t="shared" si="132"/>
        <v>1695.48</v>
      </c>
      <c r="AG610" s="455">
        <f>VLOOKUP(E610,[4]INVENTARIO!$B$4:$AA$1048576,26,0)</f>
        <v>2457.2600000000002</v>
      </c>
      <c r="AH610" s="455">
        <f t="shared" si="133"/>
        <v>1474.356</v>
      </c>
      <c r="AJ610" s="455">
        <f>VLOOKUP(E610,[4]INVENTARIO!$B$4:$AD$1048576,29,0)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VLOOKUP(E611,[4]INVENTARIO!$B$4:$D$1048576,3,0)</f>
        <v>0</v>
      </c>
      <c r="G611" s="465" t="s">
        <v>19241</v>
      </c>
      <c r="H611" s="463" t="s">
        <v>4450</v>
      </c>
      <c r="I611" s="463" t="s">
        <v>24052</v>
      </c>
      <c r="J611" s="462">
        <v>2.7</v>
      </c>
      <c r="K611" s="462">
        <v>1.4</v>
      </c>
      <c r="L611" s="462" t="s">
        <v>4605</v>
      </c>
      <c r="M611" s="462">
        <v>288</v>
      </c>
      <c r="N611" s="462">
        <f>VLOOKUP(E611,[4]INVENTARIO!$B$4:$L$1048576,10,0)</f>
        <v>18</v>
      </c>
      <c r="O611" s="462">
        <v>0</v>
      </c>
      <c r="P611" s="537">
        <v>2614.9369999999999</v>
      </c>
      <c r="Q611" s="537">
        <f t="shared" si="135"/>
        <v>1568.9621999999999</v>
      </c>
      <c r="R611" s="539"/>
      <c r="S611" s="537">
        <v>2011.49</v>
      </c>
      <c r="T611" s="537">
        <v>1206.894</v>
      </c>
      <c r="V611" s="469">
        <f>VLOOKUP(E611,[4]INVENTARIO!$B$4:$P$1048576,15,0)</f>
        <v>0.6</v>
      </c>
      <c r="X611" s="466">
        <f>VLOOKUP(E611,[4]INVENTARIO!$B$114:$R$4077,17,0)</f>
        <v>1624.67</v>
      </c>
      <c r="Y611" s="466">
        <f t="shared" si="130"/>
        <v>974.80200000000002</v>
      </c>
      <c r="AA611" s="455">
        <f>VLOOKUP(E611,[4]INVENTARIO!$B$4:$U$4077,20,0)</f>
        <v>1624.67</v>
      </c>
      <c r="AB611" s="455">
        <f t="shared" si="131"/>
        <v>974.80200000000002</v>
      </c>
      <c r="AD611" s="455">
        <f>VLOOKUP(E611,[4]INVENTARIO!$B$4:$X$4077,23,0)</f>
        <v>1547.3</v>
      </c>
      <c r="AE611" s="455">
        <f t="shared" si="132"/>
        <v>928.37999999999988</v>
      </c>
      <c r="AG611" s="455">
        <f>VLOOKUP(E611,[4]INVENTARIO!$B$4:$AA$1048576,26,0)</f>
        <v>1345.5</v>
      </c>
      <c r="AH611" s="455">
        <f t="shared" si="133"/>
        <v>807.3</v>
      </c>
      <c r="AJ611" s="455">
        <f>VLOOKUP(E611,[4]INVENTARIO!$B$4:$AD$1048576,29,0)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VLOOKUP(E612,[4]INVENTARIO!$B$4:$D$1048576,3,0)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VLOOKUP(E612,[4]INVENTARIO!$B$4:$P$1048576,15,0)</f>
        <v>0.72</v>
      </c>
      <c r="X612" s="466">
        <f>VLOOKUP(E612,[4]INVENTARIO!$B$114:$R$4077,17,0)</f>
        <v>2267.58</v>
      </c>
      <c r="Y612" s="466">
        <f t="shared" si="130"/>
        <v>1360.548</v>
      </c>
      <c r="AA612" s="455">
        <f>VLOOKUP(E612,[4]INVENTARIO!$B$4:$U$4077,20,0)</f>
        <v>2267.58</v>
      </c>
      <c r="AB612" s="455">
        <f t="shared" si="131"/>
        <v>1360.548</v>
      </c>
      <c r="AD612" s="455">
        <f>VLOOKUP(E612,[4]INVENTARIO!$B$4:$X$4077,23,0)</f>
        <v>2159.6000000000004</v>
      </c>
      <c r="AE612" s="455">
        <f t="shared" si="132"/>
        <v>1295.7600000000002</v>
      </c>
      <c r="AG612" s="455">
        <f>VLOOKUP(E612,[4]INVENTARIO!$B$4:$AA$1048576,26,0)</f>
        <v>0</v>
      </c>
      <c r="AH612" s="455">
        <f t="shared" si="133"/>
        <v>0</v>
      </c>
      <c r="AJ612" s="455">
        <f>VLOOKUP(E612,[4]INVENTARIO!$B$4:$AD$1048576,29,0)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VLOOKUP(E613,[4]INVENTARIO!$B$4:$D$1048576,3,0)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VLOOKUP(E613,[4]INVENTARIO!$B$4:$P$1048576,15,0)</f>
        <v>0.75</v>
      </c>
      <c r="X613" s="466">
        <f>VLOOKUP(E613,[4]INVENTARIO!$B$114:$R$4077,17,0)</f>
        <v>2418.7800000000002</v>
      </c>
      <c r="Y613" s="466">
        <f t="shared" si="130"/>
        <v>1451.268</v>
      </c>
      <c r="AA613" s="455">
        <f>VLOOKUP(E613,[4]INVENTARIO!$B$4:$U$4077,20,0)</f>
        <v>2418.7800000000002</v>
      </c>
      <c r="AB613" s="455">
        <f t="shared" si="131"/>
        <v>1451.268</v>
      </c>
      <c r="AD613" s="455">
        <f>VLOOKUP(E613,[4]INVENTARIO!$B$4:$X$4077,23,0)</f>
        <v>2303.6000000000004</v>
      </c>
      <c r="AE613" s="455">
        <f t="shared" si="132"/>
        <v>1382.16</v>
      </c>
      <c r="AG613" s="455">
        <f>VLOOKUP(E613,[4]INVENTARIO!$B$4:$AA$1048576,26,0)</f>
        <v>0</v>
      </c>
      <c r="AH613" s="455">
        <f t="shared" si="133"/>
        <v>0</v>
      </c>
      <c r="AJ613" s="455">
        <f>VLOOKUP(E613,[4]INVENTARIO!$B$4:$AD$1048576,29,0)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VLOOKUP(E614,[4]INVENTARIO!$B$4:$D$1048576,3,0)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VLOOKUP(E614,[4]INVENTARIO!$B$4:$P$1048576,15,0)</f>
        <v>0.63</v>
      </c>
      <c r="X614" s="466">
        <f>VLOOKUP(E614,[4]INVENTARIO!$B$114:$R$4077,17,0)</f>
        <v>0</v>
      </c>
      <c r="Y614" s="466">
        <f t="shared" si="130"/>
        <v>0</v>
      </c>
      <c r="AA614" s="455">
        <f>VLOOKUP(E614,[4]INVENTARIO!$B$4:$U$4077,20,0)</f>
        <v>0</v>
      </c>
      <c r="AB614" s="455">
        <f t="shared" si="131"/>
        <v>0</v>
      </c>
      <c r="AD614" s="455">
        <f>VLOOKUP(E614,[4]INVENTARIO!$B$4:$X$4077,23,0)</f>
        <v>0</v>
      </c>
      <c r="AE614" s="455">
        <f t="shared" si="132"/>
        <v>0</v>
      </c>
      <c r="AG614" s="455">
        <f>VLOOKUP(E614,[4]INVENTARIO!$B$4:$AA$1048576,26,0)</f>
        <v>0</v>
      </c>
      <c r="AH614" s="455">
        <f t="shared" si="133"/>
        <v>0</v>
      </c>
      <c r="AJ614" s="455">
        <f>VLOOKUP(E614,[4]INVENTARIO!$B$4:$AD$1048576,29,0)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VLOOKUP(E615,[4]INVENTARIO!$B$4:$D$1048576,3,0)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VLOOKUP(E615,[4]INVENTARIO!$B$4:$P$1048576,15,0)</f>
        <v>0.63</v>
      </c>
      <c r="X615" s="466">
        <f>VLOOKUP(E615,[4]INVENTARIO!$B$114:$R$4077,17,0)</f>
        <v>1775.87</v>
      </c>
      <c r="Y615" s="466">
        <f t="shared" ref="Y615:Y646" si="136">X615*60%</f>
        <v>1065.5219999999999</v>
      </c>
      <c r="AA615" s="455">
        <f>VLOOKUP(E615,[4]INVENTARIO!$B$4:$U$4077,20,0)</f>
        <v>1775.87</v>
      </c>
      <c r="AB615" s="455">
        <f t="shared" ref="AB615:AB646" si="137">AA615*60%</f>
        <v>1065.5219999999999</v>
      </c>
      <c r="AD615" s="455">
        <f>VLOOKUP(E615,[4]INVENTARIO!$B$4:$X$4077,23,0)</f>
        <v>1691.3</v>
      </c>
      <c r="AE615" s="455">
        <f t="shared" ref="AE615:AE646" si="138">AD615*60%</f>
        <v>1014.78</v>
      </c>
      <c r="AG615" s="455">
        <f>VLOOKUP(E615,[4]INVENTARIO!$B$4:$AA$1048576,26,0)</f>
        <v>0</v>
      </c>
      <c r="AH615" s="455">
        <f t="shared" ref="AH615:AH646" si="139">AG615*60%</f>
        <v>0</v>
      </c>
      <c r="AJ615" s="455">
        <f>VLOOKUP(E615,[4]INVENTARIO!$B$4:$AD$1048576,29,0)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VLOOKUP(E616,[4]INVENTARIO!$B$4:$D$1048576,3,0)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VLOOKUP(E616,[4]INVENTARIO!$B$4:$P$1048576,15,0)</f>
        <v>0.6</v>
      </c>
      <c r="X616" s="466">
        <f>VLOOKUP(E616,[4]INVENTARIO!$B$114:$R$4077,17,0)</f>
        <v>12997.53</v>
      </c>
      <c r="Y616" s="466">
        <f t="shared" si="136"/>
        <v>7798.518</v>
      </c>
      <c r="AA616" s="455">
        <f>VLOOKUP(E616,[4]INVENTARIO!$B$4:$U$4077,20,0)</f>
        <v>12997.53</v>
      </c>
      <c r="AB616" s="455">
        <f t="shared" si="137"/>
        <v>7798.518</v>
      </c>
      <c r="AD616" s="455">
        <f>VLOOKUP(E616,[4]INVENTARIO!$B$4:$X$4077,23,0)</f>
        <v>12378.6</v>
      </c>
      <c r="AE616" s="455">
        <f t="shared" si="138"/>
        <v>7427.16</v>
      </c>
      <c r="AG616" s="455">
        <f>VLOOKUP(E616,[4]INVENTARIO!$B$4:$AA$1048576,26,0)</f>
        <v>10764</v>
      </c>
      <c r="AH616" s="455">
        <f t="shared" si="139"/>
        <v>6458.4</v>
      </c>
      <c r="AJ616" s="455">
        <f>VLOOKUP(E616,[4]INVENTARIO!$B$4:$AD$1048576,29,0)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VLOOKUP(E617,[4]INVENTARIO!$B$4:$D$1048576,3,0)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VLOOKUP(E617,[4]INVENTARIO!$B$4:$P$1048576,15,0)</f>
        <v>0.72</v>
      </c>
      <c r="X617" s="466">
        <f>VLOOKUP(E617,[4]INVENTARIO!$B$114:$R$4077,17,0)</f>
        <v>18426.03</v>
      </c>
      <c r="Y617" s="466">
        <f t="shared" si="136"/>
        <v>11055.617999999999</v>
      </c>
      <c r="AA617" s="455">
        <f>VLOOKUP(E617,[4]INVENTARIO!$B$4:$U$4077,20,0)</f>
        <v>18426.03</v>
      </c>
      <c r="AB617" s="455">
        <f t="shared" si="137"/>
        <v>11055.617999999999</v>
      </c>
      <c r="AD617" s="455">
        <f>VLOOKUP(E617,[4]INVENTARIO!$B$4:$X$4077,23,0)</f>
        <v>17548.599999999999</v>
      </c>
      <c r="AE617" s="455">
        <f t="shared" si="138"/>
        <v>10529.159999999998</v>
      </c>
      <c r="AG617" s="455">
        <f>VLOOKUP(E617,[4]INVENTARIO!$B$4:$AA$1048576,26,0)</f>
        <v>0</v>
      </c>
      <c r="AH617" s="455">
        <f t="shared" si="139"/>
        <v>0</v>
      </c>
      <c r="AJ617" s="455">
        <f>VLOOKUP(E617,[4]INVENTARIO!$B$4:$AD$1048576,29,0)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VLOOKUP(E618,[4]INVENTARIO!$B$4:$D$1048576,3,0)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VLOOKUP(E618,[4]INVENTARIO!$B$4:$P$1048576,15,0)</f>
        <v>0.75</v>
      </c>
      <c r="X618" s="466">
        <f>VLOOKUP(E618,[4]INVENTARIO!$B$114:$R$4077,17,0)</f>
        <v>19245.03</v>
      </c>
      <c r="Y618" s="466">
        <f t="shared" si="136"/>
        <v>11547.017999999998</v>
      </c>
      <c r="AA618" s="455">
        <f>VLOOKUP(E618,[4]INVENTARIO!$B$4:$U$4077,20,0)</f>
        <v>19245.03</v>
      </c>
      <c r="AB618" s="455">
        <f t="shared" si="137"/>
        <v>11547.017999999998</v>
      </c>
      <c r="AD618" s="455">
        <f>VLOOKUP(E618,[4]INVENTARIO!$B$4:$X$4077,23,0)</f>
        <v>18328.599999999999</v>
      </c>
      <c r="AE618" s="455">
        <f t="shared" si="138"/>
        <v>10997.159999999998</v>
      </c>
      <c r="AG618" s="455">
        <f>VLOOKUP(E618,[4]INVENTARIO!$B$4:$AA$1048576,26,0)</f>
        <v>0</v>
      </c>
      <c r="AH618" s="455">
        <f t="shared" si="139"/>
        <v>0</v>
      </c>
      <c r="AJ618" s="455">
        <f>VLOOKUP(E618,[4]INVENTARIO!$B$4:$AD$1048576,29,0)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VLOOKUP(E619,[4]INVENTARIO!$B$4:$D$1048576,3,0)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VLOOKUP(E619,[4]INVENTARIO!$B$4:$P$1048576,15,0)</f>
        <v>0.63</v>
      </c>
      <c r="X619" s="466">
        <f>VLOOKUP(E619,[4]INVENTARIO!$B$114:$R$4077,17,0)</f>
        <v>0</v>
      </c>
      <c r="Y619" s="466">
        <f t="shared" si="136"/>
        <v>0</v>
      </c>
      <c r="AA619" s="455">
        <f>VLOOKUP(E619,[4]INVENTARIO!$B$4:$U$4077,20,0)</f>
        <v>0</v>
      </c>
      <c r="AB619" s="455">
        <f t="shared" si="137"/>
        <v>0</v>
      </c>
      <c r="AD619" s="455">
        <f>VLOOKUP(E619,[4]INVENTARIO!$B$4:$X$4077,23,0)</f>
        <v>0</v>
      </c>
      <c r="AE619" s="455">
        <f t="shared" si="138"/>
        <v>0</v>
      </c>
      <c r="AG619" s="455">
        <f>VLOOKUP(E619,[4]INVENTARIO!$B$4:$AA$1048576,26,0)</f>
        <v>0</v>
      </c>
      <c r="AH619" s="455">
        <f t="shared" si="139"/>
        <v>0</v>
      </c>
      <c r="AJ619" s="455">
        <f>VLOOKUP(E619,[4]INVENTARIO!$B$4:$AD$1048576,29,0)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VLOOKUP(E620,[4]INVENTARIO!$B$4:$D$1048576,3,0)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VLOOKUP(E620,[4]INVENTARIO!$B$4:$P$1048576,15,0)</f>
        <v>0.63</v>
      </c>
      <c r="X620" s="466">
        <f>VLOOKUP(E620,[4]INVENTARIO!$B$114:$R$4077,17,0)</f>
        <v>14257.53</v>
      </c>
      <c r="Y620" s="466">
        <f t="shared" si="136"/>
        <v>8554.518</v>
      </c>
      <c r="AA620" s="455">
        <f>VLOOKUP(E620,[4]INVENTARIO!$B$4:$U$4077,20,0)</f>
        <v>14257.53</v>
      </c>
      <c r="AB620" s="455">
        <f t="shared" si="137"/>
        <v>8554.518</v>
      </c>
      <c r="AD620" s="455">
        <f>VLOOKUP(E620,[4]INVENTARIO!$B$4:$X$4077,23,0)</f>
        <v>13578.6</v>
      </c>
      <c r="AE620" s="455">
        <f t="shared" si="138"/>
        <v>8147.16</v>
      </c>
      <c r="AG620" s="455">
        <f>VLOOKUP(E620,[4]INVENTARIO!$B$4:$AA$1048576,26,0)</f>
        <v>0</v>
      </c>
      <c r="AH620" s="455">
        <f t="shared" si="139"/>
        <v>0</v>
      </c>
      <c r="AJ620" s="455">
        <f>VLOOKUP(E620,[4]INVENTARIO!$B$4:$AD$1048576,29,0)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VLOOKUP(E621,[4]INVENTARIO!$B$4:$D$1048576,3,0)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VLOOKUP(E621,[4]INVENTARIO!$B$4:$P$1048576,15,0)</f>
        <v>0.6</v>
      </c>
      <c r="X621" s="466">
        <f>VLOOKUP(E621,[4]INVENTARIO!$B$114:$R$4077,17,0)</f>
        <v>6137.78</v>
      </c>
      <c r="Y621" s="466">
        <f t="shared" si="136"/>
        <v>3682.6679999999997</v>
      </c>
      <c r="AA621" s="455">
        <f>VLOOKUP(E621,[4]INVENTARIO!$B$4:$U$4077,20,0)</f>
        <v>6137.78</v>
      </c>
      <c r="AB621" s="455">
        <f t="shared" si="137"/>
        <v>3682.6679999999997</v>
      </c>
      <c r="AD621" s="455">
        <f>VLOOKUP(E621,[4]INVENTARIO!$B$4:$X$4077,23,0)</f>
        <v>5845.5</v>
      </c>
      <c r="AE621" s="455">
        <f t="shared" si="138"/>
        <v>3507.2999999999997</v>
      </c>
      <c r="AG621" s="455">
        <f>VLOOKUP(E621,[4]INVENTARIO!$B$4:$AA$1048576,26,0)</f>
        <v>5083</v>
      </c>
      <c r="AH621" s="455">
        <f t="shared" si="139"/>
        <v>3049.7999999999997</v>
      </c>
      <c r="AJ621" s="455">
        <f>VLOOKUP(E621,[4]INVENTARIO!$B$4:$AD$1048576,29,0)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VLOOKUP(E622,[4]INVENTARIO!$B$4:$D$1048576,3,0)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VLOOKUP(E622,[4]INVENTARIO!$B$4:$P$1048576,15,0)</f>
        <v>0.72</v>
      </c>
      <c r="X622" s="466">
        <f>VLOOKUP(E622,[4]INVENTARIO!$B$114:$R$4077,17,0)</f>
        <v>0</v>
      </c>
      <c r="Y622" s="466">
        <f t="shared" si="136"/>
        <v>0</v>
      </c>
      <c r="AA622" s="455">
        <f>VLOOKUP(E622,[4]INVENTARIO!$B$4:$U$4077,20,0)</f>
        <v>0</v>
      </c>
      <c r="AB622" s="455">
        <f t="shared" si="137"/>
        <v>0</v>
      </c>
      <c r="AD622" s="455">
        <f>VLOOKUP(E622,[4]INVENTARIO!$B$4:$X$4077,23,0)</f>
        <v>0</v>
      </c>
      <c r="AE622" s="455">
        <f t="shared" si="138"/>
        <v>0</v>
      </c>
      <c r="AG622" s="455">
        <f>VLOOKUP(E622,[4]INVENTARIO!$B$4:$AA$1048576,26,0)</f>
        <v>0</v>
      </c>
      <c r="AH622" s="455">
        <f t="shared" si="139"/>
        <v>0</v>
      </c>
      <c r="AJ622" s="455">
        <f>VLOOKUP(E622,[4]INVENTARIO!$B$4:$AD$1048576,29,0)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VLOOKUP(E623,[4]INVENTARIO!$B$4:$D$1048576,3,0)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VLOOKUP(E623,[4]INVENTARIO!$B$4:$P$1048576,15,0)</f>
        <v>0.75</v>
      </c>
      <c r="X623" s="466">
        <f>VLOOKUP(E623,[4]INVENTARIO!$B$114:$R$4077,17,0)</f>
        <v>0</v>
      </c>
      <c r="Y623" s="466">
        <f t="shared" si="136"/>
        <v>0</v>
      </c>
      <c r="AA623" s="455">
        <f>VLOOKUP(E623,[4]INVENTARIO!$B$4:$U$4077,20,0)</f>
        <v>0</v>
      </c>
      <c r="AB623" s="455">
        <f t="shared" si="137"/>
        <v>0</v>
      </c>
      <c r="AD623" s="455">
        <f>VLOOKUP(E623,[4]INVENTARIO!$B$4:$X$4077,23,0)</f>
        <v>0</v>
      </c>
      <c r="AE623" s="455">
        <f t="shared" si="138"/>
        <v>0</v>
      </c>
      <c r="AG623" s="455">
        <f>VLOOKUP(E623,[4]INVENTARIO!$B$4:$AA$1048576,26,0)</f>
        <v>0</v>
      </c>
      <c r="AH623" s="455">
        <f t="shared" si="139"/>
        <v>0</v>
      </c>
      <c r="AJ623" s="455">
        <f>VLOOKUP(E623,[4]INVENTARIO!$B$4:$AD$1048576,29,0)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VLOOKUP(E624,[4]INVENTARIO!$B$4:$D$1048576,3,0)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VLOOKUP(E624,[4]INVENTARIO!$B$4:$P$1048576,15,0)</f>
        <v>0.63</v>
      </c>
      <c r="X624" s="466">
        <f>VLOOKUP(E624,[4]INVENTARIO!$B$114:$R$4077,17,0)</f>
        <v>0</v>
      </c>
      <c r="Y624" s="466">
        <f t="shared" si="136"/>
        <v>0</v>
      </c>
      <c r="AA624" s="455">
        <f>VLOOKUP(E624,[4]INVENTARIO!$B$4:$U$4077,20,0)</f>
        <v>0</v>
      </c>
      <c r="AB624" s="455">
        <f t="shared" si="137"/>
        <v>0</v>
      </c>
      <c r="AD624" s="455">
        <f>VLOOKUP(E624,[4]INVENTARIO!$B$4:$X$4077,23,0)</f>
        <v>0</v>
      </c>
      <c r="AE624" s="455">
        <f t="shared" si="138"/>
        <v>0</v>
      </c>
      <c r="AG624" s="455">
        <f>VLOOKUP(E624,[4]INVENTARIO!$B$4:$AA$1048576,26,0)</f>
        <v>0</v>
      </c>
      <c r="AH624" s="455">
        <f t="shared" si="139"/>
        <v>0</v>
      </c>
      <c r="AJ624" s="455">
        <f>VLOOKUP(E624,[4]INVENTARIO!$B$4:$AD$1048576,29,0)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VLOOKUP(E625,[4]INVENTARIO!$B$4:$D$1048576,3,0)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VLOOKUP(E625,[4]INVENTARIO!$B$4:$P$1048576,15,0)</f>
        <v>0.72</v>
      </c>
      <c r="X625" s="466">
        <f>VLOOKUP(E625,[4]INVENTARIO!$B$114:$R$4077,17,0)</f>
        <v>0</v>
      </c>
      <c r="Y625" s="466">
        <f t="shared" si="136"/>
        <v>0</v>
      </c>
      <c r="AA625" s="455">
        <f>VLOOKUP(E625,[4]INVENTARIO!$B$4:$U$4077,20,0)</f>
        <v>0</v>
      </c>
      <c r="AB625" s="455">
        <f t="shared" si="137"/>
        <v>0</v>
      </c>
      <c r="AD625" s="455">
        <f>VLOOKUP(E625,[4]INVENTARIO!$B$4:$X$4077,23,0)</f>
        <v>0</v>
      </c>
      <c r="AE625" s="455">
        <f t="shared" si="138"/>
        <v>0</v>
      </c>
      <c r="AG625" s="455">
        <f>VLOOKUP(E625,[4]INVENTARIO!$B$4:$AA$1048576,26,0)</f>
        <v>0</v>
      </c>
      <c r="AH625" s="455">
        <f t="shared" si="139"/>
        <v>0</v>
      </c>
      <c r="AJ625" s="455">
        <f>VLOOKUP(E625,[4]INVENTARIO!$B$4:$AD$1048576,29,0)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VLOOKUP(E626,[4]INVENTARIO!$B$4:$D$1048576,3,0)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VLOOKUP(E626,[4]INVENTARIO!$B$4:$P$1048576,15,0)</f>
        <v>0.63</v>
      </c>
      <c r="X626" s="466">
        <f>VLOOKUP(E626,[4]INVENTARIO!$B$114:$R$4077,17,0)</f>
        <v>0</v>
      </c>
      <c r="Y626" s="466">
        <f t="shared" si="136"/>
        <v>0</v>
      </c>
      <c r="AA626" s="455">
        <f>VLOOKUP(E626,[4]INVENTARIO!$B$4:$U$4077,20,0)</f>
        <v>0</v>
      </c>
      <c r="AB626" s="455">
        <f t="shared" si="137"/>
        <v>0</v>
      </c>
      <c r="AD626" s="455">
        <f>VLOOKUP(E626,[4]INVENTARIO!$B$4:$X$4077,23,0)</f>
        <v>0</v>
      </c>
      <c r="AE626" s="455">
        <f t="shared" si="138"/>
        <v>0</v>
      </c>
      <c r="AG626" s="455">
        <f>VLOOKUP(E626,[4]INVENTARIO!$B$4:$AA$1048576,26,0)</f>
        <v>0</v>
      </c>
      <c r="AH626" s="455">
        <f t="shared" si="139"/>
        <v>0</v>
      </c>
      <c r="AJ626" s="455">
        <f>VLOOKUP(E626,[4]INVENTARIO!$B$4:$AD$1048576,29,0)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VLOOKUP(E627,[4]INVENTARIO!$B$4:$D$1048576,3,0)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VLOOKUP(E627,[4]INVENTARIO!$B$4:$P$1048576,15,0)</f>
        <v>0.75</v>
      </c>
      <c r="X627" s="466">
        <f>VLOOKUP(E627,[4]INVENTARIO!$B$114:$R$4077,17,0)</f>
        <v>0</v>
      </c>
      <c r="Y627" s="466">
        <f t="shared" si="136"/>
        <v>0</v>
      </c>
      <c r="AA627" s="455">
        <f>VLOOKUP(E627,[4]INVENTARIO!$B$4:$U$4077,20,0)</f>
        <v>0</v>
      </c>
      <c r="AB627" s="455">
        <f t="shared" si="137"/>
        <v>0</v>
      </c>
      <c r="AD627" s="455">
        <f>VLOOKUP(E627,[4]INVENTARIO!$B$4:$X$4077,23,0)</f>
        <v>0</v>
      </c>
      <c r="AE627" s="455">
        <f t="shared" si="138"/>
        <v>0</v>
      </c>
      <c r="AG627" s="455">
        <f>VLOOKUP(E627,[4]INVENTARIO!$B$4:$AA$1048576,26,0)</f>
        <v>0</v>
      </c>
      <c r="AH627" s="455">
        <f t="shared" si="139"/>
        <v>0</v>
      </c>
      <c r="AJ627" s="455">
        <f>VLOOKUP(E627,[4]INVENTARIO!$B$4:$AD$1048576,29,0)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VLOOKUP(E628,[4]INVENTARIO!$B$4:$D$1048576,3,0)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VLOOKUP(E628,[4]INVENTARIO!$B$4:$P$1048576,15,0)</f>
        <v>0.6</v>
      </c>
      <c r="X628" s="466">
        <f>VLOOKUP(E628,[4]INVENTARIO!$B$114:$R$4077,17,0)</f>
        <v>4987.5</v>
      </c>
      <c r="Y628" s="466">
        <f t="shared" si="136"/>
        <v>2992.5</v>
      </c>
      <c r="AA628" s="455">
        <f>VLOOKUP(E628,[4]INVENTARIO!$B$4:$U$4077,20,0)</f>
        <v>4987.5</v>
      </c>
      <c r="AB628" s="455">
        <f t="shared" si="137"/>
        <v>2992.5</v>
      </c>
      <c r="AD628" s="455">
        <f>VLOOKUP(E628,[4]INVENTARIO!$B$4:$X$4077,23,0)</f>
        <v>4750</v>
      </c>
      <c r="AE628" s="455">
        <f t="shared" si="138"/>
        <v>2850</v>
      </c>
      <c r="AG628" s="455">
        <f>VLOOKUP(E628,[4]INVENTARIO!$B$4:$AA$1048576,26,0)</f>
        <v>3887</v>
      </c>
      <c r="AH628" s="455">
        <f t="shared" si="139"/>
        <v>2332.1999999999998</v>
      </c>
      <c r="AJ628" s="455">
        <f>VLOOKUP(E628,[4]INVENTARIO!$B$4:$AD$1048576,29,0)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VLOOKUP(E629,[4]INVENTARIO!$B$4:$D$1048576,3,0)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VLOOKUP(E629,[4]INVENTARIO!$B$4:$P$1048576,15,0)</f>
        <v>0.72</v>
      </c>
      <c r="X629" s="466">
        <f>VLOOKUP(E629,[4]INVENTARIO!$B$114:$R$4077,17,0)</f>
        <v>0</v>
      </c>
      <c r="Y629" s="466">
        <f t="shared" si="136"/>
        <v>0</v>
      </c>
      <c r="AA629" s="455">
        <f>VLOOKUP(E629,[4]INVENTARIO!$B$4:$U$4077,20,0)</f>
        <v>0</v>
      </c>
      <c r="AB629" s="455">
        <f t="shared" si="137"/>
        <v>0</v>
      </c>
      <c r="AD629" s="455">
        <f>VLOOKUP(E629,[4]INVENTARIO!$B$4:$X$4077,23,0)</f>
        <v>0</v>
      </c>
      <c r="AE629" s="455">
        <f t="shared" si="138"/>
        <v>0</v>
      </c>
      <c r="AG629" s="455">
        <f>VLOOKUP(E629,[4]INVENTARIO!$B$4:$AA$1048576,26,0)</f>
        <v>0</v>
      </c>
      <c r="AH629" s="455">
        <f t="shared" si="139"/>
        <v>0</v>
      </c>
      <c r="AJ629" s="455">
        <f>VLOOKUP(E629,[4]INVENTARIO!$B$4:$AD$1048576,29,0)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VLOOKUP(E630,[4]INVENTARIO!$B$4:$D$1048576,3,0)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VLOOKUP(E630,[4]INVENTARIO!$B$4:$P$1048576,15,0)</f>
        <v>0.75</v>
      </c>
      <c r="X630" s="466">
        <f>VLOOKUP(E630,[4]INVENTARIO!$B$114:$R$4077,17,0)</f>
        <v>0</v>
      </c>
      <c r="Y630" s="466">
        <f t="shared" si="136"/>
        <v>0</v>
      </c>
      <c r="AA630" s="455">
        <f>VLOOKUP(E630,[4]INVENTARIO!$B$4:$U$4077,20,0)</f>
        <v>0</v>
      </c>
      <c r="AB630" s="455">
        <f t="shared" si="137"/>
        <v>0</v>
      </c>
      <c r="AD630" s="455">
        <f>VLOOKUP(E630,[4]INVENTARIO!$B$4:$X$4077,23,0)</f>
        <v>0</v>
      </c>
      <c r="AE630" s="455">
        <f t="shared" si="138"/>
        <v>0</v>
      </c>
      <c r="AG630" s="455">
        <f>VLOOKUP(E630,[4]INVENTARIO!$B$4:$AA$1048576,26,0)</f>
        <v>0</v>
      </c>
      <c r="AH630" s="455">
        <f t="shared" si="139"/>
        <v>0</v>
      </c>
      <c r="AJ630" s="455">
        <f>VLOOKUP(E630,[4]INVENTARIO!$B$4:$AD$1048576,29,0)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VLOOKUP(E631,[4]INVENTARIO!$B$4:$D$1048576,3,0)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VLOOKUP(E631,[4]INVENTARIO!$B$4:$P$1048576,15,0)</f>
        <v>0.63</v>
      </c>
      <c r="X631" s="466">
        <f>VLOOKUP(E631,[4]INVENTARIO!$B$114:$R$4077,17,0)</f>
        <v>0</v>
      </c>
      <c r="Y631" s="466">
        <f t="shared" si="136"/>
        <v>0</v>
      </c>
      <c r="AA631" s="455">
        <f>VLOOKUP(E631,[4]INVENTARIO!$B$4:$U$4077,20,0)</f>
        <v>0</v>
      </c>
      <c r="AB631" s="455">
        <f t="shared" si="137"/>
        <v>0</v>
      </c>
      <c r="AD631" s="455">
        <f>VLOOKUP(E631,[4]INVENTARIO!$B$4:$X$4077,23,0)</f>
        <v>0</v>
      </c>
      <c r="AE631" s="455">
        <f t="shared" si="138"/>
        <v>0</v>
      </c>
      <c r="AG631" s="455">
        <f>VLOOKUP(E631,[4]INVENTARIO!$B$4:$AA$1048576,26,0)</f>
        <v>0</v>
      </c>
      <c r="AH631" s="455">
        <f t="shared" si="139"/>
        <v>0</v>
      </c>
      <c r="AJ631" s="455">
        <f>VLOOKUP(E631,[4]INVENTARIO!$B$4:$AD$1048576,29,0)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VLOOKUP(E632,[4]INVENTARIO!$B$4:$D$1048576,3,0)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VLOOKUP(E632,[4]INVENTARIO!$B$4:$P$1048576,15,0)</f>
        <v>0.72</v>
      </c>
      <c r="X632" s="466">
        <f>VLOOKUP(E632,[4]INVENTARIO!$B$114:$R$4077,17,0)</f>
        <v>0</v>
      </c>
      <c r="Y632" s="466">
        <f t="shared" si="136"/>
        <v>0</v>
      </c>
      <c r="AA632" s="455">
        <f>VLOOKUP(E632,[4]INVENTARIO!$B$4:$U$4077,20,0)</f>
        <v>0</v>
      </c>
      <c r="AB632" s="455">
        <f t="shared" si="137"/>
        <v>0</v>
      </c>
      <c r="AD632" s="455">
        <f>VLOOKUP(E632,[4]INVENTARIO!$B$4:$X$4077,23,0)</f>
        <v>0</v>
      </c>
      <c r="AE632" s="455">
        <f t="shared" si="138"/>
        <v>0</v>
      </c>
      <c r="AG632" s="455">
        <f>VLOOKUP(E632,[4]INVENTARIO!$B$4:$AA$1048576,26,0)</f>
        <v>0</v>
      </c>
      <c r="AH632" s="455">
        <f t="shared" si="139"/>
        <v>0</v>
      </c>
      <c r="AJ632" s="455">
        <f>VLOOKUP(E632,[4]INVENTARIO!$B$4:$AD$1048576,29,0)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VLOOKUP(E633,[4]INVENTARIO!$B$4:$D$1048576,3,0)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VLOOKUP(E633,[4]INVENTARIO!$B$4:$P$1048576,15,0)</f>
        <v>0.63</v>
      </c>
      <c r="X633" s="466">
        <f>VLOOKUP(E633,[4]INVENTARIO!$B$114:$R$4077,17,0)</f>
        <v>0</v>
      </c>
      <c r="Y633" s="466">
        <f t="shared" si="136"/>
        <v>0</v>
      </c>
      <c r="AA633" s="455">
        <f>VLOOKUP(E633,[4]INVENTARIO!$B$4:$U$4077,20,0)</f>
        <v>0</v>
      </c>
      <c r="AB633" s="455">
        <f t="shared" si="137"/>
        <v>0</v>
      </c>
      <c r="AD633" s="455">
        <f>VLOOKUP(E633,[4]INVENTARIO!$B$4:$X$4077,23,0)</f>
        <v>0</v>
      </c>
      <c r="AE633" s="455">
        <f t="shared" si="138"/>
        <v>0</v>
      </c>
      <c r="AG633" s="455">
        <f>VLOOKUP(E633,[4]INVENTARIO!$B$4:$AA$1048576,26,0)</f>
        <v>0</v>
      </c>
      <c r="AH633" s="455">
        <f t="shared" si="139"/>
        <v>0</v>
      </c>
      <c r="AJ633" s="455">
        <f>VLOOKUP(E633,[4]INVENTARIO!$B$4:$AD$1048576,29,0)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VLOOKUP(E634,[4]INVENTARIO!$B$4:$D$1048576,3,0)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VLOOKUP(E634,[4]INVENTARIO!$B$4:$P$1048576,15,0)</f>
        <v>0.75</v>
      </c>
      <c r="X634" s="466">
        <f>VLOOKUP(E634,[4]INVENTARIO!$B$114:$R$4077,17,0)</f>
        <v>0</v>
      </c>
      <c r="Y634" s="466">
        <f t="shared" si="136"/>
        <v>0</v>
      </c>
      <c r="AA634" s="455">
        <f>VLOOKUP(E634,[4]INVENTARIO!$B$4:$U$4077,20,0)</f>
        <v>0</v>
      </c>
      <c r="AB634" s="455">
        <f t="shared" si="137"/>
        <v>0</v>
      </c>
      <c r="AD634" s="455">
        <f>VLOOKUP(E634,[4]INVENTARIO!$B$4:$X$4077,23,0)</f>
        <v>0</v>
      </c>
      <c r="AE634" s="455">
        <f t="shared" si="138"/>
        <v>0</v>
      </c>
      <c r="AG634" s="455">
        <f>VLOOKUP(E634,[4]INVENTARIO!$B$4:$AA$1048576,26,0)</f>
        <v>0</v>
      </c>
      <c r="AH634" s="455">
        <f t="shared" si="139"/>
        <v>0</v>
      </c>
      <c r="AJ634" s="455">
        <f>VLOOKUP(E634,[4]INVENTARIO!$B$4:$AD$1048576,29,0)</f>
        <v>0</v>
      </c>
      <c r="AK634" s="455">
        <f t="shared" si="140"/>
        <v>0</v>
      </c>
      <c r="AT634" s="512"/>
    </row>
    <row r="635" spans="1:46" ht="24" customHeight="1" outlineLevel="1" x14ac:dyDescent="0.25">
      <c r="A635" s="463" t="s">
        <v>24253</v>
      </c>
      <c r="C635" s="463" t="s">
        <v>24027</v>
      </c>
      <c r="D635" s="463" t="s">
        <v>24025</v>
      </c>
      <c r="E635" s="464" t="s">
        <v>24261</v>
      </c>
      <c r="F635" s="463">
        <v>0</v>
      </c>
      <c r="G635" s="465" t="s">
        <v>24262</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VLOOKUP(E635,[4]INVENTARIO!$B$4:$P$1048576,15,0)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24253</v>
      </c>
      <c r="C636" s="463" t="s">
        <v>24027</v>
      </c>
      <c r="D636" s="463" t="s">
        <v>24025</v>
      </c>
      <c r="E636" s="464" t="s">
        <v>24263</v>
      </c>
      <c r="F636" s="463">
        <v>0</v>
      </c>
      <c r="G636" s="465" t="s">
        <v>24264</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VLOOKUP(E636,[4]INVENTARIO!$B$4:$P$1048576,15,0)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24253</v>
      </c>
      <c r="C637" s="463" t="s">
        <v>24027</v>
      </c>
      <c r="D637" s="463" t="s">
        <v>24025</v>
      </c>
      <c r="E637" s="464" t="s">
        <v>24265</v>
      </c>
      <c r="F637" s="463">
        <v>0</v>
      </c>
      <c r="G637" s="465" t="s">
        <v>24266</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VLOOKUP(E637,[4]INVENTARIO!$B$4:$P$1048576,15,0)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24253</v>
      </c>
      <c r="C638" s="463" t="s">
        <v>24027</v>
      </c>
      <c r="D638" s="463" t="s">
        <v>24025</v>
      </c>
      <c r="E638" s="464" t="s">
        <v>24267</v>
      </c>
      <c r="F638" s="463">
        <v>0</v>
      </c>
      <c r="G638" s="465" t="s">
        <v>24266</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VLOOKUP(E638,[4]INVENTARIO!$B$4:$P$1048576,15,0)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VLOOKUP(E639,[4]INVENTARIO!$B$4:$D$1048576,3,0)</f>
        <v>0</v>
      </c>
      <c r="G639" s="465" t="s">
        <v>11344</v>
      </c>
      <c r="H639" s="463" t="s">
        <v>4450</v>
      </c>
      <c r="I639" s="463" t="s">
        <v>24052</v>
      </c>
      <c r="J639" s="462">
        <v>4.3499999999999996</v>
      </c>
      <c r="K639" s="462">
        <v>1.55</v>
      </c>
      <c r="L639" s="462" t="s">
        <v>4605</v>
      </c>
      <c r="M639" s="462">
        <v>512</v>
      </c>
      <c r="N639" s="462" t="s">
        <v>4605</v>
      </c>
      <c r="O639" s="462">
        <f>VLOOKUP(E639,[4]INVENTARIO!$B$4:$L$1048576,11,0)</f>
        <v>15.2</v>
      </c>
      <c r="P639" s="537">
        <v>4487.9639999999999</v>
      </c>
      <c r="Q639" s="537">
        <f t="shared" si="141"/>
        <v>2692.7783999999997</v>
      </c>
      <c r="R639" s="539"/>
      <c r="S639" s="537">
        <v>3452.28</v>
      </c>
      <c r="T639" s="537">
        <v>2071.3679999999999</v>
      </c>
      <c r="V639" s="469">
        <f>VLOOKUP(E639,[4]INVENTARIO!$B$4:$P$1048576,15,0)</f>
        <v>0.6</v>
      </c>
      <c r="X639" s="466">
        <f>VLOOKUP(E639,[4]INVENTARIO!$B$114:$R$4077,17,0)</f>
        <v>2788.38</v>
      </c>
      <c r="Y639" s="466">
        <f t="shared" si="136"/>
        <v>1673.028</v>
      </c>
      <c r="AA639" s="455">
        <f>VLOOKUP(E639,[4]INVENTARIO!$B$4:$U$4077,20,0)</f>
        <v>2788.38</v>
      </c>
      <c r="AB639" s="455">
        <f t="shared" si="137"/>
        <v>1673.028</v>
      </c>
      <c r="AD639" s="455">
        <f>VLOOKUP(E639,[4]INVENTARIO!$B$4:$X$4077,23,0)</f>
        <v>2655.6</v>
      </c>
      <c r="AE639" s="455">
        <f t="shared" si="138"/>
        <v>1593.36</v>
      </c>
      <c r="AG639" s="455">
        <f>VLOOKUP(E639,[4]INVENTARIO!$B$4:$AA$1048576,26,0)</f>
        <v>2309.1999999999998</v>
      </c>
      <c r="AH639" s="455">
        <f t="shared" si="139"/>
        <v>1385.5199999999998</v>
      </c>
      <c r="AJ639" s="455">
        <f>VLOOKUP(E639,[4]INVENTARIO!$B$4:$AD$1048576,29,0)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VLOOKUP(E640,[4]INVENTARIO!$B$4:$D$1048576,3,0)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VLOOKUP(E640,[4]INVENTARIO!$B$4:$P$1048576,15,0)</f>
        <v>0.72</v>
      </c>
      <c r="X640" s="466">
        <f>VLOOKUP(E640,[4]INVENTARIO!$B$114:$R$4077,17,0)</f>
        <v>0</v>
      </c>
      <c r="Y640" s="466">
        <f t="shared" si="136"/>
        <v>0</v>
      </c>
      <c r="AA640" s="455">
        <f>VLOOKUP(E640,[4]INVENTARIO!$B$4:$U$4077,20,0)</f>
        <v>0</v>
      </c>
      <c r="AB640" s="455">
        <f t="shared" si="137"/>
        <v>0</v>
      </c>
      <c r="AD640" s="455">
        <f>VLOOKUP(E640,[4]INVENTARIO!$B$4:$X$4077,23,0)</f>
        <v>0</v>
      </c>
      <c r="AE640" s="455">
        <f t="shared" si="138"/>
        <v>0</v>
      </c>
      <c r="AG640" s="455">
        <f>VLOOKUP(E640,[4]INVENTARIO!$B$4:$AA$1048576,26,0)</f>
        <v>0</v>
      </c>
      <c r="AH640" s="455">
        <f t="shared" si="139"/>
        <v>0</v>
      </c>
      <c r="AJ640" s="455">
        <f>VLOOKUP(E640,[4]INVENTARIO!$B$4:$AD$1048576,29,0)</f>
        <v>0</v>
      </c>
      <c r="AK640" s="455">
        <f t="shared" si="140"/>
        <v>0</v>
      </c>
      <c r="AT640" s="512"/>
    </row>
    <row r="641" spans="1:46" ht="24" customHeight="1" outlineLevel="1" x14ac:dyDescent="0.25">
      <c r="B641" s="464">
        <v>632</v>
      </c>
      <c r="C641" s="463" t="s">
        <v>24031</v>
      </c>
      <c r="D641" s="463" t="s">
        <v>24025</v>
      </c>
      <c r="E641" s="464" t="s">
        <v>19605</v>
      </c>
      <c r="F641" s="463">
        <f>VLOOKUP(E641,[4]INVENTARIO!$B$4:$D$1048576,3,0)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VLOOKUP(E641,[4]INVENTARIO!$B$4:$P$1048576,15,0)</f>
        <v>0.75</v>
      </c>
      <c r="X641" s="466">
        <f>VLOOKUP(E641,[4]INVENTARIO!$B$114:$R$4077,17,0)</f>
        <v>0</v>
      </c>
      <c r="Y641" s="466">
        <f t="shared" si="136"/>
        <v>0</v>
      </c>
      <c r="AA641" s="455">
        <f>VLOOKUP(E641,[4]INVENTARIO!$B$4:$U$4077,20,0)</f>
        <v>0</v>
      </c>
      <c r="AB641" s="455">
        <f t="shared" si="137"/>
        <v>0</v>
      </c>
      <c r="AD641" s="455">
        <f>VLOOKUP(E641,[4]INVENTARIO!$B$4:$X$4077,23,0)</f>
        <v>0</v>
      </c>
      <c r="AE641" s="455">
        <f t="shared" si="138"/>
        <v>0</v>
      </c>
      <c r="AG641" s="455">
        <f>VLOOKUP(E641,[4]INVENTARIO!$B$4:$AA$1048576,26,0)</f>
        <v>0</v>
      </c>
      <c r="AH641" s="455">
        <f t="shared" si="139"/>
        <v>0</v>
      </c>
      <c r="AJ641" s="455">
        <f>VLOOKUP(E641,[4]INVENTARIO!$B$4:$AD$1048576,29,0)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VLOOKUP(E642,[4]INVENTARIO!$B$4:$D$1048576,3,0)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VLOOKUP(E642,[4]INVENTARIO!$B$4:$P$1048576,15,0)</f>
        <v>0.63</v>
      </c>
      <c r="X642" s="466">
        <f>VLOOKUP(E642,[4]INVENTARIO!$B$114:$R$4077,17,0)</f>
        <v>3152.21</v>
      </c>
      <c r="Y642" s="466">
        <f t="shared" si="136"/>
        <v>1891.326</v>
      </c>
      <c r="AA642" s="455">
        <f>VLOOKUP(E642,[4]INVENTARIO!$B$4:$U$4077,20,0)</f>
        <v>3152.21</v>
      </c>
      <c r="AB642" s="455">
        <f t="shared" si="137"/>
        <v>1891.326</v>
      </c>
      <c r="AD642" s="455">
        <f>VLOOKUP(E642,[4]INVENTARIO!$B$4:$X$4077,23,0)</f>
        <v>3002.1</v>
      </c>
      <c r="AE642" s="455">
        <f t="shared" si="138"/>
        <v>1801.26</v>
      </c>
      <c r="AG642" s="455">
        <f>VLOOKUP(E642,[4]INVENTARIO!$B$4:$AA$1048576,26,0)</f>
        <v>2610.5</v>
      </c>
      <c r="AH642" s="455">
        <f t="shared" si="139"/>
        <v>1566.3</v>
      </c>
      <c r="AJ642" s="455">
        <f>VLOOKUP(E642,[4]INVENTARIO!$B$4:$AD$1048576,29,0)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VLOOKUP(E643,[4]INVENTARIO!$B$4:$D$1048576,3,0)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VLOOKUP(E643,[4]INVENTARIO!$B$4:$P$1048576,15,0)</f>
        <v>0.72</v>
      </c>
      <c r="X643" s="466">
        <f>VLOOKUP(E643,[4]INVENTARIO!$B$114:$R$4077,17,0)</f>
        <v>3694.32</v>
      </c>
      <c r="Y643" s="466">
        <f t="shared" si="136"/>
        <v>2216.5920000000001</v>
      </c>
      <c r="AA643" s="455">
        <f>VLOOKUP(E643,[4]INVENTARIO!$B$4:$U$4077,20,0)</f>
        <v>3694.32</v>
      </c>
      <c r="AB643" s="455">
        <f t="shared" si="137"/>
        <v>2216.5920000000001</v>
      </c>
      <c r="AD643" s="455">
        <f>VLOOKUP(E643,[4]INVENTARIO!$B$4:$X$4077,23,0)</f>
        <v>3518.4</v>
      </c>
      <c r="AE643" s="455">
        <f t="shared" si="138"/>
        <v>2111.04</v>
      </c>
      <c r="AG643" s="455">
        <f>VLOOKUP(E643,[4]INVENTARIO!$B$4:$AA$1048576,26,0)</f>
        <v>3059.46</v>
      </c>
      <c r="AH643" s="455">
        <f t="shared" si="139"/>
        <v>1835.6759999999999</v>
      </c>
      <c r="AJ643" s="455">
        <f>VLOOKUP(E643,[4]INVENTARIO!$B$4:$AD$1048576,29,0)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VLOOKUP(E644,[4]INVENTARIO!$B$4:$D$1048576,3,0)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VLOOKUP(E644,[4]INVENTARIO!$B$4:$P$1048576,15,0)</f>
        <v>0.63</v>
      </c>
      <c r="X644" s="466">
        <f>VLOOKUP(E644,[4]INVENTARIO!$B$114:$R$4077,17,0)</f>
        <v>2993.87</v>
      </c>
      <c r="Y644" s="466">
        <f t="shared" si="136"/>
        <v>1796.3219999999999</v>
      </c>
      <c r="AA644" s="455">
        <f>VLOOKUP(E644,[4]INVENTARIO!$B$4:$U$4077,20,0)</f>
        <v>2993.87</v>
      </c>
      <c r="AB644" s="455">
        <f t="shared" si="137"/>
        <v>1796.3219999999999</v>
      </c>
      <c r="AD644" s="455">
        <f>VLOOKUP(E644,[4]INVENTARIO!$B$4:$X$4077,23,0)</f>
        <v>2851.3</v>
      </c>
      <c r="AE644" s="455">
        <f t="shared" si="138"/>
        <v>1710.78</v>
      </c>
      <c r="AG644" s="455">
        <f>VLOOKUP(E644,[4]INVENTARIO!$B$4:$AA$1048576,26,0)</f>
        <v>2479.4</v>
      </c>
      <c r="AH644" s="455">
        <f t="shared" si="139"/>
        <v>1487.64</v>
      </c>
      <c r="AJ644" s="455">
        <f>VLOOKUP(E644,[4]INVENTARIO!$B$4:$AD$1048576,29,0)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VLOOKUP(E645,[4]INVENTARIO!$B$4:$D$1048576,3,0)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VLOOKUP(E645,[4]INVENTARIO!$B$4:$P$1048576,15,0)</f>
        <v>0.75</v>
      </c>
      <c r="X645" s="466">
        <f>VLOOKUP(E645,[4]INVENTARIO!$B$114:$R$4077,17,0)</f>
        <v>3899.81</v>
      </c>
      <c r="Y645" s="466">
        <f t="shared" si="136"/>
        <v>2339.886</v>
      </c>
      <c r="AA645" s="455">
        <f>VLOOKUP(E645,[4]INVENTARIO!$B$4:$U$4077,20,0)</f>
        <v>3899.81</v>
      </c>
      <c r="AB645" s="455">
        <f t="shared" si="137"/>
        <v>2339.886</v>
      </c>
      <c r="AD645" s="455">
        <f>VLOOKUP(E645,[4]INVENTARIO!$B$4:$X$4077,23,0)</f>
        <v>3714.1</v>
      </c>
      <c r="AE645" s="455">
        <f t="shared" si="138"/>
        <v>2228.46</v>
      </c>
      <c r="AG645" s="455">
        <f>VLOOKUP(E645,[4]INVENTARIO!$B$4:$AA$1048576,26,0)</f>
        <v>3229.66</v>
      </c>
      <c r="AH645" s="455">
        <f t="shared" si="139"/>
        <v>1937.7959999999998</v>
      </c>
      <c r="AJ645" s="455">
        <f>VLOOKUP(E645,[4]INVENTARIO!$B$4:$AD$1048576,29,0)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VLOOKUP(E646,[4]INVENTARIO!$B$4:$D$1048576,3,0)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VLOOKUP(E646,[4]INVENTARIO!$B$4:$P$1048576,15,0)</f>
        <v>0.6</v>
      </c>
      <c r="X646" s="466">
        <f>VLOOKUP(E646,[4]INVENTARIO!$B$114:$R$4077,17,0)</f>
        <v>3957.56</v>
      </c>
      <c r="Y646" s="466">
        <f t="shared" si="136"/>
        <v>2374.5360000000001</v>
      </c>
      <c r="AA646" s="455">
        <f>VLOOKUP(E646,[4]INVENTARIO!$B$4:$U$4077,20,0)</f>
        <v>3957.56</v>
      </c>
      <c r="AB646" s="455">
        <f t="shared" si="137"/>
        <v>2374.5360000000001</v>
      </c>
      <c r="AD646" s="455">
        <f>VLOOKUP(E646,[4]INVENTARIO!$B$4:$X$4077,23,0)</f>
        <v>3769.1</v>
      </c>
      <c r="AE646" s="455">
        <f t="shared" si="138"/>
        <v>2261.46</v>
      </c>
      <c r="AG646" s="455">
        <f>VLOOKUP(E646,[4]INVENTARIO!$B$4:$AA$1048576,26,0)</f>
        <v>3277.5</v>
      </c>
      <c r="AH646" s="455">
        <f t="shared" si="139"/>
        <v>1966.5</v>
      </c>
      <c r="AJ646" s="455">
        <f>VLOOKUP(E646,[4]INVENTARIO!$B$4:$AD$1048576,29,0)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VLOOKUP(E647,[4]INVENTARIO!$B$4:$D$1048576,3,0)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VLOOKUP(E647,[4]INVENTARIO!$B$4:$P$1048576,15,0)</f>
        <v>0.72</v>
      </c>
      <c r="X647" s="466">
        <f>VLOOKUP(E647,[4]INVENTARIO!$B$114:$R$4077,17,0)</f>
        <v>0</v>
      </c>
      <c r="Y647" s="466">
        <f t="shared" ref="Y647:Y657" si="142">X647*60%</f>
        <v>0</v>
      </c>
      <c r="AA647" s="455">
        <f>VLOOKUP(E647,[4]INVENTARIO!$B$4:$U$4077,20,0)</f>
        <v>0</v>
      </c>
      <c r="AB647" s="455">
        <f t="shared" ref="AB647:AB657" si="143">AA647*60%</f>
        <v>0</v>
      </c>
      <c r="AD647" s="455">
        <f>VLOOKUP(E647,[4]INVENTARIO!$B$4:$X$4077,23,0)</f>
        <v>0</v>
      </c>
      <c r="AE647" s="455">
        <f t="shared" ref="AE647:AE657" si="144">AD647*60%</f>
        <v>0</v>
      </c>
      <c r="AG647" s="455">
        <f>VLOOKUP(E647,[4]INVENTARIO!$B$4:$AA$1048576,26,0)</f>
        <v>0</v>
      </c>
      <c r="AH647" s="455">
        <f t="shared" ref="AH647:AH657" si="145">AG647*60%</f>
        <v>0</v>
      </c>
      <c r="AJ647" s="455">
        <f>VLOOKUP(E647,[4]INVENTARIO!$B$4:$AD$1048576,29,0)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VLOOKUP(E648,[4]INVENTARIO!$B$4:$D$1048576,3,0)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VLOOKUP(E648,[4]INVENTARIO!$B$4:$P$1048576,15,0)</f>
        <v>0.75</v>
      </c>
      <c r="X648" s="466">
        <f>VLOOKUP(E648,[4]INVENTARIO!$B$114:$R$4077,17,0)</f>
        <v>0</v>
      </c>
      <c r="Y648" s="466">
        <f t="shared" si="142"/>
        <v>0</v>
      </c>
      <c r="AA648" s="455">
        <f>VLOOKUP(E648,[4]INVENTARIO!$B$4:$U$4077,20,0)</f>
        <v>0</v>
      </c>
      <c r="AB648" s="455">
        <f t="shared" si="143"/>
        <v>0</v>
      </c>
      <c r="AD648" s="455">
        <f>VLOOKUP(E648,[4]INVENTARIO!$B$4:$X$4077,23,0)</f>
        <v>0</v>
      </c>
      <c r="AE648" s="455">
        <f t="shared" si="144"/>
        <v>0</v>
      </c>
      <c r="AG648" s="455">
        <f>VLOOKUP(E648,[4]INVENTARIO!$B$4:$AA$1048576,26,0)</f>
        <v>0</v>
      </c>
      <c r="AH648" s="455">
        <f t="shared" si="145"/>
        <v>0</v>
      </c>
      <c r="AJ648" s="455">
        <f>VLOOKUP(E648,[4]INVENTARIO!$B$4:$AD$1048576,29,0)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VLOOKUP(E649,[4]INVENTARIO!$B$4:$D$1048576,3,0)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VLOOKUP(E649,[4]INVENTARIO!$B$4:$P$1048576,15,0)</f>
        <v>0.63</v>
      </c>
      <c r="X649" s="466">
        <f>VLOOKUP(E649,[4]INVENTARIO!$B$114:$R$4077,17,0)</f>
        <v>4472.79</v>
      </c>
      <c r="Y649" s="466">
        <f t="shared" si="142"/>
        <v>2683.674</v>
      </c>
      <c r="AA649" s="455">
        <f>VLOOKUP(E649,[4]INVENTARIO!$B$4:$U$4077,20,0)</f>
        <v>4472.79</v>
      </c>
      <c r="AB649" s="455">
        <f t="shared" si="143"/>
        <v>2683.674</v>
      </c>
      <c r="AD649" s="455">
        <f>VLOOKUP(E649,[4]INVENTARIO!$B$4:$X$4077,23,0)</f>
        <v>4259.8</v>
      </c>
      <c r="AE649" s="455">
        <f t="shared" si="144"/>
        <v>2555.88</v>
      </c>
      <c r="AG649" s="455">
        <f>VLOOKUP(E649,[4]INVENTARIO!$B$4:$AA$1048576,26,0)</f>
        <v>3704.15</v>
      </c>
      <c r="AH649" s="455">
        <f t="shared" si="145"/>
        <v>2222.4899999999998</v>
      </c>
      <c r="AJ649" s="455">
        <f>VLOOKUP(E649,[4]INVENTARIO!$B$4:$AD$1048576,29,0)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VLOOKUP(E650,[4]INVENTARIO!$B$4:$D$1048576,3,0)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VLOOKUP(E650,[4]INVENTARIO!$B$4:$P$1048576,15,0)</f>
        <v>0.72</v>
      </c>
      <c r="X650" s="466">
        <f>VLOOKUP(E650,[4]INVENTARIO!$B$114:$R$4077,17,0)</f>
        <v>5417.69</v>
      </c>
      <c r="Y650" s="466">
        <f t="shared" si="142"/>
        <v>3250.6139999999996</v>
      </c>
      <c r="AA650" s="455">
        <f>VLOOKUP(E650,[4]INVENTARIO!$B$4:$U$4077,20,0)</f>
        <v>5417.69</v>
      </c>
      <c r="AB650" s="455">
        <f t="shared" si="143"/>
        <v>3250.6139999999996</v>
      </c>
      <c r="AD650" s="455">
        <f>VLOOKUP(E650,[4]INVENTARIO!$B$4:$X$4077,23,0)</f>
        <v>5159.7</v>
      </c>
      <c r="AE650" s="455">
        <f t="shared" si="144"/>
        <v>3095.8199999999997</v>
      </c>
      <c r="AG650" s="455">
        <f>VLOOKUP(E650,[4]INVENTARIO!$B$4:$AA$1048576,26,0)</f>
        <v>4486.7299999999996</v>
      </c>
      <c r="AH650" s="455">
        <f t="shared" si="145"/>
        <v>2692.0379999999996</v>
      </c>
      <c r="AJ650" s="455">
        <f>VLOOKUP(E650,[4]INVENTARIO!$B$4:$AD$1048576,29,0)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VLOOKUP(E651,[4]INVENTARIO!$B$4:$D$1048576,3,0)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VLOOKUP(E651,[4]INVENTARIO!$B$4:$P$1048576,15,0)</f>
        <v>0.63</v>
      </c>
      <c r="X651" s="466">
        <f>VLOOKUP(E651,[4]INVENTARIO!$B$114:$R$4077,17,0)</f>
        <v>4265.84</v>
      </c>
      <c r="Y651" s="466">
        <f t="shared" si="142"/>
        <v>2559.5039999999999</v>
      </c>
      <c r="AA651" s="455">
        <f>VLOOKUP(E651,[4]INVENTARIO!$B$4:$U$4077,20,0)</f>
        <v>4265.84</v>
      </c>
      <c r="AB651" s="455">
        <f t="shared" si="143"/>
        <v>2559.5039999999999</v>
      </c>
      <c r="AD651" s="455">
        <f>VLOOKUP(E651,[4]INVENTARIO!$B$4:$X$4077,23,0)</f>
        <v>4062.7</v>
      </c>
      <c r="AE651" s="455">
        <f t="shared" si="144"/>
        <v>2437.62</v>
      </c>
      <c r="AG651" s="455">
        <f>VLOOKUP(E651,[4]INVENTARIO!$B$4:$AA$1048576,26,0)</f>
        <v>3532.8</v>
      </c>
      <c r="AH651" s="455">
        <f t="shared" si="145"/>
        <v>2119.6799999999998</v>
      </c>
      <c r="AJ651" s="455">
        <f>VLOOKUP(E651,[4]INVENTARIO!$B$4:$AD$1048576,29,0)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VLOOKUP(E652,[4]INVENTARIO!$B$4:$D$1048576,3,0)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VLOOKUP(E652,[4]INVENTARIO!$B$4:$P$1048576,15,0)</f>
        <v>0.75</v>
      </c>
      <c r="X652" s="466">
        <f>VLOOKUP(E652,[4]INVENTARIO!$B$114:$R$4077,17,0)</f>
        <v>5725.97</v>
      </c>
      <c r="Y652" s="466">
        <f t="shared" si="142"/>
        <v>3435.5819999999999</v>
      </c>
      <c r="AA652" s="455">
        <f>VLOOKUP(E652,[4]INVENTARIO!$B$4:$U$4077,20,0)</f>
        <v>5725.97</v>
      </c>
      <c r="AB652" s="455">
        <f t="shared" si="143"/>
        <v>3435.5819999999999</v>
      </c>
      <c r="AD652" s="455">
        <f>VLOOKUP(E652,[4]INVENTARIO!$B$4:$X$4077,23,0)</f>
        <v>5453.3</v>
      </c>
      <c r="AE652" s="455">
        <f t="shared" si="144"/>
        <v>3271.98</v>
      </c>
      <c r="AG652" s="455">
        <f>VLOOKUP(E652,[4]INVENTARIO!$B$4:$AA$1048576,26,0)</f>
        <v>4742.03</v>
      </c>
      <c r="AH652" s="455">
        <f t="shared" si="145"/>
        <v>2845.2179999999998</v>
      </c>
      <c r="AJ652" s="455">
        <f>VLOOKUP(E652,[4]INVENTARIO!$B$4:$AD$1048576,29,0)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VLOOKUP(E653,[3]SEP!$C$11:$G$4122,5,0)</f>
        <v>4.5</v>
      </c>
      <c r="T653" s="537">
        <f>VLOOKUP(E653,[3]SEP!$C$11:$H$4122,6,0)</f>
        <v>4.5</v>
      </c>
      <c r="V653" s="469" t="e">
        <f>VLOOKUP(E653,[4]INVENTARIO!$B$4:$P$1048576,15,0)</f>
        <v>#N/A</v>
      </c>
      <c r="X653" s="466">
        <v>0</v>
      </c>
      <c r="Y653" s="466">
        <f t="shared" si="142"/>
        <v>0</v>
      </c>
      <c r="AA653" s="455">
        <v>0</v>
      </c>
      <c r="AB653" s="455">
        <f t="shared" si="143"/>
        <v>0</v>
      </c>
      <c r="AD653" s="455">
        <v>0</v>
      </c>
      <c r="AE653" s="455">
        <f t="shared" si="144"/>
        <v>0</v>
      </c>
      <c r="AG653" s="455" t="e">
        <f>VLOOKUP(E653,[4]INVENTARIO!$B$4:$AA$1048576,26,0)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VLOOKUP(E654,[3]SEP!$C$11:$G$4122,5,0)</f>
        <v>44</v>
      </c>
      <c r="T654" s="537">
        <f>VLOOKUP(E654,[3]SEP!$C$11:$H$4122,6,0)</f>
        <v>44</v>
      </c>
      <c r="V654" s="469" t="e">
        <f>VLOOKUP(E654,[4]INVENTARIO!$B$4:$P$1048576,15,0)</f>
        <v>#N/A</v>
      </c>
      <c r="X654" s="466">
        <v>0</v>
      </c>
      <c r="Y654" s="466">
        <f t="shared" si="142"/>
        <v>0</v>
      </c>
      <c r="AA654" s="455">
        <v>0</v>
      </c>
      <c r="AB654" s="455">
        <f t="shared" si="143"/>
        <v>0</v>
      </c>
      <c r="AD654" s="455">
        <v>0</v>
      </c>
      <c r="AE654" s="455">
        <f t="shared" si="144"/>
        <v>0</v>
      </c>
      <c r="AG654" s="455" t="e">
        <f>VLOOKUP(E654,[4]INVENTARIO!$B$4:$AA$1048576,26,0)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VLOOKUP(E655,[3]SEP!$C$11:$G$4122,5,0)</f>
        <v>2.375</v>
      </c>
      <c r="T655" s="537">
        <f>VLOOKUP(E655,[3]SEP!$C$11:$H$4122,6,0)</f>
        <v>2.375</v>
      </c>
      <c r="V655" s="469" t="e">
        <f>VLOOKUP(E655,[4]INVENTARIO!$B$4:$P$1048576,15,0)</f>
        <v>#N/A</v>
      </c>
      <c r="X655" s="466">
        <v>0</v>
      </c>
      <c r="Y655" s="466">
        <f t="shared" si="142"/>
        <v>0</v>
      </c>
      <c r="AA655" s="455">
        <v>0</v>
      </c>
      <c r="AB655" s="455">
        <f t="shared" si="143"/>
        <v>0</v>
      </c>
      <c r="AD655" s="455">
        <v>0</v>
      </c>
      <c r="AE655" s="455">
        <f t="shared" si="144"/>
        <v>0</v>
      </c>
      <c r="AG655" s="455" t="e">
        <f>VLOOKUP(E655,[4]INVENTARIO!$B$4:$AA$1048576,26,0)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VLOOKUP(E656,[4]INVENTARIO!$B$4:$D$1048576,3,0)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VLOOKUP(E656,[4]INVENTARIO!$B$4:$P$1048576,15,0)</f>
        <v>1</v>
      </c>
      <c r="X656" s="466">
        <f>VLOOKUP(E656,[4]INVENTARIO!$B$114:$R$4077,17,0)</f>
        <v>10.579999999999998</v>
      </c>
      <c r="Y656" s="466">
        <f t="shared" si="142"/>
        <v>6.347999999999999</v>
      </c>
      <c r="AA656" s="455">
        <f>VLOOKUP(E656,[4]INVENTARIO!$B$4:$U$4077,20,0)</f>
        <v>10.579999999999998</v>
      </c>
      <c r="AB656" s="455">
        <f t="shared" si="143"/>
        <v>6.347999999999999</v>
      </c>
      <c r="AD656" s="455">
        <f>VLOOKUP(E656,[4]INVENTARIO!$B$4:$X$4077,23,0)</f>
        <v>10.579999999999998</v>
      </c>
      <c r="AE656" s="455">
        <f t="shared" si="144"/>
        <v>6.347999999999999</v>
      </c>
      <c r="AG656" s="455">
        <f>VLOOKUP(E656,[4]INVENTARIO!$B$4:$AA$1048576,26,0)</f>
        <v>9.1999999999999993</v>
      </c>
      <c r="AH656" s="455">
        <f t="shared" si="145"/>
        <v>5.52</v>
      </c>
      <c r="AJ656" s="455">
        <f>VLOOKUP(E656,[4]INVENTARIO!$B$4:$AD$1048576,29,0)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VLOOKUP(E657,[4]INVENTARIO!$B$4:$D$1048576,3,0)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VLOOKUP(E657,[4]INVENTARIO!$B$4:$P$1048576,15,0)</f>
        <v>1</v>
      </c>
      <c r="X657" s="466">
        <f>VLOOKUP(E657,[4]INVENTARIO!$B$114:$R$4077,17,0)</f>
        <v>505</v>
      </c>
      <c r="Y657" s="466">
        <f t="shared" si="142"/>
        <v>303</v>
      </c>
      <c r="AA657" s="455">
        <f>VLOOKUP(E657,[4]INVENTARIO!$B$4:$U$4077,20,0)</f>
        <v>440</v>
      </c>
      <c r="AB657" s="455">
        <f t="shared" si="143"/>
        <v>264</v>
      </c>
      <c r="AD657" s="455">
        <f>VLOOKUP(E657,[4]INVENTARIO!$B$4:$X$4077,23,0)</f>
        <v>440</v>
      </c>
      <c r="AE657" s="455">
        <f t="shared" si="144"/>
        <v>264</v>
      </c>
      <c r="AG657" s="455">
        <f>VLOOKUP(E657,[4]INVENTARIO!$B$4:$AA$1048576,26,0)</f>
        <v>440</v>
      </c>
      <c r="AH657" s="455">
        <f t="shared" si="145"/>
        <v>264</v>
      </c>
      <c r="AJ657" s="455">
        <f>VLOOKUP(E657,[4]INVENTARIO!$B$4:$AD$1048576,29,0)</f>
        <v>440</v>
      </c>
      <c r="AK657" s="455">
        <f t="shared" si="146"/>
        <v>264</v>
      </c>
      <c r="AT657" s="512"/>
    </row>
    <row r="658" spans="1:46" ht="24" customHeight="1" outlineLevel="1" x14ac:dyDescent="0.25">
      <c r="A658" s="463" t="s">
        <v>19170</v>
      </c>
      <c r="B658" s="464">
        <v>649</v>
      </c>
      <c r="C658" s="463" t="s">
        <v>24035</v>
      </c>
      <c r="D658" s="463" t="s">
        <v>24124</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24124</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24130</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VLOOKUP(E660,[3]SEP!$C$11:$G$4122,5,0)</f>
        <v>#N/A</v>
      </c>
      <c r="T660" s="537" t="e">
        <f>VLOOKUP(E660,[3]SEP!$C$11:$H$4122,6,0)</f>
        <v>#N/A</v>
      </c>
      <c r="V660" s="469" t="e">
        <f>VLOOKUP(E660,[4]INVENTARIO!$B$4:$P$1048576,15,0)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VLOOKUP(E660,[4]INVENTARIO!$B$4:$AA$1048576,26,0)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VLOOKUP(E661,[3]SEP!$C$11:$G$4122,5,0)</f>
        <v>0</v>
      </c>
      <c r="T661" s="537">
        <f>VLOOKUP(E661,[3]SEP!$C$11:$H$4122,6,0)</f>
        <v>0</v>
      </c>
      <c r="V661" s="469">
        <v>0.8</v>
      </c>
      <c r="X661" s="466">
        <v>0</v>
      </c>
      <c r="Y661" s="466">
        <f t="shared" si="147"/>
        <v>0</v>
      </c>
      <c r="AA661" s="455">
        <v>0</v>
      </c>
      <c r="AB661" s="455">
        <f t="shared" si="148"/>
        <v>0</v>
      </c>
      <c r="AD661" s="455">
        <v>0</v>
      </c>
      <c r="AE661" s="455">
        <f t="shared" si="149"/>
        <v>0</v>
      </c>
      <c r="AG661" s="455" t="e">
        <f>VLOOKUP(E661,[4]INVENTARIO!$B$4:$AA$1048576,26,0)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VLOOKUP(E662,[3]SEP!$C$11:$G$4122,5,0)</f>
        <v>25000</v>
      </c>
      <c r="T662" s="537">
        <f>VLOOKUP(E662,[3]SEP!$C$11:$H$4122,6,0)</f>
        <v>25000</v>
      </c>
      <c r="V662" s="469" t="e">
        <f>VLOOKUP(E662,[4]INVENTARIO!$B$4:$P$1048576,15,0)</f>
        <v>#N/A</v>
      </c>
      <c r="X662" s="466">
        <v>0</v>
      </c>
      <c r="Y662" s="466">
        <f t="shared" si="147"/>
        <v>0</v>
      </c>
      <c r="AA662" s="455">
        <v>0</v>
      </c>
      <c r="AB662" s="455">
        <f t="shared" si="148"/>
        <v>0</v>
      </c>
      <c r="AD662" s="455">
        <v>0</v>
      </c>
      <c r="AE662" s="455">
        <f t="shared" si="149"/>
        <v>0</v>
      </c>
      <c r="AG662" s="455" t="e">
        <f>VLOOKUP(E662,[4]INVENTARIO!$B$4:$AA$1048576,26,0)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VLOOKUP(E663,[4]INVENTARIO!$B$4:$D$1048576,3,0)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VLOOKUP(E663,[4]INVENTARIO!$B$4:$P$1048576,15,0)</f>
        <v>1</v>
      </c>
      <c r="X663" s="466">
        <f>VLOOKUP(E663,[4]INVENTARIO!$B$114:$R$4077,17,0)</f>
        <v>113.1</v>
      </c>
      <c r="Y663" s="466">
        <f t="shared" si="147"/>
        <v>67.86</v>
      </c>
      <c r="AA663" s="455">
        <f>VLOOKUP(E663,[4]INVENTARIO!$B$4:$U$4077,20,0)</f>
        <v>113.1</v>
      </c>
      <c r="AB663" s="455">
        <f t="shared" si="148"/>
        <v>67.86</v>
      </c>
      <c r="AD663" s="455">
        <f>VLOOKUP(E663,[4]INVENTARIO!$B$4:$X$4077,23,0)</f>
        <v>113.1</v>
      </c>
      <c r="AE663" s="455">
        <f t="shared" si="149"/>
        <v>67.86</v>
      </c>
      <c r="AG663" s="455">
        <f>VLOOKUP(E663,[4]INVENTARIO!$B$4:$AA$1048576,26,0)</f>
        <v>113.1</v>
      </c>
      <c r="AH663" s="455">
        <f t="shared" si="150"/>
        <v>67.86</v>
      </c>
      <c r="AJ663" s="455">
        <f>VLOOKUP(E663,[4]INVENTARIO!$B$4:$AD$1048576,29,0)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VLOOKUP(E664,[4]INVENTARIO!$B$4:$D$1048576,3,0)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VLOOKUP(E664,[4]INVENTARIO!$B$4:$P$1048576,15,0)</f>
        <v>1</v>
      </c>
      <c r="X664" s="466">
        <f>VLOOKUP(E664,[4]INVENTARIO!$B$114:$R$4077,17,0)</f>
        <v>59.55</v>
      </c>
      <c r="Y664" s="466">
        <f t="shared" si="147"/>
        <v>35.729999999999997</v>
      </c>
      <c r="AA664" s="455">
        <f>VLOOKUP(E664,[4]INVENTARIO!$B$4:$U$4077,20,0)</f>
        <v>59.55</v>
      </c>
      <c r="AB664" s="455">
        <f t="shared" si="148"/>
        <v>35.729999999999997</v>
      </c>
      <c r="AD664" s="455">
        <f>VLOOKUP(E664,[4]INVENTARIO!$B$4:$X$4077,23,0)</f>
        <v>59.55</v>
      </c>
      <c r="AE664" s="455">
        <f t="shared" si="149"/>
        <v>35.729999999999997</v>
      </c>
      <c r="AG664" s="455">
        <f>VLOOKUP(E664,[4]INVENTARIO!$B$4:$AA$1048576,26,0)</f>
        <v>59.55</v>
      </c>
      <c r="AH664" s="455">
        <f t="shared" si="150"/>
        <v>35.729999999999997</v>
      </c>
      <c r="AJ664" s="455">
        <f>VLOOKUP(E664,[4]INVENTARIO!$B$4:$AD$1048576,29,0)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VLOOKUP(E665,[4]INVENTARIO!$B$4:$D$1048576,3,0)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VLOOKUP(E665,[4]INVENTARIO!$B$4:$P$1048576,15,0)</f>
        <v>1</v>
      </c>
      <c r="X665" s="466">
        <f>VLOOKUP(E665,[4]INVENTARIO!$B$114:$R$4077,17,0)</f>
        <v>72.599999999999994</v>
      </c>
      <c r="Y665" s="466">
        <f t="shared" si="147"/>
        <v>43.559999999999995</v>
      </c>
      <c r="AA665" s="455">
        <f>VLOOKUP(E665,[4]INVENTARIO!$B$4:$U$4077,20,0)</f>
        <v>72.599999999999994</v>
      </c>
      <c r="AB665" s="455">
        <f t="shared" si="148"/>
        <v>43.559999999999995</v>
      </c>
      <c r="AD665" s="455">
        <f>VLOOKUP(E665,[4]INVENTARIO!$B$4:$X$4077,23,0)</f>
        <v>72.599999999999994</v>
      </c>
      <c r="AE665" s="455">
        <f t="shared" si="149"/>
        <v>43.559999999999995</v>
      </c>
      <c r="AG665" s="455">
        <f>VLOOKUP(E665,[4]INVENTARIO!$B$4:$AA$1048576,26,0)</f>
        <v>72.599999999999994</v>
      </c>
      <c r="AH665" s="455">
        <f t="shared" si="150"/>
        <v>43.559999999999995</v>
      </c>
      <c r="AJ665" s="455">
        <f>VLOOKUP(E665,[4]INVENTARIO!$B$4:$AD$1048576,29,0)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VLOOKUP(E666,[4]INVENTARIO!$B$4:$D$1048576,3,0)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VLOOKUP(E666,[4]INVENTARIO!$B$4:$P$1048576,15,0)</f>
        <v>0.8</v>
      </c>
      <c r="X666" s="466">
        <f>VLOOKUP(E666,[4]INVENTARIO!$B$114:$R$4077,17,0)</f>
        <v>11.65</v>
      </c>
      <c r="Y666" s="466">
        <f t="shared" si="147"/>
        <v>6.99</v>
      </c>
      <c r="AA666" s="455">
        <f>VLOOKUP(E666,[4]INVENTARIO!$B$4:$U$4077,20,0)</f>
        <v>11.65</v>
      </c>
      <c r="AB666" s="455">
        <f t="shared" si="148"/>
        <v>6.99</v>
      </c>
      <c r="AD666" s="455">
        <f>VLOOKUP(E666,[4]INVENTARIO!$B$4:$X$4077,23,0)</f>
        <v>11.65</v>
      </c>
      <c r="AE666" s="455">
        <f t="shared" si="149"/>
        <v>6.99</v>
      </c>
      <c r="AG666" s="455">
        <f>VLOOKUP(E666,[4]INVENTARIO!$B$4:$AA$1048576,26,0)</f>
        <v>8.25</v>
      </c>
      <c r="AH666" s="455">
        <f t="shared" si="150"/>
        <v>4.95</v>
      </c>
      <c r="AJ666" s="455">
        <f>VLOOKUP(E666,[4]INVENTARIO!$B$4:$AD$1048576,29,0)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VLOOKUP(E667,[4]INVENTARIO!$B$4:$D$1048576,3,0)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VLOOKUP(E667,[4]INVENTARIO!$B$4:$P$1048576,15,0)</f>
        <v>0.8</v>
      </c>
      <c r="X667" s="466">
        <f>VLOOKUP(E667,[4]INVENTARIO!$B$114:$R$4077,17,0)</f>
        <v>22.07</v>
      </c>
      <c r="Y667" s="466">
        <f t="shared" si="147"/>
        <v>13.241999999999999</v>
      </c>
      <c r="AA667" s="455">
        <f>VLOOKUP(E667,[4]INVENTARIO!$B$4:$U$4077,20,0)</f>
        <v>22.07</v>
      </c>
      <c r="AB667" s="455">
        <f t="shared" si="148"/>
        <v>13.241999999999999</v>
      </c>
      <c r="AD667" s="455">
        <f>VLOOKUP(E667,[4]INVENTARIO!$B$4:$X$4077,23,0)</f>
        <v>22.07</v>
      </c>
      <c r="AE667" s="455">
        <f t="shared" si="149"/>
        <v>13.241999999999999</v>
      </c>
      <c r="AG667" s="455">
        <f>VLOOKUP(E667,[4]INVENTARIO!$B$4:$AA$1048576,26,0)</f>
        <v>15.75</v>
      </c>
      <c r="AH667" s="455">
        <f t="shared" si="150"/>
        <v>9.4499999999999993</v>
      </c>
      <c r="AJ667" s="455">
        <f>VLOOKUP(E667,[4]INVENTARIO!$B$4:$AD$1048576,29,0)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VLOOKUP(E668,[3]SEP!$C$11:$H$4122,6,0)</f>
        <v>132</v>
      </c>
      <c r="V668" s="469">
        <v>1</v>
      </c>
      <c r="X668" s="466">
        <v>0</v>
      </c>
      <c r="Y668" s="466">
        <f t="shared" si="147"/>
        <v>0</v>
      </c>
      <c r="AA668" s="455">
        <v>0</v>
      </c>
      <c r="AB668" s="455">
        <f t="shared" si="148"/>
        <v>0</v>
      </c>
      <c r="AD668" s="455">
        <v>0</v>
      </c>
      <c r="AE668" s="455">
        <f t="shared" si="149"/>
        <v>0</v>
      </c>
      <c r="AG668" s="455" t="e">
        <f>VLOOKUP(E668,[4]INVENTARIO!$B$4:$AA$1048576,26,0)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VLOOKUP(E669,[4]INVENTARIO!$B$4:$D$1048576,3,0)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VLOOKUP(E669,[4]INVENTARIO!$B$4:$P$1048576,15,0)</f>
        <v>1</v>
      </c>
      <c r="X669" s="466">
        <f>VLOOKUP(E669,[4]INVENTARIO!$B$114:$R$4077,17,0)</f>
        <v>115</v>
      </c>
      <c r="Y669" s="466">
        <f t="shared" si="147"/>
        <v>69</v>
      </c>
      <c r="AA669" s="455">
        <f>VLOOKUP(E669,[4]INVENTARIO!$B$4:$U$4077,20,0)</f>
        <v>115</v>
      </c>
      <c r="AB669" s="455">
        <f t="shared" si="148"/>
        <v>69</v>
      </c>
      <c r="AD669" s="455">
        <f>VLOOKUP(E669,[4]INVENTARIO!$B$4:$X$4077,23,0)</f>
        <v>115</v>
      </c>
      <c r="AE669" s="455">
        <f t="shared" si="149"/>
        <v>69</v>
      </c>
      <c r="AG669" s="455">
        <f>VLOOKUP(E669,[4]INVENTARIO!$B$4:$AA$1048576,26,0)</f>
        <v>80</v>
      </c>
      <c r="AH669" s="455">
        <f t="shared" si="150"/>
        <v>48</v>
      </c>
      <c r="AJ669" s="455">
        <f>VLOOKUP(E669,[4]INVENTARIO!$B$4:$AD$1048576,29,0)</f>
        <v>60</v>
      </c>
      <c r="AK669" s="455">
        <f t="shared" si="151"/>
        <v>36</v>
      </c>
    </row>
    <row r="670" spans="1:46" ht="24" customHeight="1" x14ac:dyDescent="0.25">
      <c r="A670" s="463" t="s">
        <v>23941</v>
      </c>
      <c r="B670" s="464">
        <v>661</v>
      </c>
      <c r="C670" s="463" t="s">
        <v>24035</v>
      </c>
      <c r="D670" s="463" t="s">
        <v>24039</v>
      </c>
      <c r="E670" s="464" t="s">
        <v>14035</v>
      </c>
      <c r="F670" s="463">
        <f>VLOOKUP(E670,[4]INVENTARIO!$B$4:$D$1048576,3,0)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VLOOKUP(E670,[4]INVENTARIO!$B$4:$P$1048576,15,0)</f>
        <v>1</v>
      </c>
      <c r="X670" s="466">
        <f>VLOOKUP(E670,[4]INVENTARIO!$B$114:$R$4077,17,0)</f>
        <v>100</v>
      </c>
      <c r="Y670" s="466">
        <f t="shared" si="147"/>
        <v>60</v>
      </c>
      <c r="AA670" s="455">
        <f>VLOOKUP(E670,[4]INVENTARIO!$B$4:$U$4077,20,0)</f>
        <v>100</v>
      </c>
      <c r="AB670" s="455">
        <f t="shared" si="148"/>
        <v>60</v>
      </c>
      <c r="AD670" s="455">
        <f>VLOOKUP(E670,[4]INVENTARIO!$B$4:$X$4077,23,0)</f>
        <v>100</v>
      </c>
      <c r="AE670" s="455">
        <f t="shared" si="149"/>
        <v>60</v>
      </c>
      <c r="AG670" s="455">
        <f>VLOOKUP(E670,[4]INVENTARIO!$B$4:$AA$1048576,26,0)</f>
        <v>60</v>
      </c>
      <c r="AH670" s="455">
        <f t="shared" si="150"/>
        <v>36</v>
      </c>
      <c r="AJ670" s="455">
        <f>VLOOKUP(E670,[4]INVENTARIO!$B$4:$AD$1048576,29,0)</f>
        <v>55</v>
      </c>
      <c r="AK670" s="455">
        <f t="shared" si="151"/>
        <v>33</v>
      </c>
    </row>
    <row r="671" spans="1:46" ht="24" customHeight="1" x14ac:dyDescent="0.25">
      <c r="A671" s="463" t="s">
        <v>19376</v>
      </c>
      <c r="B671" s="464">
        <v>662</v>
      </c>
      <c r="C671" s="463" t="s">
        <v>24035</v>
      </c>
      <c r="D671" s="463" t="s">
        <v>24039</v>
      </c>
      <c r="E671" s="464" t="s">
        <v>14036</v>
      </c>
      <c r="F671" s="463">
        <f>VLOOKUP(E671,[4]INVENTARIO!$B$4:$D$1048576,3,0)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VLOOKUP(E671,[4]INVENTARIO!$B$4:$P$1048576,15,0)</f>
        <v>1</v>
      </c>
      <c r="X671" s="466">
        <f>VLOOKUP(E671,[4]INVENTARIO!$B$114:$R$4077,17,0)</f>
        <v>115</v>
      </c>
      <c r="Y671" s="466">
        <f t="shared" si="147"/>
        <v>69</v>
      </c>
      <c r="AA671" s="455">
        <f>VLOOKUP(E671,[4]INVENTARIO!$B$4:$U$4077,20,0)</f>
        <v>115</v>
      </c>
      <c r="AB671" s="455">
        <f t="shared" si="148"/>
        <v>69</v>
      </c>
      <c r="AD671" s="455">
        <f>VLOOKUP(E671,[4]INVENTARIO!$B$4:$X$4077,23,0)</f>
        <v>115</v>
      </c>
      <c r="AE671" s="455">
        <f t="shared" si="149"/>
        <v>69</v>
      </c>
      <c r="AG671" s="455">
        <f>VLOOKUP(E671,[4]INVENTARIO!$B$4:$AA$1048576,26,0)</f>
        <v>80</v>
      </c>
      <c r="AH671" s="455">
        <f t="shared" si="150"/>
        <v>48</v>
      </c>
      <c r="AJ671" s="455">
        <f>VLOOKUP(E671,[4]INVENTARIO!$B$4:$AD$1048576,29,0)</f>
        <v>60</v>
      </c>
      <c r="AK671" s="455">
        <f t="shared" si="151"/>
        <v>36</v>
      </c>
    </row>
    <row r="672" spans="1:46" ht="24" customHeight="1" x14ac:dyDescent="0.25">
      <c r="A672" s="463" t="s">
        <v>23941</v>
      </c>
      <c r="B672" s="464">
        <v>663</v>
      </c>
      <c r="C672" s="463" t="s">
        <v>24035</v>
      </c>
      <c r="D672" s="463" t="s">
        <v>24040</v>
      </c>
      <c r="E672" s="464" t="s">
        <v>270</v>
      </c>
      <c r="F672" s="463">
        <f>VLOOKUP(E672,[4]INVENTARIO!$B$4:$D$1048576,3,0)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VLOOKUP(E672,[4]INVENTARIO!$B$4:$P$1048576,15,0)</f>
        <v>1</v>
      </c>
      <c r="X672" s="466">
        <f>VLOOKUP(E672,[4]INVENTARIO!$B$114:$R$4077,17,0)</f>
        <v>13.225</v>
      </c>
      <c r="Y672" s="466">
        <f t="shared" si="147"/>
        <v>7.9349999999999996</v>
      </c>
      <c r="AA672" s="455">
        <f>VLOOKUP(E672,[4]INVENTARIO!$B$4:$U$4077,20,0)</f>
        <v>13.225</v>
      </c>
      <c r="AB672" s="455">
        <f t="shared" si="148"/>
        <v>7.9349999999999996</v>
      </c>
      <c r="AD672" s="455">
        <f>VLOOKUP(E672,[4]INVENTARIO!$B$4:$X$4077,23,0)</f>
        <v>13.225</v>
      </c>
      <c r="AE672" s="455">
        <f t="shared" si="149"/>
        <v>7.9349999999999996</v>
      </c>
      <c r="AG672" s="455">
        <f>VLOOKUP(E672,[4]INVENTARIO!$B$4:$AA$1048576,26,0)</f>
        <v>11.5</v>
      </c>
      <c r="AH672" s="455">
        <f t="shared" si="150"/>
        <v>6.8999999999999995</v>
      </c>
      <c r="AJ672" s="455">
        <f>VLOOKUP(E672,[4]INVENTARIO!$B$4:$AD$1048576,29,0)</f>
        <v>10</v>
      </c>
      <c r="AK672" s="455">
        <f t="shared" si="151"/>
        <v>6</v>
      </c>
    </row>
    <row r="673" spans="1:38" ht="24" customHeight="1" x14ac:dyDescent="0.25">
      <c r="A673" s="463" t="s">
        <v>19376</v>
      </c>
      <c r="B673" s="464">
        <v>664</v>
      </c>
      <c r="C673" s="463" t="s">
        <v>24035</v>
      </c>
      <c r="D673" s="463" t="s">
        <v>24040</v>
      </c>
      <c r="E673" s="464" t="s">
        <v>272</v>
      </c>
      <c r="F673" s="463">
        <f>VLOOKUP(E673,[4]INVENTARIO!$B$4:$D$1048576,3,0)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VLOOKUP(E673,[4]INVENTARIO!$B$4:$P$1048576,15,0)</f>
        <v>1</v>
      </c>
      <c r="X673" s="466">
        <f>VLOOKUP(E673,[4]INVENTARIO!$B$114:$R$4077,17,0)</f>
        <v>18.515000000000001</v>
      </c>
      <c r="Y673" s="466">
        <f t="shared" si="147"/>
        <v>11.109</v>
      </c>
      <c r="AA673" s="455">
        <f>VLOOKUP(E673,[4]INVENTARIO!$B$4:$U$4077,20,0)</f>
        <v>18.515000000000001</v>
      </c>
      <c r="AB673" s="455">
        <f t="shared" si="148"/>
        <v>11.109</v>
      </c>
      <c r="AD673" s="455">
        <f>VLOOKUP(E673,[4]INVENTARIO!$B$4:$X$4077,23,0)</f>
        <v>18.515000000000001</v>
      </c>
      <c r="AE673" s="455">
        <f t="shared" si="149"/>
        <v>11.109</v>
      </c>
      <c r="AF673" s="499"/>
      <c r="AG673" s="455">
        <f>VLOOKUP(E673,[4]INVENTARIO!$B$4:$AA$1048576,26,0)</f>
        <v>16.100000000000001</v>
      </c>
      <c r="AH673" s="455">
        <f t="shared" si="150"/>
        <v>9.66</v>
      </c>
      <c r="AI673" s="499"/>
      <c r="AJ673" s="455">
        <f>VLOOKUP(E673,[4]INVENTARIO!$B$4:$AD$1048576,29,0)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VLOOKUP(E674,[4]INVENTARIO!$B$4:$D$1048576,3,0)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VLOOKUP(E674,[4]INVENTARIO!$B$4:$P$1048576,15,0)</f>
        <v>1</v>
      </c>
      <c r="X674" s="466">
        <f>VLOOKUP(E674,[4]INVENTARIO!$B$114:$R$4077,17,0)</f>
        <v>26.45</v>
      </c>
      <c r="Y674" s="466">
        <f t="shared" si="147"/>
        <v>15.87</v>
      </c>
      <c r="AA674" s="455">
        <f>VLOOKUP(E674,[4]INVENTARIO!$B$4:$U$4077,20,0)</f>
        <v>26.45</v>
      </c>
      <c r="AB674" s="455">
        <f t="shared" si="148"/>
        <v>15.87</v>
      </c>
      <c r="AD674" s="455">
        <f>VLOOKUP(E674,[4]INVENTARIO!$B$4:$X$4077,23,0)</f>
        <v>26.45</v>
      </c>
      <c r="AE674" s="455">
        <f t="shared" si="149"/>
        <v>15.87</v>
      </c>
      <c r="AG674" s="455">
        <f>VLOOKUP(E674,[4]INVENTARIO!$B$4:$AA$1048576,26,0)</f>
        <v>23</v>
      </c>
      <c r="AH674" s="455">
        <f t="shared" si="150"/>
        <v>13.799999999999999</v>
      </c>
      <c r="AJ674" s="455">
        <f>VLOOKUP(E674,[4]INVENTARIO!$B$4:$AD$1048576,29,0)</f>
        <v>20</v>
      </c>
      <c r="AK674" s="455">
        <f t="shared" si="151"/>
        <v>12</v>
      </c>
    </row>
    <row r="675" spans="1:38" ht="24" customHeight="1" x14ac:dyDescent="0.25">
      <c r="A675" s="463" t="s">
        <v>19376</v>
      </c>
      <c r="B675" s="464">
        <v>666</v>
      </c>
      <c r="C675" s="463" t="s">
        <v>24035</v>
      </c>
      <c r="D675" s="463" t="s">
        <v>24040</v>
      </c>
      <c r="E675" s="464" t="s">
        <v>274</v>
      </c>
      <c r="F675" s="463">
        <f>VLOOKUP(E675,[4]INVENTARIO!$B$4:$D$1048576,3,0)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VLOOKUP(E675,[4]INVENTARIO!$B$4:$P$1048576,15,0)</f>
        <v>1</v>
      </c>
      <c r="X675" s="466">
        <f>VLOOKUP(E675,[4]INVENTARIO!$B$114:$R$4077,17,0)</f>
        <v>38.352499999999999</v>
      </c>
      <c r="Y675" s="466">
        <f t="shared" si="147"/>
        <v>23.011499999999998</v>
      </c>
      <c r="AA675" s="455">
        <f>VLOOKUP(E675,[4]INVENTARIO!$B$4:$U$4077,20,0)</f>
        <v>38.352499999999999</v>
      </c>
      <c r="AB675" s="455">
        <f t="shared" si="148"/>
        <v>23.011499999999998</v>
      </c>
      <c r="AD675" s="455">
        <f>VLOOKUP(E675,[4]INVENTARIO!$B$4:$X$4077,23,0)</f>
        <v>38.352499999999999</v>
      </c>
      <c r="AE675" s="455">
        <f t="shared" si="149"/>
        <v>23.011499999999998</v>
      </c>
      <c r="AF675" s="499"/>
      <c r="AG675" s="455">
        <f>VLOOKUP(E675,[4]INVENTARIO!$B$4:$AA$1048576,26,0)</f>
        <v>33.35</v>
      </c>
      <c r="AH675" s="455">
        <f t="shared" si="150"/>
        <v>20.010000000000002</v>
      </c>
      <c r="AI675" s="499"/>
      <c r="AJ675" s="455">
        <f>VLOOKUP(E675,[4]INVENTARIO!$B$4:$AD$1048576,29,0)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VLOOKUP(E676,[4]INVENTARIO!$B$4:$D$1048576,3,0)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VLOOKUP(E676,[4]INVENTARIO!$B$4:$P$1048576,15,0)</f>
        <v>1</v>
      </c>
      <c r="X676" s="466">
        <f>VLOOKUP(E676,[4]INVENTARIO!$B$114:$R$4077,17,0)</f>
        <v>7.9350000000000005</v>
      </c>
      <c r="Y676" s="466">
        <f t="shared" si="147"/>
        <v>4.7610000000000001</v>
      </c>
      <c r="AA676" s="455">
        <f>VLOOKUP(E676,[4]INVENTARIO!$B$4:$U$4077,20,0)</f>
        <v>7.9350000000000005</v>
      </c>
      <c r="AB676" s="455">
        <f t="shared" si="148"/>
        <v>4.7610000000000001</v>
      </c>
      <c r="AD676" s="455">
        <f>VLOOKUP(E676,[4]INVENTARIO!$B$4:$X$4077,23,0)</f>
        <v>7.9350000000000005</v>
      </c>
      <c r="AE676" s="455">
        <f t="shared" si="149"/>
        <v>4.7610000000000001</v>
      </c>
      <c r="AG676" s="455">
        <f>VLOOKUP(E676,[4]INVENTARIO!$B$4:$AA$1048576,26,0)</f>
        <v>6.9</v>
      </c>
      <c r="AH676" s="455">
        <f t="shared" si="150"/>
        <v>4.1399999999999997</v>
      </c>
      <c r="AJ676" s="455">
        <f>VLOOKUP(E676,[4]INVENTARIO!$B$4:$AD$1048576,29,0)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VLOOKUP(E677,[4]INVENTARIO!$B$4:$D$1048576,3,0)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VLOOKUP(E677,[4]INVENTARIO!$B$4:$P$1048576,15,0)</f>
        <v>1</v>
      </c>
      <c r="X677" s="466">
        <f>VLOOKUP(E677,[4]INVENTARIO!$B$114:$R$4077,17,0)</f>
        <v>67.447499999999991</v>
      </c>
      <c r="Y677" s="466">
        <f t="shared" si="147"/>
        <v>40.468499999999992</v>
      </c>
      <c r="AA677" s="455">
        <f>VLOOKUP(E677,[4]INVENTARIO!$B$4:$U$4077,20,0)</f>
        <v>67.447499999999991</v>
      </c>
      <c r="AB677" s="455">
        <f t="shared" si="148"/>
        <v>40.468499999999992</v>
      </c>
      <c r="AD677" s="455">
        <f>VLOOKUP(E677,[4]INVENTARIO!$B$4:$X$4077,23,0)</f>
        <v>67.447499999999991</v>
      </c>
      <c r="AE677" s="455">
        <f t="shared" si="149"/>
        <v>40.468499999999992</v>
      </c>
      <c r="AF677" s="499"/>
      <c r="AG677" s="455">
        <f>VLOOKUP(E677,[4]INVENTARIO!$B$4:$AA$1048576,26,0)</f>
        <v>58.65</v>
      </c>
      <c r="AH677" s="455">
        <f t="shared" si="150"/>
        <v>35.19</v>
      </c>
      <c r="AI677" s="499"/>
      <c r="AJ677" s="455">
        <f>VLOOKUP(E677,[4]INVENTARIO!$B$4:$AD$1048576,29,0)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VLOOKUP(E678,[4]INVENTARIO!$B$4:$D$1048576,3,0)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VLOOKUP(E678,[4]INVENTARIO!$B$4:$P$1048576,15,0)</f>
        <v>1</v>
      </c>
      <c r="X678" s="466">
        <f>VLOOKUP(E678,[4]INVENTARIO!$B$114:$R$4077,17,0)</f>
        <v>9.2575000000000003</v>
      </c>
      <c r="Y678" s="466">
        <f t="shared" si="147"/>
        <v>5.5545</v>
      </c>
      <c r="AA678" s="455">
        <f>VLOOKUP(E678,[4]INVENTARIO!$B$4:$U$4077,20,0)</f>
        <v>9.2575000000000003</v>
      </c>
      <c r="AB678" s="455">
        <f t="shared" si="148"/>
        <v>5.5545</v>
      </c>
      <c r="AD678" s="455">
        <f>VLOOKUP(E678,[4]INVENTARIO!$B$4:$X$4077,23,0)</f>
        <v>9.2575000000000003</v>
      </c>
      <c r="AE678" s="455">
        <f t="shared" si="149"/>
        <v>5.5545</v>
      </c>
      <c r="AG678" s="455">
        <f>VLOOKUP(E678,[4]INVENTARIO!$B$4:$AA$1048576,26,0)</f>
        <v>8.0500000000000007</v>
      </c>
      <c r="AH678" s="455">
        <f t="shared" si="150"/>
        <v>4.83</v>
      </c>
      <c r="AJ678" s="455">
        <f>VLOOKUP(E678,[4]INVENTARIO!$B$4:$AD$1048576,29,0)</f>
        <v>7</v>
      </c>
      <c r="AK678" s="455">
        <f t="shared" si="151"/>
        <v>4.2</v>
      </c>
    </row>
    <row r="679" spans="1:38" ht="24" customHeight="1" x14ac:dyDescent="0.25">
      <c r="B679" s="464">
        <v>670</v>
      </c>
      <c r="C679" s="463" t="s">
        <v>24035</v>
      </c>
      <c r="D679" s="463" t="s">
        <v>24041</v>
      </c>
      <c r="E679" s="464" t="s">
        <v>18030</v>
      </c>
      <c r="F679" s="463">
        <f>VLOOKUP(E679,[4]INVENTARIO!$B$4:$D$1048576,3,0)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VLOOKUP(E679,[4]INVENTARIO!$B$4:$P$1048576,15,0)</f>
        <v>0.75</v>
      </c>
      <c r="X679" s="466">
        <f>VLOOKUP(E679,[4]INVENTARIO!$B$114:$R$4077,17,0)</f>
        <v>1073.5</v>
      </c>
      <c r="Y679" s="466">
        <f t="shared" si="147"/>
        <v>644.1</v>
      </c>
      <c r="AA679" s="455">
        <f>VLOOKUP(E679,[4]INVENTARIO!$B$4:$U$4077,20,0)</f>
        <v>1073.5</v>
      </c>
      <c r="AB679" s="455">
        <f t="shared" si="148"/>
        <v>644.1</v>
      </c>
      <c r="AD679" s="455">
        <f>VLOOKUP(E679,[4]INVENTARIO!$B$4:$X$4077,23,0)</f>
        <v>1073.5</v>
      </c>
      <c r="AE679" s="455">
        <f t="shared" si="149"/>
        <v>644.1</v>
      </c>
      <c r="AG679" s="455">
        <f>VLOOKUP(E679,[4]INVENTARIO!$B$4:$AA$1048576,26,0)</f>
        <v>1836.78</v>
      </c>
      <c r="AH679" s="455">
        <f t="shared" si="150"/>
        <v>1102.068</v>
      </c>
      <c r="AJ679" s="455">
        <f>VLOOKUP(E679,[4]INVENTARIO!$B$4:$AD$1048576,29,0)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VLOOKUP(E680,[4]INVENTARIO!$B$4:$D$1048576,3,0)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VLOOKUP(E680,[4]INVENTARIO!$B$4:$P$1048576,15,0)</f>
        <v>0.75</v>
      </c>
      <c r="X680" s="466">
        <f>VLOOKUP(E680,[4]INVENTARIO!$B$114:$R$4077,17,0)</f>
        <v>1656.5</v>
      </c>
      <c r="Y680" s="466">
        <f t="shared" si="147"/>
        <v>993.9</v>
      </c>
      <c r="AA680" s="455">
        <f>VLOOKUP(E680,[4]INVENTARIO!$B$4:$U$4077,20,0)</f>
        <v>1656.5</v>
      </c>
      <c r="AB680" s="455">
        <f t="shared" si="148"/>
        <v>993.9</v>
      </c>
      <c r="AD680" s="455">
        <f>VLOOKUP(E680,[4]INVENTARIO!$B$4:$X$4077,23,0)</f>
        <v>1656.5</v>
      </c>
      <c r="AE680" s="455">
        <f t="shared" si="149"/>
        <v>993.9</v>
      </c>
      <c r="AG680" s="455">
        <f>VLOOKUP(E680,[4]INVENTARIO!$B$4:$AA$1048576,26,0)</f>
        <v>2204.14</v>
      </c>
      <c r="AH680" s="455">
        <f t="shared" si="150"/>
        <v>1322.4839999999999</v>
      </c>
      <c r="AJ680" s="455">
        <f>VLOOKUP(E680,[4]INVENTARIO!$B$4:$AD$1048576,29,0)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VLOOKUP(E681,[4]INVENTARIO!$B$4:$D$1048576,3,0)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VLOOKUP(E681,[4]INVENTARIO!$B$4:$P$1048576,15,0)</f>
        <v>0.75</v>
      </c>
      <c r="X681" s="466">
        <f>VLOOKUP(E681,[4]INVENTARIO!$B$114:$R$4077,17,0)</f>
        <v>2226</v>
      </c>
      <c r="Y681" s="466">
        <f t="shared" si="147"/>
        <v>1335.6</v>
      </c>
      <c r="AA681" s="455">
        <f>VLOOKUP(E681,[4]INVENTARIO!$B$4:$U$4077,20,0)</f>
        <v>2226</v>
      </c>
      <c r="AB681" s="455">
        <f t="shared" si="148"/>
        <v>1335.6</v>
      </c>
      <c r="AD681" s="455">
        <f>VLOOKUP(E681,[4]INVENTARIO!$B$4:$X$4077,23,0)</f>
        <v>2226</v>
      </c>
      <c r="AE681" s="455">
        <f t="shared" si="149"/>
        <v>1335.6</v>
      </c>
      <c r="AG681" s="455">
        <f>VLOOKUP(E681,[4]INVENTARIO!$B$4:$AA$1048576,26,0)</f>
        <v>2602.11</v>
      </c>
      <c r="AH681" s="455">
        <f t="shared" si="150"/>
        <v>1561.2660000000001</v>
      </c>
      <c r="AJ681" s="455">
        <f>VLOOKUP(E681,[4]INVENTARIO!$B$4:$AD$1048576,29,0)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VLOOKUP(E682,[4]INVENTARIO!$B$4:$D$1048576,3,0)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VLOOKUP(E682,[4]INVENTARIO!$B$4:$P$1048576,15,0)</f>
        <v>0.75</v>
      </c>
      <c r="X682" s="466">
        <f>VLOOKUP(E682,[4]INVENTARIO!$B$114:$R$4077,17,0)</f>
        <v>2768</v>
      </c>
      <c r="Y682" s="466">
        <f t="shared" si="147"/>
        <v>1660.8</v>
      </c>
      <c r="AA682" s="455">
        <f>VLOOKUP(E682,[4]INVENTARIO!$B$4:$U$4077,20,0)</f>
        <v>2768</v>
      </c>
      <c r="AB682" s="455">
        <f t="shared" si="148"/>
        <v>1660.8</v>
      </c>
      <c r="AD682" s="455">
        <f>VLOOKUP(E682,[4]INVENTARIO!$B$4:$X$4077,23,0)</f>
        <v>2768</v>
      </c>
      <c r="AE682" s="455">
        <f t="shared" si="149"/>
        <v>1660.8</v>
      </c>
      <c r="AG682" s="455">
        <f>VLOOKUP(E682,[4]INVENTARIO!$B$4:$AA$1048576,26,0)</f>
        <v>3137.83</v>
      </c>
      <c r="AH682" s="455">
        <f t="shared" si="150"/>
        <v>1882.6979999999999</v>
      </c>
      <c r="AJ682" s="455">
        <f>VLOOKUP(E682,[4]INVENTARIO!$B$4:$AD$1048576,29,0)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VLOOKUP(E683,[4]INVENTARIO!$B$4:$D$1048576,3,0)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VLOOKUP(E683,[4]INVENTARIO!$B$4:$P$1048576,15,0)</f>
        <v>1</v>
      </c>
      <c r="X683" s="466">
        <f>VLOOKUP(E683,[4]INVENTARIO!$B$114:$R$4077,17,0)</f>
        <v>17.25</v>
      </c>
      <c r="Y683" s="466">
        <f t="shared" si="147"/>
        <v>10.35</v>
      </c>
      <c r="AA683" s="455">
        <f>VLOOKUP(E683,[4]INVENTARIO!$B$4:$U$4077,20,0)</f>
        <v>15</v>
      </c>
      <c r="AB683" s="455">
        <f t="shared" si="148"/>
        <v>9</v>
      </c>
      <c r="AD683" s="455">
        <f>VLOOKUP(E683,[4]INVENTARIO!$B$4:$X$4077,23,0)</f>
        <v>15</v>
      </c>
      <c r="AE683" s="455">
        <f t="shared" si="149"/>
        <v>9</v>
      </c>
      <c r="AG683" s="455">
        <f>VLOOKUP(E683,[4]INVENTARIO!$B$4:$AA$1048576,26,0)</f>
        <v>15</v>
      </c>
      <c r="AH683" s="455">
        <f t="shared" si="150"/>
        <v>9</v>
      </c>
      <c r="AJ683" s="455">
        <f>VLOOKUP(E683,[4]INVENTARIO!$B$4:$AD$1048576,29,0)</f>
        <v>15</v>
      </c>
      <c r="AK683" s="455">
        <f t="shared" si="151"/>
        <v>9</v>
      </c>
    </row>
    <row r="684" spans="1:38" ht="24" customHeight="1" x14ac:dyDescent="0.25">
      <c r="A684" s="463" t="s">
        <v>23941</v>
      </c>
      <c r="B684" s="464">
        <v>675</v>
      </c>
      <c r="C684" s="463" t="s">
        <v>24035</v>
      </c>
      <c r="D684" s="463" t="s">
        <v>24015</v>
      </c>
      <c r="E684" s="464" t="s">
        <v>23266</v>
      </c>
      <c r="F684" s="463">
        <f>VLOOKUP(E684,[4]INVENTARIO!$B$4:$D$1048576,3,0)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VLOOKUP(E684,[4]INVENTARIO!$B$4:$P$1048576,15,0)</f>
        <v>1</v>
      </c>
      <c r="X684" s="466">
        <f>VLOOKUP(E684,[4]INVENTARIO!$B$114:$R$4077,17,0)</f>
        <v>0</v>
      </c>
      <c r="Y684" s="466">
        <f t="shared" si="147"/>
        <v>0</v>
      </c>
      <c r="AA684" s="455">
        <f>VLOOKUP(E684,[4]INVENTARIO!$B$4:$U$4077,20,0)</f>
        <v>0</v>
      </c>
      <c r="AB684" s="455">
        <f t="shared" si="148"/>
        <v>0</v>
      </c>
      <c r="AD684" s="455">
        <f>VLOOKUP(E684,[4]INVENTARIO!$B$4:$X$4077,23,0)</f>
        <v>0</v>
      </c>
      <c r="AE684" s="455">
        <f t="shared" si="149"/>
        <v>0</v>
      </c>
      <c r="AG684" s="455">
        <f>VLOOKUP(E684,[4]INVENTARIO!$B$4:$AA$1048576,26,0)</f>
        <v>0</v>
      </c>
      <c r="AH684" s="455">
        <f t="shared" si="150"/>
        <v>0</v>
      </c>
      <c r="AJ684" s="455">
        <f>VLOOKUP(E684,[4]INVENTARIO!$B$4:$AD$1048576,29,0)</f>
        <v>0</v>
      </c>
      <c r="AK684" s="455">
        <f t="shared" si="151"/>
        <v>0</v>
      </c>
    </row>
    <row r="685" spans="1:38" ht="24" customHeight="1" x14ac:dyDescent="0.25">
      <c r="A685" s="473" t="s">
        <v>13521</v>
      </c>
      <c r="B685" s="464">
        <v>676</v>
      </c>
      <c r="C685" s="463" t="s">
        <v>24045</v>
      </c>
      <c r="D685" s="463" t="s">
        <v>24037</v>
      </c>
      <c r="E685" s="464" t="s">
        <v>22400</v>
      </c>
      <c r="F685" s="463">
        <f>VLOOKUP(E685,[4]INVENTARIO!$B$4:$D$1048576,3,0)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VLOOKUP(E685,[4]INVENTARIO!$B$4:$P$1048576,15,0)</f>
        <v>1</v>
      </c>
      <c r="X685" s="466">
        <f>VLOOKUP(E685,[4]INVENTARIO!$B$114:$R$4077,17,0)</f>
        <v>90.9</v>
      </c>
      <c r="Y685" s="466">
        <f t="shared" si="147"/>
        <v>54.54</v>
      </c>
      <c r="AA685" s="455">
        <f>VLOOKUP(E685,[4]INVENTARIO!$B$4:$U$4077,20,0)</f>
        <v>90.9</v>
      </c>
      <c r="AB685" s="455">
        <f t="shared" si="148"/>
        <v>54.54</v>
      </c>
      <c r="AD685" s="455">
        <f>VLOOKUP(E685,[4]INVENTARIO!$B$4:$X$4077,23,0)</f>
        <v>90.9</v>
      </c>
      <c r="AE685" s="455">
        <f t="shared" si="149"/>
        <v>54.54</v>
      </c>
      <c r="AG685" s="455">
        <f>VLOOKUP(E685,[4]INVENTARIO!$B$4:$AA$1048576,26,0)</f>
        <v>90.9</v>
      </c>
      <c r="AH685" s="455">
        <f t="shared" si="150"/>
        <v>54.54</v>
      </c>
      <c r="AJ685" s="455">
        <f>VLOOKUP(E685,[4]INVENTARIO!$B$4:$AD$1048576,29,0)</f>
        <v>85</v>
      </c>
      <c r="AK685" s="455">
        <f t="shared" si="151"/>
        <v>51</v>
      </c>
    </row>
    <row r="686" spans="1:38" ht="24" customHeight="1" x14ac:dyDescent="0.25">
      <c r="A686" s="473" t="s">
        <v>13521</v>
      </c>
      <c r="B686" s="464">
        <v>677</v>
      </c>
      <c r="C686" s="463" t="s">
        <v>24045</v>
      </c>
      <c r="D686" s="463" t="s">
        <v>24037</v>
      </c>
      <c r="E686" s="464" t="s">
        <v>22401</v>
      </c>
      <c r="F686" s="463">
        <f>VLOOKUP(E686,[4]INVENTARIO!$B$4:$D$1048576,3,0)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VLOOKUP(E686,[4]INVENTARIO!$B$4:$P$1048576,15,0)</f>
        <v>1</v>
      </c>
      <c r="X686" s="466">
        <f>VLOOKUP(E686,[4]INVENTARIO!$B$114:$R$4077,17,0)</f>
        <v>98.79</v>
      </c>
      <c r="Y686" s="466">
        <f t="shared" si="147"/>
        <v>59.274000000000001</v>
      </c>
      <c r="AA686" s="455">
        <f>VLOOKUP(E686,[4]INVENTARIO!$B$4:$U$4077,20,0)</f>
        <v>98.79</v>
      </c>
      <c r="AB686" s="455">
        <f t="shared" si="148"/>
        <v>59.274000000000001</v>
      </c>
      <c r="AD686" s="455">
        <f>VLOOKUP(E686,[4]INVENTARIO!$B$4:$X$4077,23,0)</f>
        <v>98.79</v>
      </c>
      <c r="AE686" s="455">
        <f t="shared" si="149"/>
        <v>59.274000000000001</v>
      </c>
      <c r="AG686" s="455">
        <f>VLOOKUP(E686,[4]INVENTARIO!$B$4:$AA$1048576,26,0)</f>
        <v>98.79</v>
      </c>
      <c r="AH686" s="455">
        <f t="shared" si="150"/>
        <v>59.274000000000001</v>
      </c>
      <c r="AJ686" s="455">
        <f>VLOOKUP(E686,[4]INVENTARIO!$B$4:$AD$1048576,29,0)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VLOOKUP(E687,[4]INVENTARIO!$B$4:$D$1048576,3,0)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VLOOKUP(E687,[4]INVENTARIO!$B$4:$P$1048576,15,0)</f>
        <v>1</v>
      </c>
      <c r="X687" s="466">
        <f>VLOOKUP(E687,[4]INVENTARIO!$B$114:$R$4077,17,0)</f>
        <v>156.24</v>
      </c>
      <c r="Y687" s="466">
        <f t="shared" si="147"/>
        <v>93.744</v>
      </c>
      <c r="AA687" s="455">
        <f>VLOOKUP(E687,[4]INVENTARIO!$B$4:$U$4077,20,0)</f>
        <v>156.24</v>
      </c>
      <c r="AB687" s="455">
        <f t="shared" si="148"/>
        <v>93.744</v>
      </c>
      <c r="AD687" s="455">
        <f>VLOOKUP(E687,[4]INVENTARIO!$B$4:$X$4077,23,0)</f>
        <v>156.24</v>
      </c>
      <c r="AE687" s="455">
        <f t="shared" si="149"/>
        <v>93.744</v>
      </c>
      <c r="AG687" s="455">
        <f>VLOOKUP(E687,[4]INVENTARIO!$B$4:$AA$1048576,26,0)</f>
        <v>156.24</v>
      </c>
      <c r="AH687" s="455">
        <f t="shared" si="150"/>
        <v>93.744</v>
      </c>
      <c r="AJ687" s="455">
        <f>VLOOKUP(E687,[4]INVENTARIO!$B$4:$AD$1048576,29,0)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VLOOKUP(E688,[4]INVENTARIO!$B$4:$D$1048576,3,0)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VLOOKUP(E688,[4]INVENTARIO!$B$4:$P$1048576,15,0)</f>
        <v>1</v>
      </c>
      <c r="X688" s="466">
        <f>VLOOKUP(E688,[4]INVENTARIO!$B$114:$R$4077,17,0)</f>
        <v>117.09</v>
      </c>
      <c r="Y688" s="466">
        <f t="shared" si="147"/>
        <v>70.254000000000005</v>
      </c>
      <c r="AA688" s="455">
        <f>VLOOKUP(E688,[4]INVENTARIO!$B$4:$U$4077,20,0)</f>
        <v>117.09</v>
      </c>
      <c r="AB688" s="455">
        <f t="shared" si="148"/>
        <v>70.254000000000005</v>
      </c>
      <c r="AD688" s="455">
        <f>VLOOKUP(E688,[4]INVENTARIO!$B$4:$X$4077,23,0)</f>
        <v>117.09</v>
      </c>
      <c r="AE688" s="455">
        <f t="shared" si="149"/>
        <v>70.254000000000005</v>
      </c>
      <c r="AG688" s="455">
        <f>VLOOKUP(E688,[4]INVENTARIO!$B$4:$AA$1048576,26,0)</f>
        <v>117.09</v>
      </c>
      <c r="AH688" s="455">
        <f t="shared" si="150"/>
        <v>70.254000000000005</v>
      </c>
      <c r="AJ688" s="455">
        <f>VLOOKUP(E688,[4]INVENTARIO!$B$4:$AD$1048576,29,0)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VLOOKUP(E689,[4]INVENTARIO!$B$4:$D$1048576,3,0)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VLOOKUP(E689,[4]INVENTARIO!$B$4:$P$1048576,15,0)</f>
        <v>1</v>
      </c>
      <c r="X689" s="466">
        <f>VLOOKUP(E689,[4]INVENTARIO!$B$114:$R$4077,17,0)</f>
        <v>131.4</v>
      </c>
      <c r="Y689" s="466">
        <f t="shared" si="147"/>
        <v>78.84</v>
      </c>
      <c r="AA689" s="455">
        <f>VLOOKUP(E689,[4]INVENTARIO!$B$4:$U$4077,20,0)</f>
        <v>131.4</v>
      </c>
      <c r="AB689" s="455">
        <f t="shared" si="148"/>
        <v>78.84</v>
      </c>
      <c r="AD689" s="455">
        <f>VLOOKUP(E689,[4]INVENTARIO!$B$4:$X$4077,23,0)</f>
        <v>131.4</v>
      </c>
      <c r="AE689" s="455">
        <f t="shared" si="149"/>
        <v>78.84</v>
      </c>
      <c r="AG689" s="455">
        <f>VLOOKUP(E689,[4]INVENTARIO!$B$4:$AA$1048576,26,0)</f>
        <v>131.4</v>
      </c>
      <c r="AH689" s="455">
        <f t="shared" si="150"/>
        <v>78.84</v>
      </c>
      <c r="AJ689" s="455">
        <f>VLOOKUP(E689,[4]INVENTARIO!$B$4:$AD$1048576,29,0)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VLOOKUP(E690,[4]INVENTARIO!$B$4:$D$1048576,3,0)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VLOOKUP(E690,[4]INVENTARIO!$B$4:$P$1048576,15,0)</f>
        <v>1</v>
      </c>
      <c r="X690" s="466">
        <f>VLOOKUP(E690,[4]INVENTARIO!$B$114:$R$4077,17,0)</f>
        <v>178.76</v>
      </c>
      <c r="Y690" s="466">
        <f t="shared" si="147"/>
        <v>107.25599999999999</v>
      </c>
      <c r="AA690" s="455">
        <f>VLOOKUP(E690,[4]INVENTARIO!$B$4:$U$4077,20,0)</f>
        <v>178.76</v>
      </c>
      <c r="AB690" s="455">
        <f t="shared" si="148"/>
        <v>107.25599999999999</v>
      </c>
      <c r="AD690" s="455">
        <f>VLOOKUP(E690,[4]INVENTARIO!$B$4:$X$4077,23,0)</f>
        <v>178.76</v>
      </c>
      <c r="AE690" s="455">
        <f t="shared" si="149"/>
        <v>107.25599999999999</v>
      </c>
      <c r="AG690" s="455">
        <f>VLOOKUP(E690,[4]INVENTARIO!$B$4:$AA$1048576,26,0)</f>
        <v>178.76</v>
      </c>
      <c r="AH690" s="455">
        <f t="shared" si="150"/>
        <v>107.25599999999999</v>
      </c>
      <c r="AJ690" s="455">
        <f>VLOOKUP(E690,[4]INVENTARIO!$B$4:$AD$1048576,29,0)</f>
        <v>0</v>
      </c>
      <c r="AK690" s="455">
        <f t="shared" si="151"/>
        <v>0</v>
      </c>
    </row>
    <row r="691" spans="1:38" ht="24" customHeight="1" x14ac:dyDescent="0.25">
      <c r="A691" s="463" t="s">
        <v>23941</v>
      </c>
      <c r="B691" s="464">
        <v>682</v>
      </c>
      <c r="C691" s="463" t="s">
        <v>24045</v>
      </c>
      <c r="D691" s="463" t="s">
        <v>24047</v>
      </c>
      <c r="E691" s="464" t="s">
        <v>17929</v>
      </c>
      <c r="F691" s="463">
        <f>VLOOKUP(E691,[4]INVENTARIO!$B$4:$D$1048576,3,0)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VLOOKUP(E691,[4]INVENTARIO!$B$4:$P$1048576,15,0)</f>
        <v>1</v>
      </c>
      <c r="X691" s="466">
        <f>VLOOKUP(E691,[4]INVENTARIO!$B$114:$R$4077,17,0)</f>
        <v>19.9755</v>
      </c>
      <c r="Y691" s="466">
        <f t="shared" si="147"/>
        <v>11.985300000000001</v>
      </c>
      <c r="AA691" s="455">
        <f>VLOOKUP(E691,[4]INVENTARIO!$B$4:$U$4077,20,0)</f>
        <v>19.9755</v>
      </c>
      <c r="AB691" s="455">
        <f t="shared" si="148"/>
        <v>11.985300000000001</v>
      </c>
      <c r="AD691" s="455">
        <f>VLOOKUP(E691,[4]INVENTARIO!$B$4:$X$4077,23,0)</f>
        <v>19.9755</v>
      </c>
      <c r="AE691" s="455">
        <f t="shared" si="149"/>
        <v>11.985300000000001</v>
      </c>
      <c r="AG691" s="455">
        <f>VLOOKUP(E691,[4]INVENTARIO!$B$4:$AA$1048576,26,0)</f>
        <v>17.37</v>
      </c>
      <c r="AH691" s="455">
        <f t="shared" si="150"/>
        <v>10.422000000000001</v>
      </c>
      <c r="AJ691" s="455">
        <f>VLOOKUP(E691,[4]INVENTARIO!$B$4:$AD$1048576,29,0)</f>
        <v>15.1</v>
      </c>
      <c r="AK691" s="455">
        <f t="shared" si="151"/>
        <v>9.0599999999999987</v>
      </c>
    </row>
    <row r="692" spans="1:38" ht="24" customHeight="1" x14ac:dyDescent="0.25">
      <c r="B692" s="464">
        <v>683</v>
      </c>
      <c r="C692" s="463" t="s">
        <v>24045</v>
      </c>
      <c r="D692" s="463" t="s">
        <v>24047</v>
      </c>
      <c r="E692" s="464" t="s">
        <v>17930</v>
      </c>
      <c r="F692" s="463">
        <f>VLOOKUP(E692,[4]INVENTARIO!$B$4:$D$1048576,3,0)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VLOOKUP(E692,[4]INVENTARIO!$B$4:$P$1048576,15,0)</f>
        <v>1</v>
      </c>
      <c r="X692" s="466">
        <f>VLOOKUP(E692,[4]INVENTARIO!$B$114:$R$4077,17,0)</f>
        <v>27.910499999999999</v>
      </c>
      <c r="Y692" s="466">
        <f t="shared" ref="Y692:Y709" si="153">X692*60%</f>
        <v>16.746299999999998</v>
      </c>
      <c r="AA692" s="455">
        <f>VLOOKUP(E692,[4]INVENTARIO!$B$4:$U$4077,20,0)</f>
        <v>27.910499999999999</v>
      </c>
      <c r="AB692" s="455">
        <f t="shared" ref="AB692:AB709" si="154">AA692*60%</f>
        <v>16.746299999999998</v>
      </c>
      <c r="AD692" s="455">
        <f>VLOOKUP(E692,[4]INVENTARIO!$B$4:$X$4077,23,0)</f>
        <v>27.910499999999999</v>
      </c>
      <c r="AE692" s="455">
        <f t="shared" ref="AE692:AE709" si="155">AD692*60%</f>
        <v>16.746299999999998</v>
      </c>
      <c r="AG692" s="455">
        <f>VLOOKUP(E692,[4]INVENTARIO!$B$4:$AA$1048576,26,0)</f>
        <v>24.27</v>
      </c>
      <c r="AH692" s="455">
        <f t="shared" ref="AH692:AH709" si="156">AG692*60%</f>
        <v>14.561999999999999</v>
      </c>
      <c r="AJ692" s="455">
        <f>VLOOKUP(E692,[4]INVENTARIO!$B$4:$AD$1048576,29,0)</f>
        <v>21.1</v>
      </c>
      <c r="AK692" s="455">
        <f t="shared" ref="AK692:AK712" si="157">AJ692*60%</f>
        <v>12.66</v>
      </c>
    </row>
    <row r="693" spans="1:38" ht="24" customHeight="1" x14ac:dyDescent="0.25">
      <c r="B693" s="464">
        <v>684</v>
      </c>
      <c r="C693" s="463" t="s">
        <v>24045</v>
      </c>
      <c r="D693" s="463" t="s">
        <v>24047</v>
      </c>
      <c r="E693" s="464" t="s">
        <v>17931</v>
      </c>
      <c r="F693" s="463">
        <f>VLOOKUP(E693,[4]INVENTARIO!$B$4:$D$1048576,3,0)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VLOOKUP(E693,[4]INVENTARIO!$B$4:$P$1048576,15,0)</f>
        <v>1</v>
      </c>
      <c r="X693" s="466">
        <f>VLOOKUP(E693,[4]INVENTARIO!$B$114:$R$4077,17,0)</f>
        <v>35.902999999999999</v>
      </c>
      <c r="Y693" s="466">
        <f t="shared" si="153"/>
        <v>21.541799999999999</v>
      </c>
      <c r="AA693" s="455">
        <f>VLOOKUP(E693,[4]INVENTARIO!$B$4:$U$4077,20,0)</f>
        <v>35.902999999999999</v>
      </c>
      <c r="AB693" s="455">
        <f t="shared" si="154"/>
        <v>21.541799999999999</v>
      </c>
      <c r="AD693" s="455">
        <f>VLOOKUP(E693,[4]INVENTARIO!$B$4:$X$4077,23,0)</f>
        <v>35.902999999999999</v>
      </c>
      <c r="AE693" s="455">
        <f t="shared" si="155"/>
        <v>21.541799999999999</v>
      </c>
      <c r="AG693" s="455">
        <f>VLOOKUP(E693,[4]INVENTARIO!$B$4:$AA$1048576,26,0)</f>
        <v>31.22</v>
      </c>
      <c r="AH693" s="455">
        <f t="shared" si="156"/>
        <v>18.731999999999999</v>
      </c>
      <c r="AJ693" s="455">
        <f>VLOOKUP(E693,[4]INVENTARIO!$B$4:$AD$1048576,29,0)</f>
        <v>27.15</v>
      </c>
      <c r="AK693" s="455">
        <f t="shared" si="157"/>
        <v>16.29</v>
      </c>
    </row>
    <row r="694" spans="1:38" ht="24" customHeight="1" x14ac:dyDescent="0.25">
      <c r="B694" s="464">
        <v>685</v>
      </c>
      <c r="C694" s="463" t="s">
        <v>24045</v>
      </c>
      <c r="D694" s="463" t="s">
        <v>24047</v>
      </c>
      <c r="E694" s="464" t="s">
        <v>17928</v>
      </c>
      <c r="F694" s="463">
        <f>VLOOKUP(E694,[4]INVENTARIO!$B$4:$D$1048576,3,0)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VLOOKUP(E694,[4]INVENTARIO!$B$4:$P$1048576,15,0)</f>
        <v>1</v>
      </c>
      <c r="X694" s="466">
        <f>VLOOKUP(E694,[4]INVENTARIO!$B$114:$R$4077,17,0)</f>
        <v>16.732500000000002</v>
      </c>
      <c r="Y694" s="466">
        <f t="shared" si="153"/>
        <v>10.0395</v>
      </c>
      <c r="AA694" s="455">
        <f>VLOOKUP(E694,[4]INVENTARIO!$B$4:$U$4077,20,0)</f>
        <v>16.732500000000002</v>
      </c>
      <c r="AB694" s="455">
        <f t="shared" si="154"/>
        <v>10.0395</v>
      </c>
      <c r="AD694" s="455">
        <f>VLOOKUP(E694,[4]INVENTARIO!$B$4:$X$4077,23,0)</f>
        <v>16.732500000000002</v>
      </c>
      <c r="AE694" s="455">
        <f t="shared" si="155"/>
        <v>10.0395</v>
      </c>
      <c r="AG694" s="455">
        <f>VLOOKUP(E694,[4]INVENTARIO!$B$4:$AA$1048576,26,0)</f>
        <v>14.55</v>
      </c>
      <c r="AH694" s="455">
        <f t="shared" si="156"/>
        <v>8.73</v>
      </c>
      <c r="AJ694" s="455">
        <f>VLOOKUP(E694,[4]INVENTARIO!$B$4:$AD$1048576,29,0)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24118</v>
      </c>
      <c r="H695" s="463" t="s">
        <v>24057</v>
      </c>
      <c r="I695" s="463" t="s">
        <v>23991</v>
      </c>
      <c r="J695" s="462" t="s">
        <v>4605</v>
      </c>
      <c r="K695" s="462" t="s">
        <v>4605</v>
      </c>
      <c r="L695" s="462" t="s">
        <v>4605</v>
      </c>
      <c r="M695" s="462">
        <v>0</v>
      </c>
      <c r="N695" s="462" t="s">
        <v>4605</v>
      </c>
      <c r="O695" s="462">
        <v>0</v>
      </c>
      <c r="P695" s="537">
        <v>130</v>
      </c>
      <c r="Q695" s="537">
        <v>130</v>
      </c>
      <c r="R695" s="539"/>
      <c r="S695" s="537">
        <f>VLOOKUP(E695,[3]SEP!$C$11:$G$4122,5,0)</f>
        <v>100</v>
      </c>
      <c r="T695" s="537">
        <f>VLOOKUP(E695,[3]SEP!$C$11:$H$4122,6,0)</f>
        <v>100</v>
      </c>
      <c r="V695" s="469" t="e">
        <f>VLOOKUP(E695,[4]INVENTARIO!$B$4:$P$1048576,15,0)</f>
        <v>#N/A</v>
      </c>
      <c r="X695" s="466">
        <v>0</v>
      </c>
      <c r="Y695" s="466">
        <f t="shared" si="153"/>
        <v>0</v>
      </c>
      <c r="AA695" s="455">
        <v>0</v>
      </c>
      <c r="AB695" s="455">
        <f t="shared" si="154"/>
        <v>0</v>
      </c>
      <c r="AC695" s="493"/>
      <c r="AD695" s="455">
        <v>0</v>
      </c>
      <c r="AE695" s="455">
        <f t="shared" si="155"/>
        <v>0</v>
      </c>
      <c r="AG695" s="455" t="e">
        <f>VLOOKUP(E695,[4]INVENTARIO!$B$4:$AA$1048576,26,0)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24228</v>
      </c>
      <c r="F696" s="463">
        <v>0</v>
      </c>
      <c r="G696" s="465" t="s">
        <v>24229</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VLOOKUP(E696,[4]INVENTARIO!$B$4:$AA$1048576,26,0)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24230</v>
      </c>
      <c r="F697" s="463">
        <v>0</v>
      </c>
      <c r="G697" s="465" t="s">
        <v>24231</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VLOOKUP(E697,[3]SEP!$C$11:$H$4122,6,0)</f>
        <v>#N/A</v>
      </c>
      <c r="V697" s="469">
        <v>1</v>
      </c>
      <c r="X697" s="466">
        <v>0</v>
      </c>
      <c r="Y697" s="466">
        <f t="shared" si="153"/>
        <v>0</v>
      </c>
      <c r="AA697" s="455">
        <v>0</v>
      </c>
      <c r="AB697" s="455">
        <f t="shared" si="154"/>
        <v>0</v>
      </c>
      <c r="AD697" s="455">
        <v>0</v>
      </c>
      <c r="AE697" s="455">
        <f t="shared" si="155"/>
        <v>0</v>
      </c>
      <c r="AG697" s="455" t="e">
        <f>VLOOKUP(E697,[4]INVENTARIO!$B$4:$AA$1048576,26,0)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24129</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VLOOKUP(E698,[4]INVENTARIO!$B$4:$AA$1048576,26,0)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VLOOKUP(E699,[3]SEP!$C$11:$H$4122,6,0)</f>
        <v>2235</v>
      </c>
      <c r="V699" s="469">
        <v>0.75</v>
      </c>
      <c r="X699" s="466">
        <v>0</v>
      </c>
      <c r="Y699" s="466">
        <f t="shared" si="153"/>
        <v>0</v>
      </c>
      <c r="AA699" s="455">
        <v>0</v>
      </c>
      <c r="AB699" s="455">
        <f t="shared" si="154"/>
        <v>0</v>
      </c>
      <c r="AD699" s="455">
        <v>0</v>
      </c>
      <c r="AE699" s="455">
        <f t="shared" si="155"/>
        <v>0</v>
      </c>
      <c r="AG699" s="455" t="e">
        <f>VLOOKUP(E699,[4]INVENTARIO!$B$4:$AA$1048576,26,0)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24117</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VLOOKUP(E700,[3]SEP!$C$11:$G$4122,5,0)</f>
        <v>0</v>
      </c>
      <c r="T700" s="537">
        <f>VLOOKUP(E700,[3]SEP!$C$11:$H$4122,6,0)</f>
        <v>6950</v>
      </c>
      <c r="V700" s="469">
        <v>0.75</v>
      </c>
      <c r="X700" s="466">
        <v>0</v>
      </c>
      <c r="Y700" s="466">
        <f t="shared" si="153"/>
        <v>0</v>
      </c>
      <c r="AA700" s="455">
        <v>0</v>
      </c>
      <c r="AB700" s="455">
        <f t="shared" si="154"/>
        <v>0</v>
      </c>
      <c r="AD700" s="455">
        <v>0</v>
      </c>
      <c r="AE700" s="455">
        <f t="shared" si="155"/>
        <v>0</v>
      </c>
      <c r="AG700" s="455" t="e">
        <f>VLOOKUP(E700,[4]INVENTARIO!$B$4:$AA$1048576,26,0)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VLOOKUP(E701,[3]SEP!$C$11:$H$4122,6,0)</f>
        <v>1000</v>
      </c>
      <c r="V701" s="469">
        <v>1</v>
      </c>
      <c r="X701" s="466">
        <v>0</v>
      </c>
      <c r="Y701" s="466">
        <f t="shared" si="153"/>
        <v>0</v>
      </c>
      <c r="AA701" s="455">
        <v>0</v>
      </c>
      <c r="AB701" s="455">
        <f t="shared" si="154"/>
        <v>0</v>
      </c>
      <c r="AD701" s="455">
        <v>0</v>
      </c>
      <c r="AE701" s="455">
        <f t="shared" si="155"/>
        <v>0</v>
      </c>
      <c r="AG701" s="455" t="e">
        <f>VLOOKUP(E701,[4]INVENTARIO!$B$4:$AA$1048576,26,0)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VLOOKUP(E702,[3]SEP!$C$11:$G$4122,5,0)</f>
        <v>16370</v>
      </c>
      <c r="T702" s="537">
        <f>VLOOKUP(E702,[3]SEP!$C$11:$H$4122,6,0)</f>
        <v>16370</v>
      </c>
      <c r="V702" s="469">
        <v>1</v>
      </c>
      <c r="X702" s="466">
        <v>0</v>
      </c>
      <c r="Y702" s="466">
        <f t="shared" si="153"/>
        <v>0</v>
      </c>
      <c r="AA702" s="455">
        <v>0</v>
      </c>
      <c r="AB702" s="455">
        <f t="shared" si="154"/>
        <v>0</v>
      </c>
      <c r="AC702" s="493"/>
      <c r="AD702" s="455">
        <v>0</v>
      </c>
      <c r="AE702" s="455">
        <f t="shared" si="155"/>
        <v>0</v>
      </c>
      <c r="AG702" s="455" t="e">
        <f>VLOOKUP(E702,[4]INVENTARIO!$B$4:$AA$1048576,26,0)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VLOOKUP(E703,[3]SEP!$C$11:$G$4122,5,0)</f>
        <v>0</v>
      </c>
      <c r="T703" s="537">
        <f>VLOOKUP(E703,[3]SEP!$C$11:$H$4122,6,0)</f>
        <v>0</v>
      </c>
      <c r="V703" s="469">
        <v>0.8</v>
      </c>
      <c r="X703" s="466">
        <v>0</v>
      </c>
      <c r="Y703" s="466">
        <f t="shared" si="153"/>
        <v>0</v>
      </c>
      <c r="AA703" s="455">
        <v>0</v>
      </c>
      <c r="AB703" s="455">
        <f t="shared" si="154"/>
        <v>0</v>
      </c>
      <c r="AD703" s="455">
        <v>0</v>
      </c>
      <c r="AE703" s="455">
        <f t="shared" si="155"/>
        <v>0</v>
      </c>
      <c r="AG703" s="455" t="e">
        <f>VLOOKUP(E703,[4]INVENTARIO!$B$4:$AA$1048576,26,0)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VLOOKUP(E704,[4]INVENTARIO!$B$4:$D$1048576,3,0)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VLOOKUP(E704,[4]INVENTARIO!$B$4:$P$1048576,15,0)</f>
        <v>0.6</v>
      </c>
      <c r="X704" s="466">
        <f>VLOOKUP(E704,[4]INVENTARIO!$B$114:$R$4077,17,0)</f>
        <v>50</v>
      </c>
      <c r="Y704" s="466">
        <f t="shared" si="153"/>
        <v>30</v>
      </c>
      <c r="AA704" s="455">
        <f>VLOOKUP(E704,[4]INVENTARIO!$B$4:$U$4077,20,0)</f>
        <v>50</v>
      </c>
      <c r="AB704" s="455">
        <f t="shared" si="154"/>
        <v>30</v>
      </c>
      <c r="AD704" s="455">
        <f>VLOOKUP(E704,[4]INVENTARIO!$B$4:$X$4077,23,0)</f>
        <v>50</v>
      </c>
      <c r="AE704" s="455">
        <f t="shared" si="155"/>
        <v>30</v>
      </c>
      <c r="AG704" s="455">
        <f>VLOOKUP(E704,[4]INVENTARIO!$B$4:$AA$1048576,26,0)</f>
        <v>50</v>
      </c>
      <c r="AH704" s="455">
        <f t="shared" si="156"/>
        <v>30</v>
      </c>
      <c r="AJ704" s="455">
        <f>VLOOKUP(E704,[4]INVENTARIO!$B$4:$AD$1048576,29,0)</f>
        <v>0</v>
      </c>
      <c r="AK704" s="455">
        <f t="shared" si="157"/>
        <v>0</v>
      </c>
    </row>
    <row r="705" spans="1:46" ht="24" customHeight="1" x14ac:dyDescent="0.25">
      <c r="A705" s="473"/>
      <c r="B705" s="464">
        <v>696</v>
      </c>
      <c r="C705" s="463" t="s">
        <v>24049</v>
      </c>
      <c r="D705" s="463" t="s">
        <v>24050</v>
      </c>
      <c r="E705" s="464" t="s">
        <v>19366</v>
      </c>
      <c r="F705" s="463">
        <f>VLOOKUP(E705,[4]INVENTARIO!$B$4:$D$1048576,3,0)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VLOOKUP(E705,[4]INVENTARIO!$B$4:$P$1048576,15,0)</f>
        <v>0.6</v>
      </c>
      <c r="X705" s="466">
        <f>VLOOKUP(E705,[4]INVENTARIO!$B$114:$R$4077,17,0)</f>
        <v>402.5</v>
      </c>
      <c r="Y705" s="466">
        <f t="shared" si="153"/>
        <v>241.5</v>
      </c>
      <c r="AA705" s="455">
        <f>VLOOKUP(E705,[4]INVENTARIO!$B$4:$U$4077,20,0)</f>
        <v>402.5</v>
      </c>
      <c r="AB705" s="455">
        <f t="shared" si="154"/>
        <v>241.5</v>
      </c>
      <c r="AD705" s="455">
        <f>VLOOKUP(E705,[4]INVENTARIO!$B$4:$X$4077,23,0)</f>
        <v>402.5</v>
      </c>
      <c r="AE705" s="455">
        <f t="shared" si="155"/>
        <v>241.5</v>
      </c>
      <c r="AG705" s="455">
        <f>VLOOKUP(E705,[4]INVENTARIO!$B$4:$AA$1048576,26,0)</f>
        <v>402.5</v>
      </c>
      <c r="AH705" s="455">
        <f t="shared" si="156"/>
        <v>241.5</v>
      </c>
      <c r="AJ705" s="455">
        <f>VLOOKUP(E705,[4]INVENTARIO!$B$4:$AD$1048576,29,0)</f>
        <v>350</v>
      </c>
      <c r="AK705" s="455">
        <f t="shared" si="157"/>
        <v>210</v>
      </c>
    </row>
    <row r="706" spans="1:46" ht="24" customHeight="1" x14ac:dyDescent="0.25">
      <c r="A706" s="473"/>
      <c r="B706" s="464">
        <v>697</v>
      </c>
      <c r="C706" s="463" t="s">
        <v>24049</v>
      </c>
      <c r="D706" s="463" t="s">
        <v>24050</v>
      </c>
      <c r="E706" s="464" t="s">
        <v>19365</v>
      </c>
      <c r="F706" s="463">
        <f>VLOOKUP(E706,[4]INVENTARIO!$B$4:$D$1048576,3,0)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VLOOKUP(E706,[4]INVENTARIO!$B$4:$P$1048576,15,0)</f>
        <v>0.6</v>
      </c>
      <c r="X706" s="466">
        <f>VLOOKUP(E706,[4]INVENTARIO!$B$114:$R$4077,17,0)</f>
        <v>281.75</v>
      </c>
      <c r="Y706" s="466">
        <f t="shared" si="153"/>
        <v>169.04999999999998</v>
      </c>
      <c r="AA706" s="455">
        <f>VLOOKUP(E706,[4]INVENTARIO!$B$4:$U$4077,20,0)</f>
        <v>281.75</v>
      </c>
      <c r="AB706" s="455">
        <f t="shared" si="154"/>
        <v>169.04999999999998</v>
      </c>
      <c r="AD706" s="455">
        <f>VLOOKUP(E706,[4]INVENTARIO!$B$4:$X$4077,23,0)</f>
        <v>281.75</v>
      </c>
      <c r="AE706" s="455">
        <f t="shared" si="155"/>
        <v>169.04999999999998</v>
      </c>
      <c r="AG706" s="455">
        <f>VLOOKUP(E706,[4]INVENTARIO!$B$4:$AA$1048576,26,0)</f>
        <v>281.75</v>
      </c>
      <c r="AH706" s="455">
        <f t="shared" si="156"/>
        <v>169.04999999999998</v>
      </c>
      <c r="AJ706" s="455">
        <f>VLOOKUP(E706,[4]INVENTARIO!$B$4:$AD$1048576,29,0)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VLOOKUP(E707,[3]SEP!$C$11:$G$4122,5,0)</f>
        <v>0</v>
      </c>
      <c r="T707" s="537">
        <f>VLOOKUP(E707,[3]SEP!$C$11:$H$4122,6,0)</f>
        <v>0</v>
      </c>
      <c r="V707" s="469">
        <v>0.6</v>
      </c>
      <c r="X707" s="466">
        <v>0</v>
      </c>
      <c r="Y707" s="466">
        <f t="shared" si="153"/>
        <v>0</v>
      </c>
      <c r="AA707" s="455">
        <v>0</v>
      </c>
      <c r="AB707" s="455">
        <f t="shared" si="154"/>
        <v>0</v>
      </c>
      <c r="AD707" s="455">
        <v>0</v>
      </c>
      <c r="AE707" s="455">
        <f t="shared" si="155"/>
        <v>0</v>
      </c>
      <c r="AG707" s="455" t="e">
        <f>VLOOKUP(E707,[4]INVENTARIO!$B$4:$AA$1048576,26,0)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VLOOKUP(E708,[4]INVENTARIO!$B$4:$D$1048576,3,0)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VLOOKUP(E708,[4]INVENTARIO!$B$4:$P$1048576,15,0)</f>
        <v>0.6</v>
      </c>
      <c r="X708" s="466">
        <f>VLOOKUP(E708,[4]INVENTARIO!$B$114:$R$4077,17,0)</f>
        <v>660</v>
      </c>
      <c r="Y708" s="466">
        <f t="shared" si="153"/>
        <v>396</v>
      </c>
      <c r="AA708" s="455">
        <f>VLOOKUP(E708,[4]INVENTARIO!$B$4:$U$4077,20,0)</f>
        <v>660</v>
      </c>
      <c r="AB708" s="455">
        <f t="shared" si="154"/>
        <v>396</v>
      </c>
      <c r="AD708" s="455">
        <f>VLOOKUP(E708,[4]INVENTARIO!$B$4:$X$4077,23,0)</f>
        <v>660</v>
      </c>
      <c r="AE708" s="455">
        <f t="shared" si="155"/>
        <v>396</v>
      </c>
      <c r="AG708" s="455">
        <f>VLOOKUP(E708,[4]INVENTARIO!$B$4:$AA$1048576,26,0)</f>
        <v>424.35</v>
      </c>
      <c r="AH708" s="455">
        <f t="shared" si="156"/>
        <v>254.61</v>
      </c>
      <c r="AJ708" s="455">
        <f>VLOOKUP(E708,[4]INVENTARIO!$B$4:$AD$1048576,29,0)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VLOOKUP(E709,[3]SEP!$C$11:$G$4122,5,0)</f>
        <v>1567</v>
      </c>
      <c r="T709" s="537">
        <f>VLOOKUP(E709,[3]SEP!$C$11:$H$4122,6,0)</f>
        <v>1096.9000000000001</v>
      </c>
      <c r="V709" s="469">
        <v>0.6</v>
      </c>
      <c r="X709" s="466">
        <v>0</v>
      </c>
      <c r="Y709" s="466">
        <f t="shared" si="153"/>
        <v>0</v>
      </c>
      <c r="AA709" s="455">
        <v>0</v>
      </c>
      <c r="AB709" s="455">
        <f t="shared" si="154"/>
        <v>0</v>
      </c>
      <c r="AD709" s="455">
        <v>0</v>
      </c>
      <c r="AE709" s="455">
        <f t="shared" si="155"/>
        <v>0</v>
      </c>
      <c r="AG709" s="455" t="e">
        <f>VLOOKUP(E709,[4]INVENTARIO!$B$4:$AA$1048576,26,0)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VLOOKUP(E710,[4]INVENTARIO!$B$4:$D$1048576,3,0)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VLOOKUP(E710,[4]INVENTARIO!$B$4:$P$1048576,15,0)</f>
        <v>0.6</v>
      </c>
      <c r="AJ710" s="455">
        <f>VLOOKUP(E710,[4]INVENTARIO!$B$4:$AD$1048576,29,0)</f>
        <v>1105</v>
      </c>
      <c r="AK710" s="455">
        <f t="shared" si="157"/>
        <v>663</v>
      </c>
    </row>
    <row r="711" spans="1:46" ht="24" customHeight="1" x14ac:dyDescent="0.25">
      <c r="A711" s="473"/>
      <c r="B711" s="464">
        <v>702</v>
      </c>
      <c r="C711" s="463" t="s">
        <v>24049</v>
      </c>
      <c r="D711" s="463" t="s">
        <v>21480</v>
      </c>
      <c r="E711" s="464" t="s">
        <v>18454</v>
      </c>
      <c r="F711" s="463">
        <f>VLOOKUP(E711,[4]INVENTARIO!$B$4:$D$1048576,3,0)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VLOOKUP(E711,[4]INVENTARIO!$B$4:$P$1048576,15,0)</f>
        <v>0.6</v>
      </c>
      <c r="X711" s="466">
        <f>VLOOKUP(E711,[4]INVENTARIO!$B$114:$R$4077,17,0)</f>
        <v>3599</v>
      </c>
      <c r="Y711" s="466">
        <f>X711*60%</f>
        <v>2159.4</v>
      </c>
      <c r="AA711" s="455">
        <f>VLOOKUP(E711,[4]INVENTARIO!$B$4:$U$4077,20,0)</f>
        <v>3599</v>
      </c>
      <c r="AB711" s="455">
        <f>AA711*60%</f>
        <v>2159.4</v>
      </c>
      <c r="AD711" s="455">
        <f>VLOOKUP(E711,[4]INVENTARIO!$B$4:$X$4077,23,0)</f>
        <v>3599</v>
      </c>
      <c r="AE711" s="455">
        <f>AD711*60%</f>
        <v>2159.4</v>
      </c>
      <c r="AG711" s="455">
        <f>VLOOKUP(E711,[4]INVENTARIO!$B$4:$AA$1048576,26,0)</f>
        <v>2052.75</v>
      </c>
      <c r="AH711" s="455">
        <f>AG711*60%</f>
        <v>1231.6499999999999</v>
      </c>
      <c r="AJ711" s="455">
        <f>VLOOKUP(E711,[4]INVENTARIO!$B$4:$AD$1048576,29,0)</f>
        <v>1785</v>
      </c>
      <c r="AK711" s="455">
        <f t="shared" si="157"/>
        <v>1071</v>
      </c>
    </row>
    <row r="712" spans="1:46" ht="24" customHeight="1" x14ac:dyDescent="0.25">
      <c r="A712" s="473"/>
      <c r="B712" s="464">
        <v>703</v>
      </c>
      <c r="C712" s="463" t="s">
        <v>24049</v>
      </c>
      <c r="D712" s="463" t="s">
        <v>21480</v>
      </c>
      <c r="E712" s="464" t="s">
        <v>18455</v>
      </c>
      <c r="F712" s="463">
        <f>VLOOKUP(E712,[4]INVENTARIO!$B$4:$D$1048576,3,0)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VLOOKUP(E712,[4]INVENTARIO!$B$4:$P$1048576,15,0)</f>
        <v>0.6</v>
      </c>
      <c r="X712" s="466">
        <f>VLOOKUP(E712,[4]INVENTARIO!$B$114:$R$4077,17,0)</f>
        <v>3321</v>
      </c>
      <c r="Y712" s="466">
        <f>X712*60%</f>
        <v>1992.6</v>
      </c>
      <c r="AA712" s="455">
        <f>VLOOKUP(E712,[4]INVENTARIO!$B$4:$U$4077,20,0)</f>
        <v>3321</v>
      </c>
      <c r="AB712" s="455">
        <f>AA712*60%</f>
        <v>1992.6</v>
      </c>
      <c r="AD712" s="455">
        <f>VLOOKUP(E712,[4]INVENTARIO!$B$4:$X$4077,23,0)</f>
        <v>3321</v>
      </c>
      <c r="AE712" s="455">
        <f>AD712*60%</f>
        <v>1992.6</v>
      </c>
      <c r="AG712" s="455">
        <f>VLOOKUP(E712,[4]INVENTARIO!$B$4:$AA$1048576,26,0)</f>
        <v>1460.5</v>
      </c>
      <c r="AH712" s="455">
        <f>AG712*60%</f>
        <v>876.3</v>
      </c>
      <c r="AJ712" s="455">
        <f>VLOOKUP(E712,[4]INVENTARIO!$B$4:$AD$1048576,29,0)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abSelected="1" topLeftCell="A7" zoomScaleNormal="100" workbookViewId="0">
      <selection activeCell="G18" sqref="G18"/>
    </sheetView>
  </sheetViews>
  <sheetFormatPr defaultColWidth="13.44140625" defaultRowHeight="13.8" x14ac:dyDescent="0.25"/>
  <cols>
    <col min="1" max="1" width="15.44140625" style="97" customWidth="1"/>
    <col min="2" max="2" width="59.109375" style="97" customWidth="1"/>
    <col min="3" max="4" width="8"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594" t="s">
        <v>4719</v>
      </c>
      <c r="B2" s="594"/>
      <c r="C2" s="594"/>
      <c r="D2" s="594"/>
      <c r="E2" s="594"/>
      <c r="F2" s="594"/>
      <c r="G2" s="594"/>
      <c r="H2" s="594"/>
    </row>
    <row r="3" spans="1:8" x14ac:dyDescent="0.25">
      <c r="A3" s="423"/>
      <c r="B3" s="423"/>
      <c r="C3" s="423"/>
      <c r="D3" s="423"/>
      <c r="E3" s="423"/>
      <c r="F3" s="423"/>
      <c r="G3" s="423"/>
    </row>
    <row r="4" spans="1:8" x14ac:dyDescent="0.25">
      <c r="A4" s="98"/>
      <c r="B4" s="98"/>
    </row>
    <row r="5" spans="1:8" x14ac:dyDescent="0.25">
      <c r="A5" s="595">
        <f ca="1">TODAY()</f>
        <v>44973</v>
      </c>
      <c r="B5" s="595"/>
    </row>
    <row r="6" spans="1:8" x14ac:dyDescent="0.25">
      <c r="A6" s="420"/>
      <c r="B6" s="420"/>
    </row>
    <row r="7" spans="1:8" x14ac:dyDescent="0.25">
      <c r="A7" s="100">
        <v>467</v>
      </c>
      <c r="B7" s="99"/>
    </row>
    <row r="8" spans="1:8" x14ac:dyDescent="0.25">
      <c r="A8" s="101" t="s">
        <v>4620</v>
      </c>
      <c r="B8" s="102" t="str">
        <f>IF(A7="","",VLOOKUP(A7,'[2]BANCO DE DADOS DE CLIENTES'!B2:W2000,3,0))</f>
        <v>Prefeitura de Balneário Piçarras</v>
      </c>
    </row>
    <row r="9" spans="1:8" x14ac:dyDescent="0.25">
      <c r="A9" s="101" t="s">
        <v>1283</v>
      </c>
      <c r="B9" s="102" t="str">
        <f>IF(A7="","",VLOOKUP(A7,'[2]BANCO DE DADOS DE CLIENTES'!B3:W2001,11,0))</f>
        <v>Balneário Piçarras</v>
      </c>
    </row>
    <row r="10" spans="1:8" x14ac:dyDescent="0.25">
      <c r="A10" s="101" t="s">
        <v>1284</v>
      </c>
      <c r="B10" s="102" t="str">
        <f>IF(A7="","",VLOOKUP(A7,'[2]BANCO DE DADOS DE CLIENTES'!B4:W2002,15,0))</f>
        <v>(47) 3347-4747</v>
      </c>
    </row>
    <row r="11" spans="1:8" x14ac:dyDescent="0.25">
      <c r="A11" s="101" t="s">
        <v>6190</v>
      </c>
      <c r="B11" s="102" t="s">
        <v>17128</v>
      </c>
    </row>
    <row r="13" spans="1:8" x14ac:dyDescent="0.25">
      <c r="A13" s="596" t="str">
        <f>"           Pela presente, apresentamos a proposta para " &amp;G15 &amp;" de decoração de Páscoa conforme descrição abaixo."</f>
        <v xml:space="preserve">           Pela presente, apresentamos a proposta para LOCAÇÃO de decoração de Páscoa conforme descrição abaixo.</v>
      </c>
      <c r="B13" s="596"/>
      <c r="C13" s="596"/>
      <c r="D13" s="596"/>
      <c r="E13" s="596"/>
      <c r="F13" s="596"/>
      <c r="G13" s="596"/>
      <c r="H13" s="596"/>
    </row>
    <row r="14" spans="1:8" x14ac:dyDescent="0.25">
      <c r="A14" s="421"/>
      <c r="B14" s="421"/>
      <c r="C14" s="421"/>
      <c r="D14" s="421"/>
      <c r="E14" s="421"/>
      <c r="F14" s="421"/>
      <c r="G14" s="421"/>
    </row>
    <row r="15" spans="1:8" x14ac:dyDescent="0.25">
      <c r="G15" s="597" t="s">
        <v>10769</v>
      </c>
      <c r="H15" s="597"/>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19: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593" t="s">
        <v>17677</v>
      </c>
      <c r="B88" s="593"/>
      <c r="C88" s="593"/>
      <c r="D88" s="593"/>
      <c r="E88" s="593"/>
      <c r="F88" s="593"/>
      <c r="G88" s="593"/>
      <c r="H88" s="593"/>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598" t="s">
        <v>13141</v>
      </c>
      <c r="B112" s="598"/>
      <c r="C112" s="598"/>
      <c r="D112" s="598"/>
      <c r="E112" s="598"/>
      <c r="F112" s="598"/>
      <c r="G112" s="598"/>
      <c r="H112" s="598"/>
    </row>
    <row r="115" spans="1:8" x14ac:dyDescent="0.25">
      <c r="A115" s="424" t="s">
        <v>13142</v>
      </c>
      <c r="B115" s="424"/>
      <c r="C115" s="424"/>
      <c r="D115" s="424"/>
      <c r="E115" s="424"/>
      <c r="F115" s="424"/>
      <c r="G115" s="424"/>
      <c r="H115" s="424"/>
    </row>
    <row r="117" spans="1:8" x14ac:dyDescent="0.25">
      <c r="A117" s="599" t="s">
        <v>17676</v>
      </c>
      <c r="B117" s="599"/>
      <c r="C117" s="599"/>
      <c r="D117" s="599"/>
      <c r="E117" s="599"/>
      <c r="F117" s="599"/>
      <c r="G117" s="599"/>
      <c r="H117" s="599"/>
    </row>
    <row r="118" spans="1:8" x14ac:dyDescent="0.25">
      <c r="A118" s="599" t="s">
        <v>13203</v>
      </c>
      <c r="B118" s="599"/>
      <c r="C118" s="599"/>
      <c r="D118" s="599"/>
      <c r="E118" s="599"/>
      <c r="F118" s="599"/>
      <c r="G118" s="599"/>
      <c r="H118" s="599"/>
    </row>
    <row r="119" spans="1:8" x14ac:dyDescent="0.25">
      <c r="A119" s="599" t="s">
        <v>13146</v>
      </c>
      <c r="B119" s="599"/>
      <c r="C119" s="599"/>
      <c r="D119" s="599"/>
      <c r="E119" s="599"/>
      <c r="F119" s="599"/>
      <c r="G119" s="599"/>
      <c r="H119" s="599"/>
    </row>
    <row r="120" spans="1:8" x14ac:dyDescent="0.25">
      <c r="A120" s="599" t="s">
        <v>13204</v>
      </c>
      <c r="B120" s="599"/>
      <c r="C120" s="599"/>
      <c r="D120" s="599"/>
      <c r="E120" s="599"/>
      <c r="F120" s="599"/>
      <c r="G120" s="599"/>
      <c r="H120" s="599"/>
    </row>
    <row r="121" spans="1:8" x14ac:dyDescent="0.25">
      <c r="A121" s="599" t="s">
        <v>13205</v>
      </c>
      <c r="B121" s="599"/>
      <c r="C121" s="599"/>
      <c r="D121" s="599"/>
      <c r="E121" s="599"/>
      <c r="F121" s="599"/>
      <c r="G121" s="599"/>
      <c r="H121" s="599"/>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00" t="s">
        <v>13209</v>
      </c>
      <c r="B126" s="600"/>
      <c r="C126" s="600"/>
      <c r="D126" s="600"/>
      <c r="E126" s="600"/>
      <c r="F126" s="600"/>
      <c r="G126" s="600"/>
      <c r="H126" s="600"/>
    </row>
    <row r="127" spans="1:8" x14ac:dyDescent="0.25">
      <c r="A127" s="599" t="s">
        <v>13210</v>
      </c>
      <c r="B127" s="599"/>
      <c r="C127" s="599"/>
      <c r="D127" s="599"/>
      <c r="E127" s="599"/>
      <c r="F127" s="599"/>
      <c r="G127" s="599"/>
      <c r="H127" s="599"/>
    </row>
    <row r="128" spans="1:8" x14ac:dyDescent="0.25">
      <c r="A128" s="600" t="s">
        <v>13207</v>
      </c>
      <c r="B128" s="600"/>
      <c r="C128" s="600"/>
      <c r="D128" s="600"/>
      <c r="E128" s="600"/>
      <c r="F128" s="600"/>
      <c r="G128" s="600"/>
      <c r="H128" s="600"/>
    </row>
    <row r="129" spans="1:8" x14ac:dyDescent="0.25">
      <c r="A129" s="599" t="s">
        <v>13208</v>
      </c>
      <c r="B129" s="599"/>
      <c r="C129" s="599"/>
      <c r="D129" s="599"/>
      <c r="E129" s="599"/>
      <c r="F129" s="599"/>
      <c r="G129" s="599"/>
      <c r="H129" s="599"/>
    </row>
    <row r="130" spans="1:8" x14ac:dyDescent="0.25">
      <c r="A130" s="600"/>
      <c r="B130" s="600"/>
      <c r="C130" s="600"/>
      <c r="D130" s="600"/>
      <c r="E130" s="600"/>
      <c r="F130" s="600"/>
      <c r="G130" s="600"/>
      <c r="H130" s="600"/>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130:H130"/>
    <mergeCell ref="A121:H121"/>
    <mergeCell ref="A126:H126"/>
    <mergeCell ref="A127:H127"/>
    <mergeCell ref="A128:H128"/>
    <mergeCell ref="A129:H129"/>
    <mergeCell ref="A112:H112"/>
    <mergeCell ref="A117:H117"/>
    <mergeCell ref="A118:H118"/>
    <mergeCell ref="A119:H119"/>
    <mergeCell ref="A120:H120"/>
    <mergeCell ref="A88:H88"/>
    <mergeCell ref="A2:H2"/>
    <mergeCell ref="A5:B5"/>
    <mergeCell ref="A13:H13"/>
    <mergeCell ref="G15:H15"/>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1" t="s">
        <v>21642</v>
      </c>
      <c r="D8" s="601"/>
      <c r="E8" s="601"/>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11" t="s">
        <v>1286</v>
      </c>
      <c r="B1" s="611"/>
      <c r="C1" s="611"/>
      <c r="D1" s="611"/>
      <c r="E1" s="611"/>
      <c r="F1" s="611"/>
      <c r="G1" s="611"/>
      <c r="H1" s="611"/>
      <c r="I1" s="611"/>
      <c r="J1" s="611"/>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27">
        <f ca="1">TODAY()</f>
        <v>44973</v>
      </c>
      <c r="B4" s="627"/>
      <c r="C4" s="627"/>
      <c r="D4" s="627"/>
      <c r="E4" s="4" t="s">
        <v>4620</v>
      </c>
      <c r="F4" s="622" t="str">
        <f>IF(J4=0,"",VLOOKUP(J4,'BANCO DE DADOS DE CLIENTES'!B1:W5262,3,0))</f>
        <v/>
      </c>
      <c r="G4" s="622"/>
      <c r="H4" s="622"/>
      <c r="I4" s="6" t="s">
        <v>1287</v>
      </c>
      <c r="J4" s="56"/>
      <c r="K4" s="47"/>
      <c r="AD4" s="27" t="s">
        <v>13529</v>
      </c>
    </row>
    <row r="5" spans="1:30" ht="14.25" customHeight="1" x14ac:dyDescent="0.25">
      <c r="B5" s="2"/>
      <c r="C5" s="2"/>
      <c r="E5" s="4" t="s">
        <v>1288</v>
      </c>
      <c r="F5" s="623" t="str">
        <f>IF(J4=0,"",VLOOKUP(J4,'BANCO DE DADOS DE CLIENTES'!B1:W5262,4,0))</f>
        <v/>
      </c>
      <c r="G5" s="623"/>
      <c r="H5" s="623"/>
      <c r="I5" s="623"/>
      <c r="J5" s="623"/>
      <c r="K5" s="5"/>
      <c r="AD5" s="39" t="s">
        <v>13530</v>
      </c>
    </row>
    <row r="6" spans="1:30" ht="14.25" customHeight="1" x14ac:dyDescent="0.25">
      <c r="B6" s="2"/>
      <c r="C6" s="2"/>
      <c r="D6" s="1"/>
      <c r="E6" s="4" t="s">
        <v>1289</v>
      </c>
      <c r="F6" s="623" t="str">
        <f>IF(J4=0,"",VLOOKUP(J4,'BANCO DE DADOS DE CLIENTES'!B1:W5262,5,0))</f>
        <v/>
      </c>
      <c r="G6" s="623"/>
      <c r="H6" s="623"/>
      <c r="I6" s="623"/>
      <c r="J6" s="623"/>
      <c r="K6" s="5"/>
      <c r="AD6" s="38" t="s">
        <v>1324</v>
      </c>
    </row>
    <row r="7" spans="1:30" ht="14.25" customHeight="1" x14ac:dyDescent="0.25">
      <c r="A7" s="8" t="s">
        <v>1290</v>
      </c>
      <c r="B7" s="622" t="str">
        <f>IF(J4=0,"",VLOOKUP(J4,'BANCO DE DADOS DE CLIENTES'!B1:W5262,6,0))</f>
        <v/>
      </c>
      <c r="C7" s="622"/>
      <c r="D7" s="622"/>
      <c r="E7" s="622"/>
      <c r="F7" s="622"/>
      <c r="G7" s="622"/>
      <c r="H7" s="622"/>
      <c r="I7" s="622"/>
      <c r="J7" s="622"/>
      <c r="K7" s="57"/>
      <c r="AD7" s="38" t="s">
        <v>1325</v>
      </c>
    </row>
    <row r="8" spans="1:30" ht="14.25" customHeight="1" x14ac:dyDescent="0.25">
      <c r="A8" s="8" t="s">
        <v>1291</v>
      </c>
      <c r="B8" s="623" t="str">
        <f>IF(J4=0,"",VLOOKUP(J4,'BANCO DE DADOS DE CLIENTES'!B1:W5262,7,0))</f>
        <v/>
      </c>
      <c r="C8" s="623"/>
      <c r="D8" s="623"/>
      <c r="E8" s="619" t="s">
        <v>1292</v>
      </c>
      <c r="F8" s="619"/>
      <c r="G8" s="624" t="str">
        <f>IF(J4=0,"",VLOOKUP(J4,'BANCO DE DADOS DE CLIENTES'!B1:W5262,8,0))</f>
        <v/>
      </c>
      <c r="H8" s="624"/>
      <c r="I8" s="624"/>
      <c r="J8" s="624"/>
      <c r="K8" s="48"/>
      <c r="AD8" s="38" t="s">
        <v>1326</v>
      </c>
    </row>
    <row r="9" spans="1:30" ht="14.25" customHeight="1" x14ac:dyDescent="0.25">
      <c r="A9" s="8" t="s">
        <v>1293</v>
      </c>
      <c r="B9" s="623" t="str">
        <f>IF(J4=0,"",VLOOKUP(J4,'BANCO DE DADOS DE CLIENTES'!B1:W5262,9,0))</f>
        <v/>
      </c>
      <c r="C9" s="623"/>
      <c r="D9" s="623"/>
      <c r="E9" s="619" t="s">
        <v>1294</v>
      </c>
      <c r="F9" s="619"/>
      <c r="G9" s="623" t="str">
        <f>IF(J4=0,"",VLOOKUP(J4,'BANCO DE DADOS DE CLIENTES'!B1:W5262,10,0))</f>
        <v/>
      </c>
      <c r="H9" s="623"/>
      <c r="I9" s="623"/>
      <c r="J9" s="623"/>
      <c r="K9" s="5"/>
      <c r="AD9" s="38" t="s">
        <v>1416</v>
      </c>
    </row>
    <row r="10" spans="1:30" ht="14.25" customHeight="1" x14ac:dyDescent="0.25">
      <c r="A10" s="8" t="s">
        <v>1283</v>
      </c>
      <c r="B10" s="623" t="str">
        <f>IF(J4=0,"",VLOOKUP(J4,'BANCO DE DADOS DE CLIENTES'!B1:W5262,11,0))</f>
        <v/>
      </c>
      <c r="C10" s="623"/>
      <c r="D10" s="623"/>
      <c r="E10" s="619" t="s">
        <v>1285</v>
      </c>
      <c r="F10" s="619"/>
      <c r="G10" s="623" t="str">
        <f>IF(J4=0,"",VLOOKUP(J4,'BANCO DE DADOS DE CLIENTES'!B1:W5262,12,0))</f>
        <v/>
      </c>
      <c r="H10" s="623"/>
      <c r="I10" s="6" t="s">
        <v>1295</v>
      </c>
      <c r="J10" s="49" t="str">
        <f>IF(J4=0,"",VLOOKUP(J4,'BANCO DE DADOS DE CLIENTES'!B1:W5262,14,0))</f>
        <v/>
      </c>
      <c r="K10" s="49"/>
      <c r="AD10" s="38" t="s">
        <v>1327</v>
      </c>
    </row>
    <row r="11" spans="1:30" ht="14.25" customHeight="1" x14ac:dyDescent="0.25">
      <c r="A11" s="8" t="s">
        <v>1284</v>
      </c>
      <c r="B11" s="623" t="str">
        <f>IF(J4=0,"",VLOOKUP(J4,'BANCO DE DADOS DE CLIENTES'!B1:W5262,15,0))</f>
        <v/>
      </c>
      <c r="C11" s="623"/>
      <c r="D11" s="623"/>
      <c r="E11" s="619" t="s">
        <v>1296</v>
      </c>
      <c r="F11" s="619"/>
      <c r="G11" s="623" t="str">
        <f>IF(J4=0,"",VLOOKUP(J4,'BANCO DE DADOS DE CLIENTES'!B1:W5262,16,0))</f>
        <v/>
      </c>
      <c r="H11" s="623"/>
      <c r="I11" s="623"/>
      <c r="J11" s="623"/>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28" t="str">
        <f>IF(J4=0,"",VLOOKUP(J4,'BANCO DE DADOS DE CLIENTES'!B1:W5262,17,0))</f>
        <v/>
      </c>
      <c r="C13" s="628"/>
      <c r="D13" s="628"/>
      <c r="E13" s="619" t="s">
        <v>1296</v>
      </c>
      <c r="F13" s="619"/>
      <c r="G13" s="629" t="str">
        <f>IF(J4=0,"",VLOOKUP(J4,'BANCO DE DADOS DE CLIENTES'!B1:W5262,18,0))</f>
        <v/>
      </c>
      <c r="H13" s="629"/>
      <c r="I13" s="629"/>
      <c r="J13" s="629"/>
      <c r="K13" s="5"/>
      <c r="X13" s="58"/>
      <c r="Y13" s="58"/>
      <c r="Z13" s="58"/>
      <c r="AD13" s="39" t="s">
        <v>10934</v>
      </c>
    </row>
    <row r="14" spans="1:30" ht="14.25" customHeight="1" x14ac:dyDescent="0.25">
      <c r="A14" s="8" t="s">
        <v>1284</v>
      </c>
      <c r="B14" s="628" t="str">
        <f>IF(J4=0,"",VLOOKUP(J4,'BANCO DE DADOS DE CLIENTES'!B1:W5262,19,0))</f>
        <v/>
      </c>
      <c r="C14" s="628"/>
      <c r="D14" s="628"/>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30" t="s">
        <v>1298</v>
      </c>
      <c r="B16" s="630"/>
      <c r="C16" s="630"/>
      <c r="D16" s="630"/>
      <c r="E16" s="630"/>
      <c r="F16" s="630"/>
      <c r="G16" s="630"/>
      <c r="H16" s="630"/>
      <c r="I16" s="630"/>
      <c r="J16" s="630"/>
      <c r="K16" s="4"/>
      <c r="L16" s="59"/>
      <c r="M16" s="58"/>
      <c r="N16" s="60"/>
      <c r="O16" s="58"/>
      <c r="P16" s="58"/>
      <c r="Q16" s="58"/>
      <c r="R16" s="58"/>
      <c r="S16" s="58"/>
      <c r="T16" s="58"/>
      <c r="U16" s="58"/>
      <c r="V16" s="58"/>
      <c r="W16" s="58"/>
      <c r="X16" s="58"/>
      <c r="Y16" s="58"/>
      <c r="Z16" s="58"/>
    </row>
    <row r="17" spans="1:30" ht="14.25" customHeight="1" x14ac:dyDescent="0.25">
      <c r="A17" s="631" t="s">
        <v>1324</v>
      </c>
      <c r="B17" s="631"/>
      <c r="C17" s="631"/>
      <c r="D17" s="631"/>
      <c r="E17" s="631"/>
      <c r="F17" s="631"/>
      <c r="G17" s="631"/>
      <c r="H17" s="631"/>
      <c r="I17" s="631"/>
      <c r="J17" s="631"/>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30" t="s">
        <v>1311</v>
      </c>
      <c r="B19" s="630"/>
      <c r="C19" s="630"/>
      <c r="D19" s="630"/>
      <c r="E19" s="630"/>
      <c r="F19" s="630"/>
      <c r="G19" s="630"/>
      <c r="H19" s="630"/>
      <c r="I19" s="630"/>
      <c r="J19" s="630"/>
      <c r="K19" s="4"/>
      <c r="L19" s="59"/>
      <c r="M19" s="58"/>
      <c r="N19" s="60"/>
      <c r="O19" s="58"/>
      <c r="P19" s="58"/>
      <c r="Q19" s="58"/>
      <c r="R19" s="58"/>
      <c r="S19" s="58"/>
      <c r="T19" s="58"/>
      <c r="U19" s="58"/>
      <c r="V19" s="58"/>
      <c r="W19" s="58"/>
      <c r="X19" s="58"/>
      <c r="AD19" s="92" t="s">
        <v>14430</v>
      </c>
    </row>
    <row r="20" spans="1:30" ht="27" customHeight="1" x14ac:dyDescent="0.25">
      <c r="A20" s="631" t="s">
        <v>22188</v>
      </c>
      <c r="B20" s="631"/>
      <c r="C20" s="631"/>
      <c r="D20" s="631"/>
      <c r="E20" s="631"/>
      <c r="F20" s="631"/>
      <c r="G20" s="631"/>
      <c r="H20" s="631"/>
      <c r="I20" s="631"/>
      <c r="J20" s="631"/>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33" t="s">
        <v>13218</v>
      </c>
      <c r="B22" s="634"/>
      <c r="C22" s="634"/>
      <c r="D22" s="635"/>
      <c r="E22" s="632" t="s">
        <v>1307</v>
      </c>
      <c r="F22" s="632"/>
      <c r="G22" s="632" t="s">
        <v>1299</v>
      </c>
      <c r="H22" s="632"/>
      <c r="I22" s="632"/>
      <c r="J22" s="632"/>
      <c r="L22" s="59"/>
      <c r="M22" s="58"/>
      <c r="N22" s="60"/>
      <c r="O22" s="58"/>
      <c r="P22" s="58"/>
      <c r="Q22" s="58"/>
      <c r="R22" s="58"/>
      <c r="S22" s="58"/>
      <c r="T22" s="58"/>
      <c r="U22" s="58"/>
      <c r="V22" s="58"/>
      <c r="W22" s="58"/>
      <c r="X22" s="58"/>
      <c r="Y22" s="58"/>
      <c r="Z22" s="58"/>
      <c r="AD22" s="92" t="s">
        <v>23406</v>
      </c>
    </row>
    <row r="23" spans="1:30" ht="14.25" customHeight="1" x14ac:dyDescent="0.25">
      <c r="A23" s="636"/>
      <c r="B23" s="637"/>
      <c r="C23" s="637"/>
      <c r="D23" s="638"/>
      <c r="E23" s="615"/>
      <c r="F23" s="615"/>
      <c r="G23" s="616"/>
      <c r="H23" s="616"/>
      <c r="I23" s="616"/>
      <c r="J23" s="616"/>
      <c r="K23" s="3"/>
      <c r="L23" s="59"/>
      <c r="M23" s="58"/>
      <c r="N23" s="60"/>
      <c r="O23" s="58"/>
      <c r="P23" s="58"/>
      <c r="Q23" s="58"/>
      <c r="R23" s="58"/>
      <c r="S23" s="58"/>
      <c r="T23" s="58"/>
      <c r="U23" s="58"/>
      <c r="V23" s="58"/>
      <c r="W23" s="58"/>
      <c r="X23" s="58"/>
      <c r="Y23" s="58"/>
      <c r="Z23" s="58"/>
      <c r="AD23" s="92" t="s">
        <v>23401</v>
      </c>
    </row>
    <row r="24" spans="1:30" ht="14.25" customHeight="1" x14ac:dyDescent="0.25">
      <c r="A24" s="636"/>
      <c r="B24" s="637"/>
      <c r="C24" s="637"/>
      <c r="D24" s="638"/>
      <c r="E24" s="615"/>
      <c r="F24" s="615"/>
      <c r="G24" s="616"/>
      <c r="H24" s="616"/>
      <c r="I24" s="616"/>
      <c r="J24" s="616"/>
      <c r="K24" s="3"/>
      <c r="L24" s="59"/>
      <c r="M24" s="58"/>
      <c r="N24" s="60"/>
      <c r="O24" s="58"/>
      <c r="P24" s="58"/>
      <c r="Q24" s="58"/>
      <c r="R24" s="58"/>
      <c r="S24" s="58"/>
      <c r="T24" s="58"/>
      <c r="U24" s="58"/>
      <c r="V24" s="58"/>
      <c r="W24" s="58"/>
      <c r="X24" s="58"/>
      <c r="Y24" s="58"/>
      <c r="Z24" s="58"/>
      <c r="AD24" s="40"/>
    </row>
    <row r="25" spans="1:30" ht="14.25" customHeight="1" x14ac:dyDescent="0.25">
      <c r="A25" s="636"/>
      <c r="B25" s="637"/>
      <c r="C25" s="637"/>
      <c r="D25" s="638"/>
      <c r="E25" s="615"/>
      <c r="F25" s="615"/>
      <c r="G25" s="616"/>
      <c r="H25" s="616"/>
      <c r="I25" s="616"/>
      <c r="J25" s="616"/>
      <c r="K25" s="3"/>
      <c r="L25" s="59"/>
      <c r="M25" s="58"/>
      <c r="N25" s="60"/>
      <c r="O25" s="58"/>
      <c r="P25" s="58"/>
      <c r="Q25" s="58"/>
      <c r="R25" s="58"/>
      <c r="S25" s="58"/>
      <c r="T25" s="58"/>
      <c r="U25" s="58"/>
      <c r="V25" s="58"/>
      <c r="W25" s="58"/>
      <c r="X25" s="58"/>
      <c r="Y25" s="58"/>
      <c r="Z25" s="58"/>
      <c r="AD25" s="40"/>
    </row>
    <row r="26" spans="1:30" ht="14.25" customHeight="1" x14ac:dyDescent="0.25">
      <c r="A26" s="636"/>
      <c r="B26" s="637"/>
      <c r="C26" s="637"/>
      <c r="D26" s="638"/>
      <c r="E26" s="615"/>
      <c r="F26" s="615"/>
      <c r="G26" s="616"/>
      <c r="H26" s="616"/>
      <c r="I26" s="616"/>
      <c r="J26" s="616"/>
      <c r="K26" s="3"/>
      <c r="L26" s="59"/>
      <c r="M26" s="58"/>
      <c r="N26" s="60"/>
      <c r="O26" s="58"/>
      <c r="P26" s="58"/>
      <c r="Q26" s="58"/>
      <c r="R26" s="58"/>
      <c r="S26" s="58"/>
      <c r="T26" s="58"/>
      <c r="U26" s="58"/>
      <c r="V26" s="58"/>
      <c r="W26" s="58"/>
      <c r="X26" s="58"/>
      <c r="Y26" s="58"/>
      <c r="Z26" s="58"/>
      <c r="AD26" s="42" t="s">
        <v>13211</v>
      </c>
    </row>
    <row r="27" spans="1:30" ht="14.25" customHeight="1" x14ac:dyDescent="0.25">
      <c r="A27" s="636"/>
      <c r="B27" s="637"/>
      <c r="C27" s="637"/>
      <c r="D27" s="638"/>
      <c r="E27" s="615"/>
      <c r="F27" s="615"/>
      <c r="G27" s="616"/>
      <c r="H27" s="616"/>
      <c r="I27" s="616"/>
      <c r="J27" s="616"/>
      <c r="K27" s="3"/>
      <c r="L27" s="59"/>
      <c r="M27" s="58"/>
      <c r="N27" s="60"/>
      <c r="O27" s="58"/>
      <c r="P27" s="58"/>
      <c r="Q27" s="58"/>
      <c r="R27" s="58"/>
      <c r="S27" s="58"/>
      <c r="T27" s="58"/>
      <c r="U27" s="58"/>
      <c r="V27" s="58"/>
      <c r="W27" s="58"/>
      <c r="X27" s="58"/>
      <c r="Y27" s="59"/>
      <c r="Z27" s="59"/>
      <c r="AD27" s="9" t="s">
        <v>22729</v>
      </c>
    </row>
    <row r="28" spans="1:30" ht="14.25" customHeight="1" x14ac:dyDescent="0.25">
      <c r="A28" s="639"/>
      <c r="B28" s="640"/>
      <c r="C28" s="640"/>
      <c r="D28" s="641"/>
      <c r="E28" s="615"/>
      <c r="F28" s="615"/>
      <c r="G28" s="616"/>
      <c r="H28" s="616"/>
      <c r="I28" s="616"/>
      <c r="J28" s="616"/>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42" t="s">
        <v>10768</v>
      </c>
      <c r="J30" s="642"/>
      <c r="K30" s="50"/>
      <c r="L30" s="605" t="s">
        <v>13217</v>
      </c>
      <c r="M30" s="606"/>
      <c r="N30" s="606"/>
      <c r="O30" s="606"/>
      <c r="P30" s="606"/>
      <c r="Q30" s="606"/>
      <c r="R30" s="606"/>
      <c r="S30" s="606"/>
      <c r="T30" s="606"/>
      <c r="U30" s="606"/>
      <c r="V30" s="607"/>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02" t="s">
        <v>4266</v>
      </c>
      <c r="N31" s="602"/>
      <c r="O31" s="603" t="s">
        <v>4064</v>
      </c>
      <c r="P31" s="603"/>
      <c r="Q31" s="602" t="s">
        <v>3976</v>
      </c>
      <c r="R31" s="602"/>
      <c r="S31" s="603" t="s">
        <v>3920</v>
      </c>
      <c r="T31" s="603"/>
      <c r="U31" s="602" t="s">
        <v>4115</v>
      </c>
      <c r="V31" s="604"/>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43"/>
      <c r="C43" s="643"/>
      <c r="D43" s="643"/>
      <c r="E43" s="28"/>
      <c r="F43" s="28"/>
      <c r="G43" s="28"/>
      <c r="H43" s="646" t="s">
        <v>13215</v>
      </c>
      <c r="I43" s="647"/>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44" t="s">
        <v>1301</v>
      </c>
      <c r="I46" s="645"/>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08"/>
      <c r="I48" s="608"/>
      <c r="J48" s="608"/>
      <c r="K48" s="28"/>
    </row>
    <row r="49" spans="1:30" s="1" customFormat="1" ht="14.25" customHeight="1" x14ac:dyDescent="0.25">
      <c r="A49" s="57" t="s">
        <v>1408</v>
      </c>
      <c r="B49" s="618" t="s">
        <v>14571</v>
      </c>
      <c r="C49" s="618"/>
      <c r="D49" s="618"/>
      <c r="E49" s="618"/>
      <c r="F49" s="618"/>
      <c r="G49" s="618"/>
      <c r="H49" s="618"/>
      <c r="I49" s="618"/>
      <c r="J49" s="618"/>
      <c r="K49" s="46"/>
      <c r="L49" s="59"/>
      <c r="N49" s="25"/>
      <c r="Y49" s="58"/>
      <c r="Z49" s="58"/>
      <c r="AD49" s="81"/>
    </row>
    <row r="50" spans="1:30" s="1" customFormat="1" ht="14.25" customHeight="1" x14ac:dyDescent="0.25">
      <c r="A50" s="57" t="s">
        <v>1302</v>
      </c>
      <c r="B50" s="621" t="s">
        <v>14572</v>
      </c>
      <c r="C50" s="621"/>
      <c r="D50" s="612"/>
      <c r="E50" s="612"/>
      <c r="F50" s="612"/>
      <c r="G50" s="612"/>
      <c r="H50" s="612"/>
      <c r="I50" s="612"/>
      <c r="J50" s="612"/>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12" t="s">
        <v>14573</v>
      </c>
      <c r="C51" s="612"/>
      <c r="D51" s="612"/>
      <c r="E51" s="612"/>
      <c r="F51" s="612"/>
      <c r="G51" s="612"/>
      <c r="H51" s="612"/>
      <c r="I51" s="612"/>
      <c r="J51" s="612"/>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12" t="s">
        <v>12940</v>
      </c>
      <c r="C52" s="612"/>
      <c r="D52" s="612"/>
      <c r="E52" s="612"/>
      <c r="F52" s="612"/>
      <c r="G52" s="612"/>
      <c r="H52" s="612"/>
      <c r="I52" s="612"/>
      <c r="J52" s="612"/>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12" t="s">
        <v>12941</v>
      </c>
      <c r="C53" s="612"/>
      <c r="D53" s="612"/>
      <c r="E53" s="612"/>
      <c r="F53" s="612"/>
      <c r="G53" s="612"/>
      <c r="H53" s="612"/>
      <c r="I53" s="612"/>
      <c r="J53" s="612"/>
      <c r="K53" s="46"/>
      <c r="L53" s="59"/>
      <c r="M53" s="58"/>
      <c r="N53" s="60"/>
      <c r="O53" s="58"/>
      <c r="P53" s="58"/>
      <c r="Q53" s="58"/>
      <c r="R53" s="58"/>
      <c r="S53" s="58"/>
      <c r="T53" s="58"/>
      <c r="U53" s="58"/>
      <c r="V53" s="58"/>
      <c r="W53" s="58"/>
      <c r="X53" s="58"/>
      <c r="Y53" s="58"/>
      <c r="Z53" s="58"/>
      <c r="AD53" s="81"/>
    </row>
    <row r="54" spans="1:30" ht="14.25" customHeight="1" x14ac:dyDescent="0.25">
      <c r="A54" s="57"/>
      <c r="B54" s="613"/>
      <c r="C54" s="613"/>
      <c r="D54" s="613"/>
      <c r="E54" s="82"/>
      <c r="F54" s="82"/>
      <c r="G54" s="82"/>
      <c r="H54" s="29"/>
      <c r="I54" s="30"/>
      <c r="J54" s="30"/>
      <c r="K54" s="30"/>
    </row>
    <row r="55" spans="1:30" ht="14.25" customHeight="1" x14ac:dyDescent="0.25">
      <c r="A55" s="57" t="s">
        <v>439</v>
      </c>
      <c r="B55" s="625" t="str">
        <f>F5</f>
        <v/>
      </c>
      <c r="C55" s="625"/>
      <c r="D55" s="625"/>
      <c r="E55" s="620" t="s">
        <v>1304</v>
      </c>
      <c r="F55" s="620"/>
      <c r="G55" s="619" t="s">
        <v>23403</v>
      </c>
      <c r="H55" s="619"/>
      <c r="I55" s="619"/>
      <c r="J55" s="619"/>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17"/>
      <c r="C57" s="617"/>
      <c r="D57" s="617"/>
      <c r="E57" s="84"/>
      <c r="F57" s="82"/>
      <c r="G57" s="29" t="s">
        <v>1305</v>
      </c>
      <c r="H57" s="626"/>
      <c r="I57" s="626"/>
      <c r="J57" s="626"/>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19" t="s">
        <v>1306</v>
      </c>
      <c r="B61" s="619"/>
      <c r="C61" s="619"/>
      <c r="D61" s="619"/>
      <c r="E61" s="619"/>
      <c r="F61" s="619"/>
      <c r="G61" s="619"/>
      <c r="H61" s="619"/>
      <c r="I61" s="619"/>
      <c r="J61" s="619"/>
      <c r="K61" s="4"/>
      <c r="L61" s="59"/>
      <c r="M61" s="58"/>
      <c r="N61" s="60"/>
      <c r="O61" s="58"/>
      <c r="P61" s="58"/>
      <c r="Q61" s="58"/>
      <c r="R61" s="58"/>
      <c r="S61" s="58"/>
      <c r="T61" s="58"/>
      <c r="U61" s="58"/>
      <c r="V61" s="58"/>
      <c r="W61" s="58"/>
      <c r="X61" s="58"/>
      <c r="Y61" s="58"/>
      <c r="Z61" s="58"/>
      <c r="AD61" s="81"/>
    </row>
    <row r="62" spans="1:30" ht="14.25" customHeight="1" x14ac:dyDescent="0.25">
      <c r="A62" s="614" t="s">
        <v>13522</v>
      </c>
      <c r="B62" s="614"/>
      <c r="C62" s="614"/>
      <c r="D62" s="614"/>
      <c r="E62" s="614"/>
      <c r="F62" s="614"/>
      <c r="G62" s="614"/>
      <c r="H62" s="614"/>
      <c r="I62" s="614"/>
      <c r="J62" s="614"/>
      <c r="K62" s="2"/>
      <c r="L62" s="59"/>
      <c r="M62" s="58"/>
      <c r="N62" s="60"/>
      <c r="O62" s="58"/>
      <c r="P62" s="58"/>
      <c r="Q62" s="58"/>
      <c r="R62" s="58"/>
      <c r="S62" s="58"/>
      <c r="T62" s="58"/>
      <c r="U62" s="58"/>
      <c r="V62" s="58"/>
      <c r="W62" s="58"/>
      <c r="X62" s="58"/>
      <c r="Y62" s="58"/>
      <c r="Z62" s="58"/>
      <c r="AD62" s="81"/>
    </row>
    <row r="63" spans="1:30" ht="35.25" customHeight="1" x14ac:dyDescent="0.25">
      <c r="A63" s="609" t="s">
        <v>17678</v>
      </c>
      <c r="B63" s="609"/>
      <c r="C63" s="609"/>
      <c r="D63" s="609"/>
      <c r="E63" s="609"/>
      <c r="F63" s="609"/>
      <c r="G63" s="609"/>
      <c r="H63" s="609"/>
      <c r="I63" s="609"/>
      <c r="J63" s="609"/>
      <c r="K63" s="2"/>
      <c r="L63" s="59"/>
      <c r="M63" s="58"/>
      <c r="N63" s="60"/>
      <c r="O63" s="58"/>
      <c r="P63" s="58"/>
      <c r="Q63" s="58"/>
      <c r="R63" s="58"/>
      <c r="S63" s="58"/>
      <c r="T63" s="58"/>
      <c r="U63" s="58"/>
      <c r="V63" s="58"/>
      <c r="W63" s="58"/>
      <c r="X63" s="58"/>
      <c r="Y63" s="58"/>
      <c r="Z63" s="58"/>
      <c r="AD63" s="81"/>
    </row>
    <row r="64" spans="1:30" ht="14.25" customHeight="1" x14ac:dyDescent="0.25">
      <c r="A64" s="610"/>
      <c r="B64" s="610"/>
      <c r="C64" s="610"/>
      <c r="D64" s="610"/>
      <c r="E64" s="610"/>
      <c r="F64" s="610"/>
      <c r="G64" s="610"/>
      <c r="H64" s="610"/>
      <c r="I64" s="610"/>
      <c r="J64" s="610"/>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72" t="s">
        <v>24251</v>
      </c>
      <c r="B1" s="672"/>
      <c r="C1" s="672"/>
      <c r="D1" s="672"/>
      <c r="E1" s="672"/>
      <c r="F1" s="672"/>
      <c r="G1" s="672"/>
      <c r="H1" s="672"/>
    </row>
    <row r="2" spans="1:12" ht="29.25" customHeight="1" x14ac:dyDescent="0.25">
      <c r="A2" s="110" t="s">
        <v>1322</v>
      </c>
      <c r="B2" s="673"/>
      <c r="C2" s="673"/>
      <c r="D2" s="673"/>
      <c r="E2" s="673"/>
      <c r="F2" s="673"/>
      <c r="G2" s="673"/>
      <c r="H2" s="673"/>
    </row>
    <row r="3" spans="1:12" ht="29.25" customHeight="1" x14ac:dyDescent="0.25">
      <c r="A3" s="110" t="s">
        <v>1321</v>
      </c>
      <c r="B3" s="673"/>
      <c r="C3" s="673"/>
      <c r="D3" s="673"/>
      <c r="E3" s="673"/>
      <c r="F3" s="673"/>
      <c r="G3" s="673"/>
      <c r="H3" s="673"/>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78">
        <f ca="1">TODAY()</f>
        <v>44973</v>
      </c>
      <c r="B6" s="678"/>
      <c r="C6" s="385" t="s">
        <v>4620</v>
      </c>
      <c r="D6" s="679" t="str">
        <f>IF(H6=0,"",VLOOKUP(H6,'BANCO DE DADOS DE CLIENTES'!B1:W5262,3,0))</f>
        <v/>
      </c>
      <c r="E6" s="679"/>
      <c r="F6" s="679"/>
      <c r="G6" s="117" t="s">
        <v>22800</v>
      </c>
      <c r="H6" s="118"/>
    </row>
    <row r="7" spans="1:12" ht="18.75" customHeight="1" x14ac:dyDescent="0.25">
      <c r="A7" s="111"/>
      <c r="B7" s="111"/>
      <c r="C7" s="385" t="s">
        <v>1288</v>
      </c>
      <c r="D7" s="679" t="str">
        <f>IF(H6=0,"",VLOOKUP(H6,'BANCO DE DADOS DE CLIENTES'!B1:W5262,4,0))</f>
        <v/>
      </c>
      <c r="E7" s="679"/>
      <c r="F7" s="679"/>
      <c r="G7" s="679"/>
      <c r="H7" s="679"/>
    </row>
    <row r="8" spans="1:12" ht="18.75" customHeight="1" x14ac:dyDescent="0.25">
      <c r="A8" s="111"/>
      <c r="B8" s="114"/>
      <c r="C8" s="117" t="s">
        <v>1289</v>
      </c>
      <c r="D8" s="679" t="str">
        <f>IF(H6=0,"",VLOOKUP(H6,'BANCO DE DADOS DE CLIENTES'!B1:W5262,5,0))</f>
        <v/>
      </c>
      <c r="E8" s="679"/>
      <c r="F8" s="679"/>
      <c r="G8" s="679"/>
      <c r="H8" s="679"/>
    </row>
    <row r="9" spans="1:12" ht="18.75" customHeight="1" x14ac:dyDescent="0.25">
      <c r="A9" s="119" t="s">
        <v>1290</v>
      </c>
      <c r="B9" s="676" t="str">
        <f>IF(H6=0,"",VLOOKUP(H6,'BANCO DE DADOS DE CLIENTES'!B1:W5262,6,0))</f>
        <v/>
      </c>
      <c r="C9" s="676"/>
      <c r="D9" s="676"/>
      <c r="E9" s="676"/>
      <c r="F9" s="676"/>
      <c r="G9" s="676"/>
      <c r="H9" s="676"/>
    </row>
    <row r="10" spans="1:12" ht="18.75" customHeight="1" x14ac:dyDescent="0.25">
      <c r="A10" s="119" t="s">
        <v>1291</v>
      </c>
      <c r="B10" s="120" t="str">
        <f>IF(H6=0,"",VLOOKUP(H6,'BANCO DE DADOS DE CLIENTES'!B1:W5262,7,0))</f>
        <v/>
      </c>
      <c r="C10" s="675" t="s">
        <v>1292</v>
      </c>
      <c r="D10" s="675"/>
      <c r="E10" s="677" t="str">
        <f>IF(H6=0,"",VLOOKUP(H6,'BANCO DE DADOS DE CLIENTES'!B1:W5262,8,0))</f>
        <v/>
      </c>
      <c r="F10" s="677"/>
      <c r="G10" s="677"/>
      <c r="H10" s="677"/>
    </row>
    <row r="11" spans="1:12" ht="18.75" customHeight="1" x14ac:dyDescent="0.25">
      <c r="A11" s="119" t="s">
        <v>1293</v>
      </c>
      <c r="B11" s="120" t="str">
        <f>IF(H6=0,"",VLOOKUP(H6,'BANCO DE DADOS DE CLIENTES'!B1:W5262,9,0))</f>
        <v/>
      </c>
      <c r="C11" s="675" t="s">
        <v>1294</v>
      </c>
      <c r="D11" s="675"/>
      <c r="E11" s="674" t="str">
        <f>IF(H6=0,"",VLOOKUP(H6,'BANCO DE DADOS DE CLIENTES'!B1:W5262,10,0))</f>
        <v/>
      </c>
      <c r="F11" s="674"/>
      <c r="G11" s="674"/>
      <c r="H11" s="674"/>
    </row>
    <row r="12" spans="1:12" ht="18.75" customHeight="1" x14ac:dyDescent="0.25">
      <c r="A12" s="119" t="s">
        <v>1283</v>
      </c>
      <c r="B12" s="120" t="str">
        <f>IF(H6=0,"",VLOOKUP(H6,'BANCO DE DADOS DE CLIENTES'!B1:W5262,11,0))</f>
        <v/>
      </c>
      <c r="C12" s="675" t="s">
        <v>1285</v>
      </c>
      <c r="D12" s="675"/>
      <c r="E12" s="674" t="str">
        <f>IF(H6=0,"",VLOOKUP(H6,'BANCO DE DADOS DE CLIENTES'!B1:W5262,12,0))</f>
        <v/>
      </c>
      <c r="F12" s="674"/>
      <c r="G12" s="121" t="s">
        <v>1295</v>
      </c>
      <c r="H12" s="112" t="str">
        <f>IF(H6=0,"",VLOOKUP(H6,'BANCO DE DADOS DE CLIENTES'!B1:W5262,14,0))</f>
        <v/>
      </c>
    </row>
    <row r="13" spans="1:12" ht="30" customHeight="1" x14ac:dyDescent="0.25">
      <c r="A13" s="119" t="s">
        <v>1284</v>
      </c>
      <c r="B13" s="120" t="str">
        <f>IF(H6=0,"",VLOOKUP(H6,'BANCO DE DADOS DE CLIENTES'!B1:W5262,15,0))</f>
        <v/>
      </c>
      <c r="C13" s="675" t="s">
        <v>1308</v>
      </c>
      <c r="D13" s="675"/>
      <c r="E13" s="674"/>
      <c r="F13" s="674"/>
      <c r="G13" s="674"/>
      <c r="H13" s="674"/>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75" t="s">
        <v>1296</v>
      </c>
      <c r="D15" s="675"/>
      <c r="E15" s="685" t="str">
        <f>IF(H6=0,"",VLOOKUP(H6,'BANCO DE DADOS DE CLIENTES'!B1:W5262,18,0))</f>
        <v/>
      </c>
      <c r="F15" s="685"/>
      <c r="G15" s="685"/>
      <c r="H15" s="685"/>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80" t="s">
        <v>1310</v>
      </c>
      <c r="D18" s="680"/>
      <c r="E18" s="680"/>
      <c r="F18" s="684">
        <f>SUM(E24:F27)</f>
        <v>0</v>
      </c>
      <c r="G18" s="684"/>
      <c r="H18" s="388"/>
    </row>
    <row r="19" spans="1:12" ht="18.75" customHeight="1" thickBot="1" x14ac:dyDescent="0.3">
      <c r="A19" s="389"/>
      <c r="B19" s="390"/>
      <c r="C19" s="389"/>
      <c r="D19" s="391"/>
      <c r="E19" s="391"/>
      <c r="F19" s="390"/>
      <c r="G19" s="391"/>
      <c r="H19" s="389"/>
    </row>
    <row r="20" spans="1:12" ht="18.75" customHeight="1" x14ac:dyDescent="0.25">
      <c r="A20" s="681" t="s">
        <v>1311</v>
      </c>
      <c r="B20" s="682"/>
      <c r="C20" s="682"/>
      <c r="D20" s="682"/>
      <c r="E20" s="682"/>
      <c r="F20" s="682"/>
      <c r="G20" s="682"/>
      <c r="H20" s="683"/>
    </row>
    <row r="21" spans="1:12" ht="22.8" x14ac:dyDescent="0.25">
      <c r="A21" s="686" t="s">
        <v>1330</v>
      </c>
      <c r="B21" s="687"/>
      <c r="C21" s="687"/>
      <c r="D21" s="687"/>
      <c r="E21" s="687"/>
      <c r="F21" s="687"/>
      <c r="G21" s="687"/>
      <c r="H21" s="688"/>
      <c r="I21" s="16"/>
      <c r="J21" s="16"/>
      <c r="K21" s="16"/>
      <c r="L21" s="16"/>
    </row>
    <row r="22" spans="1:12" ht="22.8" x14ac:dyDescent="0.25">
      <c r="A22" s="686"/>
      <c r="B22" s="687"/>
      <c r="C22" s="687"/>
      <c r="D22" s="687"/>
      <c r="E22" s="687"/>
      <c r="F22" s="687"/>
      <c r="G22" s="687"/>
      <c r="H22" s="688"/>
      <c r="I22" s="16"/>
      <c r="J22" s="16"/>
      <c r="K22" s="16"/>
      <c r="L22" s="16"/>
    </row>
    <row r="23" spans="1:12" ht="18.75" customHeight="1" x14ac:dyDescent="0.25">
      <c r="A23" s="690" t="s">
        <v>1313</v>
      </c>
      <c r="B23" s="657"/>
      <c r="C23" s="657" t="s">
        <v>4570</v>
      </c>
      <c r="D23" s="657"/>
      <c r="E23" s="657" t="s">
        <v>1314</v>
      </c>
      <c r="F23" s="657"/>
      <c r="G23" s="657" t="s">
        <v>3909</v>
      </c>
      <c r="H23" s="689"/>
    </row>
    <row r="24" spans="1:12" ht="18.75" customHeight="1" x14ac:dyDescent="0.25">
      <c r="A24" s="650" t="s">
        <v>1315</v>
      </c>
      <c r="B24" s="651"/>
      <c r="C24" s="652"/>
      <c r="D24" s="652"/>
      <c r="E24" s="653"/>
      <c r="F24" s="654"/>
      <c r="G24" s="648"/>
      <c r="H24" s="658"/>
    </row>
    <row r="25" spans="1:12" ht="18.75" customHeight="1" x14ac:dyDescent="0.25">
      <c r="A25" s="659" t="s">
        <v>1316</v>
      </c>
      <c r="B25" s="660"/>
      <c r="C25" s="652"/>
      <c r="D25" s="652"/>
      <c r="E25" s="653"/>
      <c r="F25" s="654"/>
      <c r="G25" s="661"/>
      <c r="H25" s="662"/>
    </row>
    <row r="26" spans="1:12" ht="18.75" customHeight="1" x14ac:dyDescent="0.25">
      <c r="A26" s="659" t="s">
        <v>1317</v>
      </c>
      <c r="B26" s="660"/>
      <c r="C26" s="652"/>
      <c r="D26" s="652"/>
      <c r="E26" s="653"/>
      <c r="F26" s="654"/>
      <c r="G26" s="661"/>
      <c r="H26" s="662"/>
    </row>
    <row r="27" spans="1:12" ht="18.75" customHeight="1" thickBot="1" x14ac:dyDescent="0.3">
      <c r="A27" s="655" t="s">
        <v>1318</v>
      </c>
      <c r="B27" s="656"/>
      <c r="C27" s="696"/>
      <c r="D27" s="696"/>
      <c r="E27" s="697"/>
      <c r="F27" s="698"/>
      <c r="G27" s="699"/>
      <c r="H27" s="700"/>
    </row>
    <row r="28" spans="1:12" ht="18.75" customHeight="1" x14ac:dyDescent="0.25"/>
    <row r="29" spans="1:12" ht="18.75" customHeight="1" x14ac:dyDescent="0.25">
      <c r="A29" s="663" t="s">
        <v>1306</v>
      </c>
      <c r="B29" s="663"/>
      <c r="C29" s="663"/>
      <c r="D29" s="663"/>
      <c r="E29" s="663"/>
      <c r="F29" s="663"/>
      <c r="G29" s="663"/>
      <c r="H29" s="663"/>
    </row>
    <row r="30" spans="1:12" ht="18.75" customHeight="1" x14ac:dyDescent="0.25">
      <c r="A30" s="529"/>
      <c r="B30" s="108"/>
      <c r="C30" s="108"/>
      <c r="D30" s="108"/>
      <c r="E30" s="108"/>
      <c r="F30" s="108"/>
      <c r="G30" s="108"/>
      <c r="H30" s="530"/>
    </row>
    <row r="31" spans="1:12" ht="18.75" customHeight="1" x14ac:dyDescent="0.25">
      <c r="A31" s="664"/>
      <c r="B31" s="665"/>
      <c r="C31" s="665"/>
      <c r="D31" s="665"/>
      <c r="E31" s="665"/>
      <c r="F31" s="665"/>
      <c r="G31" s="665"/>
      <c r="H31" s="666"/>
    </row>
    <row r="32" spans="1:12" ht="18.75" customHeight="1" x14ac:dyDescent="0.25">
      <c r="A32" s="667"/>
      <c r="B32" s="668"/>
      <c r="C32" s="668"/>
      <c r="D32" s="668"/>
      <c r="E32" s="668"/>
      <c r="F32" s="668"/>
      <c r="G32" s="668"/>
      <c r="H32" s="649"/>
    </row>
    <row r="33" spans="1:8" ht="18.75" customHeight="1" x14ac:dyDescent="0.25">
      <c r="A33" s="669"/>
      <c r="B33" s="670"/>
      <c r="C33" s="670"/>
      <c r="D33" s="670"/>
      <c r="E33" s="670"/>
      <c r="F33" s="670"/>
      <c r="G33" s="670"/>
      <c r="H33" s="671"/>
    </row>
    <row r="34" spans="1:8" ht="18.75" customHeight="1" x14ac:dyDescent="0.25">
      <c r="A34" s="529"/>
      <c r="B34" s="108"/>
      <c r="C34" s="108"/>
      <c r="D34" s="108"/>
      <c r="E34" s="108"/>
      <c r="F34" s="108"/>
      <c r="G34" s="108"/>
      <c r="H34" s="530"/>
    </row>
    <row r="35" spans="1:8" ht="18.75" customHeight="1" x14ac:dyDescent="0.25">
      <c r="A35" s="650"/>
      <c r="B35" s="651"/>
      <c r="C35" s="651"/>
      <c r="D35" s="651"/>
      <c r="E35" s="651"/>
      <c r="F35" s="651"/>
      <c r="G35" s="651"/>
      <c r="H35" s="695"/>
    </row>
    <row r="36" spans="1:8" ht="18.75" customHeight="1" x14ac:dyDescent="0.25">
      <c r="A36" s="691" t="s">
        <v>1319</v>
      </c>
      <c r="B36" s="692"/>
      <c r="C36" s="692"/>
      <c r="D36" s="692"/>
      <c r="E36" s="692"/>
      <c r="F36" s="692"/>
      <c r="G36" s="692"/>
      <c r="H36" s="693"/>
    </row>
    <row r="37" spans="1:8" ht="18.75" customHeight="1" x14ac:dyDescent="0.25">
      <c r="A37" s="694" t="s">
        <v>1405</v>
      </c>
      <c r="B37" s="661"/>
      <c r="C37" s="657" t="s">
        <v>1406</v>
      </c>
      <c r="D37" s="657"/>
      <c r="E37" s="657"/>
      <c r="F37" s="657"/>
      <c r="G37" s="657"/>
      <c r="H37" s="104" t="s">
        <v>4570</v>
      </c>
    </row>
    <row r="38" spans="1:8" ht="18.75" customHeight="1" x14ac:dyDescent="0.25">
      <c r="A38" s="661"/>
      <c r="B38" s="661"/>
      <c r="C38" s="657"/>
      <c r="D38" s="657"/>
      <c r="E38" s="657"/>
      <c r="F38" s="657"/>
      <c r="G38" s="657"/>
      <c r="H38" s="392"/>
    </row>
    <row r="39" spans="1:8" ht="18.75" customHeight="1" x14ac:dyDescent="0.25">
      <c r="A39" s="648" t="s">
        <v>23416</v>
      </c>
      <c r="B39" s="649"/>
      <c r="C39" s="657"/>
      <c r="D39" s="657"/>
      <c r="E39" s="657"/>
      <c r="F39" s="657"/>
      <c r="G39" s="657"/>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11" t="s">
        <v>24252</v>
      </c>
      <c r="B1" s="711"/>
      <c r="C1" s="711"/>
      <c r="D1" s="711"/>
      <c r="E1" s="711"/>
      <c r="F1" s="711"/>
      <c r="G1" s="711"/>
      <c r="H1" s="711"/>
      <c r="I1" s="711"/>
      <c r="J1" s="711"/>
      <c r="L1" s="125"/>
      <c r="M1" s="125"/>
      <c r="N1" s="125"/>
      <c r="O1" s="125"/>
      <c r="P1" s="125"/>
      <c r="Q1" s="125"/>
      <c r="R1" s="126" t="s">
        <v>23418</v>
      </c>
      <c r="S1" s="125"/>
    </row>
    <row r="2" spans="1:19" ht="27.6" x14ac:dyDescent="0.25">
      <c r="A2" s="711"/>
      <c r="B2" s="711"/>
      <c r="C2" s="711"/>
      <c r="D2" s="711"/>
      <c r="E2" s="711"/>
      <c r="F2" s="711"/>
      <c r="G2" s="711"/>
      <c r="H2" s="711"/>
      <c r="I2" s="711"/>
      <c r="J2" s="711"/>
      <c r="L2" s="125"/>
      <c r="M2" s="125"/>
      <c r="N2" s="125"/>
      <c r="O2" s="125"/>
      <c r="P2" s="125"/>
      <c r="Q2" s="125"/>
      <c r="R2" s="126" t="s">
        <v>23419</v>
      </c>
      <c r="S2" s="125"/>
    </row>
    <row r="3" spans="1:19" ht="28.2" x14ac:dyDescent="0.25">
      <c r="A3" s="712" t="s">
        <v>1322</v>
      </c>
      <c r="B3" s="712"/>
      <c r="C3" s="712"/>
      <c r="D3" s="714"/>
      <c r="E3" s="714"/>
      <c r="F3" s="714"/>
      <c r="G3" s="714"/>
      <c r="H3" s="714"/>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78">
        <f ca="1">TODAY()</f>
        <v>44973</v>
      </c>
      <c r="B5" s="678"/>
      <c r="C5" s="678"/>
      <c r="D5" s="678"/>
      <c r="E5" s="4" t="s">
        <v>4620</v>
      </c>
      <c r="F5" s="713" t="str">
        <f>IF(J5=0,"",VLOOKUP(J5,'BANCO DE DADOS DE CLIENTES'!B1:W5262,3,0))</f>
        <v/>
      </c>
      <c r="G5" s="713"/>
      <c r="H5" s="713"/>
      <c r="I5" s="117" t="s">
        <v>22800</v>
      </c>
      <c r="J5" s="118"/>
      <c r="R5" s="126"/>
    </row>
    <row r="6" spans="1:19" x14ac:dyDescent="0.25">
      <c r="A6" s="111"/>
      <c r="B6" s="111"/>
      <c r="C6" s="111"/>
      <c r="D6" s="111"/>
      <c r="E6" s="4" t="s">
        <v>1288</v>
      </c>
      <c r="F6" s="679" t="str">
        <f>IF(J5=0,"",VLOOKUP(J5,'BANCO DE DADOS DE CLIENTES'!B1:W5262,4,0))</f>
        <v/>
      </c>
      <c r="G6" s="679"/>
      <c r="H6" s="679"/>
      <c r="I6" s="679"/>
      <c r="J6" s="679"/>
    </row>
    <row r="7" spans="1:19" ht="15.75" customHeight="1" x14ac:dyDescent="0.25">
      <c r="A7" s="111"/>
      <c r="B7" s="111"/>
      <c r="C7" s="111"/>
      <c r="D7" s="114"/>
      <c r="E7" s="117" t="s">
        <v>1289</v>
      </c>
      <c r="F7" s="679" t="str">
        <f>IF(J5=0,"",VLOOKUP(J5,'BANCO DE DADOS DE CLIENTES'!B1:W5262,5,0))</f>
        <v/>
      </c>
      <c r="G7" s="679"/>
      <c r="H7" s="679"/>
      <c r="I7" s="679"/>
      <c r="J7" s="679"/>
      <c r="R7" s="128" t="s">
        <v>10937</v>
      </c>
    </row>
    <row r="8" spans="1:19" ht="15.75" customHeight="1" x14ac:dyDescent="0.25">
      <c r="A8" s="129" t="s">
        <v>1290</v>
      </c>
      <c r="B8" s="676" t="str">
        <f>IF(J5=0,"",VLOOKUP(J5,'BANCO DE DADOS DE CLIENTES'!B1:W5262,6,0))</f>
        <v/>
      </c>
      <c r="C8" s="676"/>
      <c r="D8" s="676"/>
      <c r="E8" s="676"/>
      <c r="F8" s="676"/>
      <c r="G8" s="676"/>
      <c r="H8" s="676"/>
      <c r="I8" s="676"/>
      <c r="J8" s="676"/>
      <c r="R8" s="128" t="s">
        <v>10938</v>
      </c>
    </row>
    <row r="9" spans="1:19" ht="15.75" customHeight="1" x14ac:dyDescent="0.25">
      <c r="A9" s="129" t="s">
        <v>1291</v>
      </c>
      <c r="B9" s="702" t="str">
        <f>IF(J5=0,"",VLOOKUP(J5,'BANCO DE DADOS DE CLIENTES'!B1:W5262,7,0))</f>
        <v/>
      </c>
      <c r="C9" s="702"/>
      <c r="D9" s="702"/>
      <c r="E9" s="675" t="s">
        <v>1292</v>
      </c>
      <c r="F9" s="675"/>
      <c r="G9" s="677" t="str">
        <f>IF(J5=0,"",VLOOKUP(J5,'BANCO DE DADOS DE CLIENTES'!B1:W5262,8,0))</f>
        <v/>
      </c>
      <c r="H9" s="677"/>
      <c r="I9" s="677"/>
      <c r="J9" s="677"/>
      <c r="R9" s="128" t="s">
        <v>10939</v>
      </c>
    </row>
    <row r="10" spans="1:19" ht="15.75" customHeight="1" x14ac:dyDescent="0.25">
      <c r="A10" s="129" t="s">
        <v>1293</v>
      </c>
      <c r="B10" s="702" t="str">
        <f>IF(J5=0,"",VLOOKUP(J5,'BANCO DE DADOS DE CLIENTES'!B1:W5262,9,0))</f>
        <v/>
      </c>
      <c r="C10" s="702"/>
      <c r="D10" s="702"/>
      <c r="E10" s="675" t="s">
        <v>1294</v>
      </c>
      <c r="F10" s="675"/>
      <c r="G10" s="674" t="str">
        <f>IF(J5=0,"",VLOOKUP(J5,'BANCO DE DADOS DE CLIENTES'!B1:W5262,10,0))</f>
        <v/>
      </c>
      <c r="H10" s="674"/>
      <c r="I10" s="674"/>
      <c r="J10" s="674"/>
      <c r="R10" s="128"/>
    </row>
    <row r="11" spans="1:19" ht="15.75" customHeight="1" x14ac:dyDescent="0.25">
      <c r="A11" s="129" t="s">
        <v>1283</v>
      </c>
      <c r="B11" s="702" t="str">
        <f>IF(J5=0,"",VLOOKUP(J5,'BANCO DE DADOS DE CLIENTES'!B1:W5262,11,0))</f>
        <v/>
      </c>
      <c r="C11" s="702"/>
      <c r="D11" s="702"/>
      <c r="E11" s="675" t="s">
        <v>1285</v>
      </c>
      <c r="F11" s="675"/>
      <c r="G11" s="674" t="str">
        <f>IF(J5=0,"",VLOOKUP(J5,'BANCO DE DADOS DE CLIENTES'!B1:W5262,12,0))</f>
        <v/>
      </c>
      <c r="H11" s="674"/>
      <c r="I11" s="121" t="s">
        <v>1295</v>
      </c>
      <c r="J11" s="112" t="str">
        <f>IF(J5=0,"",VLOOKUP(J5,'BANCO DE DADOS DE CLIENTES'!B1:W5262,14,0))</f>
        <v/>
      </c>
      <c r="R11" s="128"/>
    </row>
    <row r="12" spans="1:19" ht="34.5" customHeight="1" x14ac:dyDescent="0.25">
      <c r="A12" s="129" t="s">
        <v>1284</v>
      </c>
      <c r="B12" s="702" t="str">
        <f>IF(J5=0,"",VLOOKUP(J5,'BANCO DE DADOS DE CLIENTES'!B1:W5262,15,0))</f>
        <v/>
      </c>
      <c r="C12" s="702"/>
      <c r="D12" s="702"/>
      <c r="E12" s="675" t="s">
        <v>1308</v>
      </c>
      <c r="F12" s="675"/>
      <c r="G12" s="674" t="str">
        <f>IF(J5=0,"",VLOOKUP(J5,'BANCO DE DADOS DE CLIENTES'!B1:W5262,16,0))</f>
        <v/>
      </c>
      <c r="H12" s="674"/>
      <c r="I12" s="674"/>
      <c r="J12" s="674"/>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2" t="str">
        <f>IF(J5=0,"",VLOOKUP(J5,'BANCO DE DADOS DE CLIENTES'!B1:W5262,17,0))</f>
        <v/>
      </c>
      <c r="C14" s="702"/>
      <c r="D14" s="702"/>
      <c r="E14" s="675" t="s">
        <v>1296</v>
      </c>
      <c r="F14" s="675"/>
      <c r="G14" s="674" t="str">
        <f>IF(J5=0,"",VLOOKUP(J5,'BANCO DE DADOS DE CLIENTES'!B1:W5262,18,0))</f>
        <v/>
      </c>
      <c r="H14" s="674"/>
      <c r="I14" s="674"/>
      <c r="J14" s="674"/>
      <c r="K14" s="159"/>
      <c r="L14" s="16"/>
      <c r="M14" s="16"/>
      <c r="N14" s="16"/>
      <c r="O14" s="16"/>
      <c r="P14" s="16"/>
      <c r="Q14" s="16"/>
      <c r="R14" s="130" t="s">
        <v>10769</v>
      </c>
      <c r="S14" s="16"/>
    </row>
    <row r="15" spans="1:19" ht="15.75" customHeight="1" x14ac:dyDescent="0.25">
      <c r="A15" s="129" t="s">
        <v>1284</v>
      </c>
      <c r="B15" s="674" t="str">
        <f>IF(J5=0,"",VLOOKUP(J5,'BANCO DE DADOS DE CLIENTES'!B1:W5262,19,0))</f>
        <v/>
      </c>
      <c r="C15" s="674"/>
      <c r="D15" s="674"/>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24" t="s">
        <v>24227</v>
      </c>
      <c r="J17" s="724"/>
      <c r="L17" s="719" t="s">
        <v>15982</v>
      </c>
      <c r="M17" s="720"/>
      <c r="N17" s="721"/>
      <c r="Q17" s="37"/>
      <c r="R17" s="131" t="s">
        <v>13527</v>
      </c>
    </row>
    <row r="18" spans="1:19" ht="25.5" customHeight="1" x14ac:dyDescent="0.25">
      <c r="A18" s="148" t="s">
        <v>6814</v>
      </c>
      <c r="B18" s="103" t="s">
        <v>10961</v>
      </c>
      <c r="C18" s="707" t="s">
        <v>4614</v>
      </c>
      <c r="D18" s="708"/>
      <c r="E18" s="148" t="s">
        <v>1300</v>
      </c>
      <c r="F18" s="148" t="s">
        <v>3904</v>
      </c>
      <c r="G18" s="148" t="s">
        <v>1392</v>
      </c>
      <c r="H18" s="149" t="s">
        <v>4571</v>
      </c>
      <c r="I18" s="150" t="s">
        <v>4572</v>
      </c>
      <c r="J18" s="151" t="s">
        <v>4573</v>
      </c>
      <c r="K18" s="160"/>
      <c r="L18" s="157" t="s">
        <v>13533</v>
      </c>
      <c r="M18" s="725"/>
      <c r="N18" s="726"/>
      <c r="Q18" s="132"/>
      <c r="R18" s="131" t="s">
        <v>13528</v>
      </c>
    </row>
    <row r="19" spans="1:19" ht="32.25" customHeight="1" x14ac:dyDescent="0.25">
      <c r="A19" s="161">
        <v>1</v>
      </c>
      <c r="B19" s="162"/>
      <c r="C19" s="715" t="str">
        <f>IF(B19=0,"",VLOOKUP(B19,inventario,3,0))</f>
        <v/>
      </c>
      <c r="D19" s="716"/>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15" t="str">
        <f>IF(B20=0,"",VLOOKUP(B20,inventario,3,0))</f>
        <v/>
      </c>
      <c r="D20" s="716"/>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15" t="str">
        <f>IF(B21=0,"",VLOOKUP(B21,inventario,3,0))</f>
        <v/>
      </c>
      <c r="D21" s="716"/>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15" t="str">
        <f>IF(B22=0,"",VLOOKUP(B22,inventario,3,0))</f>
        <v/>
      </c>
      <c r="D22" s="716"/>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15" t="str">
        <f>IF(B23=0,"",VLOOKUP(B23,inventario,3,0))</f>
        <v/>
      </c>
      <c r="D23" s="716"/>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22" t="s">
        <v>1320</v>
      </c>
      <c r="I24" s="723"/>
      <c r="J24" s="135">
        <f>SUM(J19:J23)</f>
        <v>0</v>
      </c>
    </row>
    <row r="25" spans="1:19" ht="15.75" customHeight="1" x14ac:dyDescent="0.25">
      <c r="A25" s="111"/>
      <c r="B25" s="599"/>
      <c r="C25" s="599"/>
      <c r="D25" s="599"/>
      <c r="E25" s="109"/>
      <c r="F25" s="109"/>
      <c r="G25" s="109"/>
      <c r="H25" s="136"/>
      <c r="I25" s="137"/>
      <c r="J25" s="138"/>
    </row>
    <row r="26" spans="1:19" ht="15.75" customHeight="1" x14ac:dyDescent="0.25">
      <c r="A26" s="111"/>
      <c r="B26" s="599"/>
      <c r="C26" s="599"/>
      <c r="D26" s="599"/>
      <c r="E26" s="109"/>
      <c r="F26" s="109"/>
      <c r="G26" s="109"/>
      <c r="H26" s="710"/>
      <c r="I26" s="710"/>
      <c r="J26" s="138"/>
    </row>
    <row r="27" spans="1:19" ht="15.75" customHeight="1" x14ac:dyDescent="0.25">
      <c r="A27" s="704" t="s">
        <v>1306</v>
      </c>
      <c r="B27" s="704"/>
      <c r="C27" s="704"/>
      <c r="D27" s="704"/>
      <c r="E27" s="704"/>
      <c r="F27" s="704"/>
      <c r="G27" s="704"/>
      <c r="H27" s="704"/>
      <c r="I27" s="704"/>
      <c r="J27" s="704"/>
    </row>
    <row r="28" spans="1:19" s="37" customFormat="1" ht="33.75" customHeight="1" x14ac:dyDescent="0.25">
      <c r="A28" s="706"/>
      <c r="B28" s="706"/>
      <c r="C28" s="706"/>
      <c r="D28" s="706"/>
      <c r="E28" s="706"/>
      <c r="F28" s="706"/>
      <c r="G28" s="706"/>
      <c r="H28" s="706"/>
      <c r="I28" s="706"/>
      <c r="J28" s="706"/>
      <c r="K28" s="717" t="s">
        <v>13524</v>
      </c>
      <c r="L28" s="718"/>
      <c r="M28" s="718"/>
      <c r="N28" s="718"/>
      <c r="O28" s="718"/>
      <c r="P28" s="718"/>
      <c r="Q28" s="718"/>
      <c r="R28" s="718"/>
      <c r="S28" s="36"/>
    </row>
    <row r="29" spans="1:19" s="37" customFormat="1" ht="32.25" customHeight="1" x14ac:dyDescent="0.25">
      <c r="A29" s="706" t="s">
        <v>22188</v>
      </c>
      <c r="B29" s="706"/>
      <c r="C29" s="706"/>
      <c r="D29" s="706"/>
      <c r="E29" s="706"/>
      <c r="F29" s="706"/>
      <c r="G29" s="706"/>
      <c r="H29" s="706"/>
      <c r="I29" s="706"/>
      <c r="J29" s="706"/>
      <c r="K29" s="717" t="s">
        <v>13523</v>
      </c>
      <c r="L29" s="718"/>
      <c r="M29" s="718"/>
      <c r="N29" s="718"/>
      <c r="O29" s="718"/>
      <c r="P29" s="718"/>
      <c r="Q29" s="718"/>
      <c r="R29" s="718"/>
      <c r="S29" s="36"/>
    </row>
    <row r="30" spans="1:19" s="37" customFormat="1" ht="15.75" customHeight="1" x14ac:dyDescent="0.25">
      <c r="A30" s="706"/>
      <c r="B30" s="706"/>
      <c r="C30" s="706"/>
      <c r="D30" s="706"/>
      <c r="E30" s="706"/>
      <c r="F30" s="706"/>
      <c r="G30" s="706"/>
      <c r="H30" s="706"/>
      <c r="I30" s="706"/>
      <c r="J30" s="706"/>
      <c r="K30" s="158"/>
      <c r="M30" s="36"/>
      <c r="N30" s="36"/>
      <c r="O30" s="36"/>
      <c r="P30" s="36"/>
      <c r="Q30" s="36"/>
      <c r="R30" s="36"/>
      <c r="S30" s="36"/>
    </row>
    <row r="31" spans="1:19" s="37" customFormat="1" ht="15.75" customHeight="1" x14ac:dyDescent="0.25">
      <c r="A31" s="706"/>
      <c r="B31" s="706"/>
      <c r="C31" s="706"/>
      <c r="D31" s="706"/>
      <c r="E31" s="706"/>
      <c r="F31" s="706"/>
      <c r="G31" s="706"/>
      <c r="H31" s="706"/>
      <c r="I31" s="706"/>
      <c r="J31" s="706"/>
      <c r="K31" s="158"/>
      <c r="M31" s="36"/>
      <c r="N31" s="36"/>
      <c r="O31" s="36"/>
      <c r="P31" s="36"/>
      <c r="Q31" s="36"/>
      <c r="R31" s="36"/>
      <c r="S31" s="36"/>
    </row>
    <row r="32" spans="1:19" ht="15.75" customHeight="1" x14ac:dyDescent="0.25">
      <c r="A32" s="657" t="s">
        <v>1313</v>
      </c>
      <c r="B32" s="657"/>
      <c r="C32" s="657" t="s">
        <v>4570</v>
      </c>
      <c r="D32" s="657"/>
      <c r="E32" s="657" t="s">
        <v>1314</v>
      </c>
      <c r="F32" s="657"/>
      <c r="G32" s="657"/>
      <c r="H32" s="657" t="s">
        <v>3909</v>
      </c>
      <c r="I32" s="657"/>
      <c r="J32" s="657"/>
    </row>
    <row r="33" spans="1:19" ht="15.75" customHeight="1" x14ac:dyDescent="0.25">
      <c r="A33" s="648"/>
      <c r="B33" s="649"/>
      <c r="C33" s="648"/>
      <c r="D33" s="649"/>
      <c r="E33" s="648"/>
      <c r="F33" s="668"/>
      <c r="G33" s="649"/>
      <c r="H33" s="648"/>
      <c r="I33" s="668"/>
      <c r="J33" s="649"/>
    </row>
    <row r="34" spans="1:19" ht="15.75" customHeight="1" x14ac:dyDescent="0.25">
      <c r="A34" s="648"/>
      <c r="B34" s="649"/>
      <c r="C34" s="648"/>
      <c r="D34" s="649"/>
      <c r="E34" s="648"/>
      <c r="F34" s="668"/>
      <c r="G34" s="649"/>
      <c r="H34" s="648"/>
      <c r="I34" s="668"/>
      <c r="J34" s="649"/>
    </row>
    <row r="35" spans="1:19" ht="15.75" customHeight="1" x14ac:dyDescent="0.25">
      <c r="A35" s="648"/>
      <c r="B35" s="649"/>
      <c r="C35" s="648"/>
      <c r="D35" s="649"/>
      <c r="E35" s="648"/>
      <c r="F35" s="668"/>
      <c r="G35" s="649"/>
      <c r="H35" s="648"/>
      <c r="I35" s="668"/>
      <c r="J35" s="649"/>
    </row>
    <row r="36" spans="1:19" ht="15.75" customHeight="1" x14ac:dyDescent="0.25">
      <c r="A36" s="648"/>
      <c r="B36" s="649"/>
      <c r="C36" s="648"/>
      <c r="D36" s="649"/>
      <c r="E36" s="648"/>
      <c r="F36" s="668"/>
      <c r="G36" s="649"/>
      <c r="H36" s="648"/>
      <c r="I36" s="668"/>
      <c r="J36" s="649"/>
    </row>
    <row r="37" spans="1:19" ht="15.75" customHeight="1" x14ac:dyDescent="0.25">
      <c r="A37" s="648"/>
      <c r="B37" s="649"/>
      <c r="C37" s="648"/>
      <c r="D37" s="649"/>
      <c r="E37" s="648"/>
      <c r="F37" s="668"/>
      <c r="G37" s="649"/>
      <c r="H37" s="648"/>
      <c r="I37" s="668"/>
      <c r="J37" s="649"/>
    </row>
    <row r="38" spans="1:19" ht="15.75" customHeight="1" x14ac:dyDescent="0.25">
      <c r="A38" s="111"/>
      <c r="B38" s="108"/>
      <c r="C38" s="108"/>
      <c r="D38" s="108"/>
      <c r="E38" s="701">
        <f>SUM(E33:G37)</f>
        <v>0</v>
      </c>
      <c r="F38" s="701"/>
      <c r="G38" s="701"/>
      <c r="H38" s="109"/>
      <c r="I38" s="109"/>
      <c r="J38" s="109"/>
    </row>
    <row r="39" spans="1:19" ht="15.75" customHeight="1" x14ac:dyDescent="0.25">
      <c r="A39" s="111"/>
      <c r="B39" s="108"/>
      <c r="C39" s="108"/>
      <c r="D39" s="108"/>
      <c r="F39" s="598"/>
      <c r="G39" s="598"/>
      <c r="H39" s="109"/>
      <c r="I39" s="109"/>
      <c r="J39" s="109"/>
    </row>
    <row r="40" spans="1:19" ht="15.75" customHeight="1" x14ac:dyDescent="0.25">
      <c r="A40" s="111"/>
      <c r="B40" s="705" t="s">
        <v>1331</v>
      </c>
      <c r="C40" s="705"/>
      <c r="D40" s="705"/>
      <c r="E40" s="705"/>
      <c r="F40" s="705"/>
      <c r="G40" s="705"/>
      <c r="H40" s="705"/>
      <c r="I40" s="705"/>
      <c r="J40" s="705"/>
    </row>
    <row r="41" spans="1:19" ht="38.25" customHeight="1" x14ac:dyDescent="0.25">
      <c r="A41" s="104" t="s">
        <v>1332</v>
      </c>
      <c r="B41" s="144" t="s">
        <v>15983</v>
      </c>
      <c r="C41" s="10" t="s">
        <v>10940</v>
      </c>
      <c r="D41" s="139" t="s">
        <v>1390</v>
      </c>
      <c r="E41" s="657" t="s">
        <v>1391</v>
      </c>
      <c r="F41" s="657"/>
      <c r="G41" s="657"/>
      <c r="H41" s="657"/>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03" t="str">
        <f>IF(C42=0,"",VLOOKUP(C42,TRANSPORTADORAS!A1:E110,3,0))</f>
        <v/>
      </c>
      <c r="F42" s="703"/>
      <c r="G42" s="703"/>
      <c r="H42" s="703"/>
      <c r="I42" s="162" t="str">
        <f>IF(C42=0,"",VLOOKUP(C42,TRANSPORTADORAS!A1:E110,4,0))</f>
        <v/>
      </c>
      <c r="J42" s="103" t="s">
        <v>10937</v>
      </c>
      <c r="K42" s="159"/>
      <c r="L42" s="16"/>
      <c r="M42" s="16"/>
      <c r="N42" s="16"/>
      <c r="O42" s="16"/>
      <c r="P42" s="16"/>
      <c r="Q42" s="16"/>
      <c r="R42" s="16"/>
      <c r="S42" s="16"/>
    </row>
    <row r="43" spans="1:19" x14ac:dyDescent="0.25">
      <c r="A43" s="141"/>
      <c r="E43" s="709"/>
      <c r="F43" s="709"/>
      <c r="G43" s="709"/>
      <c r="H43" s="709"/>
      <c r="I43" s="142"/>
      <c r="J43" s="142"/>
    </row>
    <row r="44" spans="1:19" x14ac:dyDescent="0.25">
      <c r="E44" s="709"/>
      <c r="F44" s="709"/>
      <c r="G44" s="709"/>
      <c r="H44" s="709"/>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24294</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24278</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24223</v>
      </c>
      <c r="E1858" s="292" t="s">
        <v>5970</v>
      </c>
      <c r="G1858" s="291" t="s">
        <v>24222</v>
      </c>
      <c r="H1858" s="328" t="s">
        <v>22901</v>
      </c>
      <c r="I1858" s="329" t="s">
        <v>23785</v>
      </c>
      <c r="J1858" s="330" t="s">
        <v>24224</v>
      </c>
      <c r="K1858" s="330" t="s">
        <v>24225</v>
      </c>
      <c r="L1858" s="292" t="s">
        <v>23825</v>
      </c>
      <c r="M1858" s="292" t="s">
        <v>4064</v>
      </c>
      <c r="N1858" s="292" t="s">
        <v>21160</v>
      </c>
      <c r="O1858" s="330" t="s">
        <v>24226</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24183</v>
      </c>
      <c r="E1939" s="292" t="s">
        <v>24184</v>
      </c>
      <c r="F1939" s="292" t="s">
        <v>23372</v>
      </c>
      <c r="G1939" s="291" t="s">
        <v>24183</v>
      </c>
      <c r="H1939" s="328" t="s">
        <v>24185</v>
      </c>
      <c r="I1939" s="329" t="s">
        <v>24186</v>
      </c>
      <c r="J1939" s="291" t="s">
        <v>24187</v>
      </c>
      <c r="K1939" s="292" t="s">
        <v>24188</v>
      </c>
      <c r="L1939" s="292" t="s">
        <v>24189</v>
      </c>
      <c r="M1939" s="292" t="s">
        <v>4064</v>
      </c>
      <c r="N1939" s="292" t="s">
        <v>22112</v>
      </c>
      <c r="O1939" s="330" t="s">
        <v>24190</v>
      </c>
      <c r="P1939" s="331" t="s">
        <v>24191</v>
      </c>
      <c r="Q1939" s="293"/>
      <c r="S1939" s="293"/>
      <c r="T1939" s="293" t="s">
        <v>24192</v>
      </c>
      <c r="V1939" s="294">
        <v>44945</v>
      </c>
      <c r="W1939" s="292">
        <v>44945</v>
      </c>
    </row>
    <row r="1940" spans="2:23" s="292" customFormat="1" ht="30.75" customHeight="1" x14ac:dyDescent="0.25">
      <c r="B1940" s="351" t="s">
        <v>24193</v>
      </c>
      <c r="C1940" s="351" t="s">
        <v>21150</v>
      </c>
      <c r="D1940" s="291" t="s">
        <v>24194</v>
      </c>
      <c r="E1940" s="292" t="s">
        <v>24195</v>
      </c>
      <c r="F1940" s="292" t="s">
        <v>4022</v>
      </c>
      <c r="G1940" s="291" t="s">
        <v>24196</v>
      </c>
      <c r="H1940" s="328" t="s">
        <v>24197</v>
      </c>
      <c r="I1940" s="329" t="s">
        <v>24198</v>
      </c>
      <c r="J1940" s="291" t="s">
        <v>24199</v>
      </c>
      <c r="K1940" s="292" t="s">
        <v>10388</v>
      </c>
      <c r="L1940" s="292" t="s">
        <v>970</v>
      </c>
      <c r="M1940" s="292" t="s">
        <v>3976</v>
      </c>
      <c r="N1940" s="292" t="s">
        <v>22452</v>
      </c>
      <c r="O1940" s="330" t="s">
        <v>23284</v>
      </c>
      <c r="P1940" s="331" t="s">
        <v>24200</v>
      </c>
      <c r="Q1940" s="293" t="s">
        <v>24201</v>
      </c>
      <c r="R1940" s="292" t="s">
        <v>24202</v>
      </c>
      <c r="S1940" s="293" t="s">
        <v>24201</v>
      </c>
      <c r="T1940" s="293" t="s">
        <v>24200</v>
      </c>
      <c r="V1940" s="294">
        <v>44951</v>
      </c>
    </row>
    <row r="1941" spans="2:23" s="292" customFormat="1" ht="30.75" customHeight="1" x14ac:dyDescent="0.25">
      <c r="B1941" s="351" t="s">
        <v>24203</v>
      </c>
      <c r="C1941" s="351" t="s">
        <v>965</v>
      </c>
      <c r="D1941" s="291" t="s">
        <v>24204</v>
      </c>
      <c r="E1941" s="292" t="s">
        <v>24205</v>
      </c>
      <c r="F1941" s="292" t="s">
        <v>4223</v>
      </c>
      <c r="G1941" s="291" t="s">
        <v>24206</v>
      </c>
      <c r="H1941" s="328" t="s">
        <v>24207</v>
      </c>
      <c r="I1941" s="329" t="s">
        <v>24208</v>
      </c>
      <c r="J1941" s="291" t="s">
        <v>24209</v>
      </c>
      <c r="K1941" s="292" t="s">
        <v>10388</v>
      </c>
      <c r="L1941" s="292" t="s">
        <v>970</v>
      </c>
      <c r="M1941" s="292" t="s">
        <v>3976</v>
      </c>
      <c r="N1941" s="292" t="s">
        <v>22452</v>
      </c>
      <c r="O1941" s="330" t="s">
        <v>24210</v>
      </c>
      <c r="P1941" s="331" t="s">
        <v>24211</v>
      </c>
      <c r="Q1941" s="293" t="s">
        <v>24212</v>
      </c>
      <c r="R1941" s="292" t="s">
        <v>5</v>
      </c>
      <c r="S1941" s="293" t="s">
        <v>24212</v>
      </c>
      <c r="T1941" s="293" t="s">
        <v>24211</v>
      </c>
      <c r="V1941" s="294">
        <v>44951</v>
      </c>
    </row>
    <row r="1942" spans="2:23" s="292" customFormat="1" ht="30.75" customHeight="1" x14ac:dyDescent="0.25">
      <c r="B1942" s="351" t="s">
        <v>24213</v>
      </c>
      <c r="C1942" s="351" t="s">
        <v>965</v>
      </c>
      <c r="D1942" s="291" t="s">
        <v>24214</v>
      </c>
      <c r="E1942" s="292" t="s">
        <v>24215</v>
      </c>
      <c r="G1942" s="291" t="s">
        <v>24216</v>
      </c>
      <c r="H1942" s="328" t="s">
        <v>24217</v>
      </c>
      <c r="I1942" s="329" t="s">
        <v>3916</v>
      </c>
      <c r="J1942" s="291" t="s">
        <v>24218</v>
      </c>
      <c r="K1942" s="292" t="s">
        <v>10388</v>
      </c>
      <c r="L1942" s="292" t="s">
        <v>970</v>
      </c>
      <c r="M1942" s="292" t="s">
        <v>3976</v>
      </c>
      <c r="N1942" s="292" t="s">
        <v>22452</v>
      </c>
      <c r="O1942" s="330" t="s">
        <v>23284</v>
      </c>
      <c r="P1942" s="331" t="s">
        <v>24219</v>
      </c>
      <c r="Q1942" s="293" t="s">
        <v>24220</v>
      </c>
      <c r="R1942" s="292" t="s">
        <v>5393</v>
      </c>
      <c r="S1942" s="293" t="s">
        <v>24220</v>
      </c>
      <c r="T1942" s="293" t="s">
        <v>24221</v>
      </c>
      <c r="V1942" s="294">
        <v>44951</v>
      </c>
    </row>
    <row r="1943" spans="2:23" s="292" customFormat="1" ht="30.75" customHeight="1" x14ac:dyDescent="0.25">
      <c r="B1943" s="351" t="s">
        <v>24240</v>
      </c>
      <c r="C1943" s="351" t="s">
        <v>21150</v>
      </c>
      <c r="D1943" s="291" t="s">
        <v>22685</v>
      </c>
      <c r="E1943" s="292" t="s">
        <v>2575</v>
      </c>
      <c r="G1943" s="291" t="s">
        <v>24247</v>
      </c>
      <c r="H1943" s="328" t="s">
        <v>24246</v>
      </c>
      <c r="I1943" s="329" t="s">
        <v>3916</v>
      </c>
      <c r="J1943" s="291" t="s">
        <v>24245</v>
      </c>
      <c r="K1943" s="292" t="s">
        <v>3918</v>
      </c>
      <c r="L1943" s="292" t="s">
        <v>22686</v>
      </c>
      <c r="M1943" s="292" t="s">
        <v>4064</v>
      </c>
      <c r="O1943" s="330" t="s">
        <v>24244</v>
      </c>
      <c r="P1943" s="331" t="s">
        <v>24243</v>
      </c>
      <c r="Q1943" s="293" t="s">
        <v>24242</v>
      </c>
      <c r="R1943" s="292" t="s">
        <v>2575</v>
      </c>
      <c r="S1943" s="293" t="s">
        <v>24242</v>
      </c>
      <c r="T1943" s="293" t="s">
        <v>24241</v>
      </c>
      <c r="V1943" s="294">
        <v>44959</v>
      </c>
    </row>
    <row r="1944" spans="2:23" s="292" customFormat="1" ht="30.75" customHeight="1" x14ac:dyDescent="0.25">
      <c r="B1944" s="372" t="s">
        <v>24248</v>
      </c>
      <c r="C1944" s="351" t="s">
        <v>16402</v>
      </c>
      <c r="D1944" s="291" t="s">
        <v>24249</v>
      </c>
      <c r="G1944" s="291" t="s">
        <v>24250</v>
      </c>
      <c r="H1944" s="328"/>
      <c r="I1944" s="329"/>
      <c r="J1944" s="291"/>
      <c r="O1944" s="330"/>
      <c r="P1944" s="331"/>
      <c r="Q1944" s="293"/>
      <c r="S1944" s="293"/>
      <c r="T1944" s="293"/>
      <c r="V1944" s="294"/>
    </row>
    <row r="1945" spans="2:23" s="292" customFormat="1" ht="30.75" customHeight="1" x14ac:dyDescent="0.25">
      <c r="B1945" s="351" t="s">
        <v>24268</v>
      </c>
      <c r="C1945" s="351" t="s">
        <v>6289</v>
      </c>
      <c r="D1945" s="291" t="s">
        <v>24269</v>
      </c>
      <c r="E1945" s="292" t="s">
        <v>24270</v>
      </c>
      <c r="G1945" s="291" t="s">
        <v>24271</v>
      </c>
      <c r="H1945" s="328" t="s">
        <v>24272</v>
      </c>
      <c r="I1945" s="329" t="s">
        <v>3916</v>
      </c>
      <c r="J1945" s="291" t="s">
        <v>24273</v>
      </c>
      <c r="K1945" s="292" t="s">
        <v>3918</v>
      </c>
      <c r="L1945" s="292" t="s">
        <v>24274</v>
      </c>
      <c r="M1945" s="292" t="s">
        <v>4266</v>
      </c>
      <c r="N1945" s="292" t="s">
        <v>21160</v>
      </c>
      <c r="O1945" s="330" t="s">
        <v>24275</v>
      </c>
      <c r="P1945" s="331" t="s">
        <v>24276</v>
      </c>
      <c r="Q1945" s="293" t="s">
        <v>24277</v>
      </c>
      <c r="R1945" s="292" t="s">
        <v>24270</v>
      </c>
      <c r="S1945" s="293" t="s">
        <v>24277</v>
      </c>
      <c r="T1945" s="293" t="s">
        <v>24276</v>
      </c>
      <c r="V1945" s="294">
        <v>44970</v>
      </c>
    </row>
    <row r="1946" spans="2:23" s="292" customFormat="1" ht="30.75" customHeight="1" x14ac:dyDescent="0.25">
      <c r="B1946" s="351" t="s">
        <v>24279</v>
      </c>
      <c r="C1946" s="351" t="s">
        <v>21147</v>
      </c>
      <c r="D1946" s="291" t="s">
        <v>24280</v>
      </c>
      <c r="E1946" s="292" t="s">
        <v>24281</v>
      </c>
      <c r="G1946" s="291" t="s">
        <v>24282</v>
      </c>
      <c r="H1946" s="328"/>
      <c r="I1946" s="329"/>
      <c r="J1946" s="291"/>
      <c r="L1946" s="292" t="s">
        <v>24283</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38" t="str">
        <f>IF(I5=0,"",VLOOKUP(I5,'BANCO DE DADOS DE CLIENTES'!B1:W4087,3,0))</f>
        <v/>
      </c>
      <c r="D1" s="739"/>
      <c r="E1" s="739"/>
      <c r="F1" s="740"/>
      <c r="G1" s="163"/>
      <c r="H1" s="163"/>
      <c r="I1" s="163"/>
      <c r="J1" s="163"/>
      <c r="K1" s="163"/>
      <c r="L1" s="163"/>
    </row>
    <row r="2" spans="1:12" ht="30.75" customHeight="1" x14ac:dyDescent="0.25">
      <c r="A2" s="163"/>
      <c r="B2" s="163"/>
      <c r="C2" s="741" t="str">
        <f>IF(I5=0,"",VLOOKUP(I5,'BANCO DE DADOS DE CLIENTES'!B1:W4087,11,0))</f>
        <v/>
      </c>
      <c r="D2" s="742"/>
      <c r="E2" s="742"/>
      <c r="F2" s="743"/>
      <c r="G2" s="163"/>
      <c r="H2" s="163"/>
      <c r="I2" s="163"/>
      <c r="J2" s="163"/>
      <c r="K2" s="163"/>
      <c r="L2" s="163"/>
    </row>
    <row r="3" spans="1:12" ht="30.75" customHeight="1" thickBot="1" x14ac:dyDescent="0.3">
      <c r="A3" s="163"/>
      <c r="B3" s="163"/>
      <c r="C3" s="744" t="s">
        <v>23256</v>
      </c>
      <c r="D3" s="745"/>
      <c r="E3" s="745"/>
      <c r="F3" s="746"/>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50" t="str">
        <f>IF(I5=0,"",VLOOKUP(I5,'BANCO DE DADOS DE CLIENTES'!B1:W4087,3,0))</f>
        <v/>
      </c>
      <c r="C5" s="750"/>
      <c r="D5" s="750"/>
      <c r="E5" s="750"/>
      <c r="F5" s="750"/>
      <c r="G5" s="750"/>
      <c r="H5" s="164" t="s">
        <v>13820</v>
      </c>
      <c r="I5" s="751"/>
      <c r="J5" s="751"/>
      <c r="K5" s="751"/>
      <c r="L5" s="751"/>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48" t="str">
        <f>IF(I5=0,"",VLOOKUP(I5,'BANCO DE DADOS DE CLIENTES'!B1:W4087,4,0))</f>
        <v/>
      </c>
      <c r="C7" s="748"/>
      <c r="D7" s="748"/>
      <c r="E7" s="748"/>
      <c r="F7" s="748"/>
      <c r="G7" s="748"/>
      <c r="H7" s="748"/>
      <c r="I7" s="748"/>
      <c r="J7" s="748"/>
      <c r="K7" s="748"/>
      <c r="L7" s="748"/>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48" t="str">
        <f>IF(I5=0,"",VLOOKUP(I5,'BANCO DE DADOS DE CLIENTES'!B1:W4087,15,0))</f>
        <v/>
      </c>
      <c r="C9" s="748"/>
      <c r="D9" s="747" t="s">
        <v>18100</v>
      </c>
      <c r="E9" s="747"/>
      <c r="F9" s="394" t="str">
        <f>IF(I5=0,"",VLOOKUP(I5,'BANCO DE DADOS DE CLIENTES'!B1:W4087,11,0))</f>
        <v/>
      </c>
      <c r="G9" s="747" t="s">
        <v>13819</v>
      </c>
      <c r="H9" s="747"/>
      <c r="I9" s="752" t="str">
        <f>IF(I5=0,"",VLOOKUP(I5,'BANCO DE DADOS DE CLIENTES'!B1:W4087,12,0))</f>
        <v/>
      </c>
      <c r="J9" s="752"/>
      <c r="K9" s="752"/>
      <c r="L9" s="752"/>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49" t="str">
        <f>IF(I5=0,"",VLOOKUP(I5,'BANCO DE DADOS DE CLIENTES'!B1:W4087,16,0))</f>
        <v/>
      </c>
      <c r="C11" s="748"/>
      <c r="D11" s="748"/>
      <c r="E11" s="748"/>
      <c r="F11" s="748"/>
      <c r="G11" s="748"/>
      <c r="H11" s="748"/>
      <c r="I11" s="748"/>
      <c r="J11" s="748"/>
      <c r="K11" s="748"/>
      <c r="L11" s="748"/>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48" t="str">
        <f>IF(I5=0,"",VLOOKUP(I5,'BANCO DE DADOS DE CLIENTES'!B1:W4087,2,0))</f>
        <v/>
      </c>
      <c r="C13" s="748"/>
      <c r="D13" s="748"/>
      <c r="E13" s="748"/>
      <c r="F13" s="748"/>
      <c r="G13" s="748"/>
      <c r="H13" s="748"/>
      <c r="I13" s="748"/>
      <c r="J13" s="748"/>
      <c r="K13" s="748"/>
      <c r="L13" s="748"/>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65" t="s">
        <v>11012</v>
      </c>
      <c r="B17" s="765"/>
      <c r="C17" s="765"/>
      <c r="D17" s="765"/>
      <c r="E17" s="765"/>
      <c r="F17" s="765"/>
      <c r="G17" s="765"/>
      <c r="H17" s="765"/>
      <c r="I17" s="765"/>
      <c r="J17" s="765"/>
      <c r="K17" s="765"/>
      <c r="L17" s="765"/>
    </row>
    <row r="18" spans="1:12" ht="28.5" customHeight="1" x14ac:dyDescent="0.25">
      <c r="A18" s="763"/>
      <c r="B18" s="763"/>
      <c r="C18" s="763"/>
      <c r="D18" s="763"/>
      <c r="E18" s="763"/>
      <c r="F18" s="763"/>
      <c r="G18" s="763"/>
      <c r="H18" s="763"/>
      <c r="I18" s="763"/>
      <c r="J18" s="763"/>
      <c r="K18" s="763"/>
      <c r="L18" s="763"/>
    </row>
    <row r="19" spans="1:12" ht="28.5" customHeight="1" x14ac:dyDescent="0.25">
      <c r="A19" s="763"/>
      <c r="B19" s="763"/>
      <c r="C19" s="763"/>
      <c r="D19" s="763"/>
      <c r="E19" s="763"/>
      <c r="F19" s="763"/>
      <c r="G19" s="763"/>
      <c r="H19" s="763"/>
      <c r="I19" s="763"/>
      <c r="J19" s="763"/>
      <c r="K19" s="763"/>
      <c r="L19" s="763"/>
    </row>
    <row r="20" spans="1:12" ht="28.5" customHeight="1" x14ac:dyDescent="0.25">
      <c r="A20" s="763"/>
      <c r="B20" s="763"/>
      <c r="C20" s="763"/>
      <c r="D20" s="763"/>
      <c r="E20" s="763"/>
      <c r="F20" s="763"/>
      <c r="G20" s="763"/>
      <c r="H20" s="763"/>
      <c r="I20" s="763"/>
      <c r="J20" s="763"/>
      <c r="K20" s="763"/>
      <c r="L20" s="763"/>
    </row>
    <row r="21" spans="1:12" ht="28.5" customHeight="1" x14ac:dyDescent="0.25">
      <c r="A21" s="763"/>
      <c r="B21" s="763"/>
      <c r="C21" s="763"/>
      <c r="D21" s="763"/>
      <c r="E21" s="763"/>
      <c r="F21" s="763"/>
      <c r="G21" s="763"/>
      <c r="H21" s="763"/>
      <c r="I21" s="763"/>
      <c r="J21" s="763"/>
      <c r="K21" s="763"/>
      <c r="L21" s="763"/>
    </row>
    <row r="22" spans="1:12" ht="28.5" customHeight="1" x14ac:dyDescent="0.25">
      <c r="A22" s="763"/>
      <c r="B22" s="763"/>
      <c r="C22" s="763"/>
      <c r="D22" s="763"/>
      <c r="E22" s="763"/>
      <c r="F22" s="763"/>
      <c r="G22" s="763"/>
      <c r="H22" s="763"/>
      <c r="I22" s="763"/>
      <c r="J22" s="763"/>
      <c r="K22" s="763"/>
      <c r="L22" s="763"/>
    </row>
    <row r="23" spans="1:12" ht="28.5" customHeight="1" x14ac:dyDescent="0.25">
      <c r="A23" s="163"/>
      <c r="B23" s="163"/>
      <c r="C23" s="163"/>
      <c r="D23" s="163"/>
      <c r="E23" s="163"/>
      <c r="F23" s="163"/>
      <c r="G23" s="163"/>
      <c r="H23" s="163"/>
      <c r="I23" s="163"/>
      <c r="J23" s="163"/>
      <c r="K23" s="163"/>
      <c r="L23" s="163"/>
    </row>
    <row r="24" spans="1:12" ht="28.5" customHeight="1" x14ac:dyDescent="0.25">
      <c r="A24" s="764" t="s">
        <v>17673</v>
      </c>
      <c r="B24" s="764"/>
      <c r="C24" s="764"/>
      <c r="D24" s="764"/>
      <c r="E24" s="764"/>
      <c r="F24" s="764"/>
      <c r="G24" s="764"/>
      <c r="H24" s="764"/>
      <c r="I24" s="764"/>
      <c r="J24" s="764"/>
      <c r="K24" s="764"/>
      <c r="L24" s="764"/>
    </row>
    <row r="25" spans="1:12" ht="28.5" customHeight="1" x14ac:dyDescent="0.25">
      <c r="A25" s="735" t="s">
        <v>11018</v>
      </c>
      <c r="B25" s="735"/>
      <c r="C25" s="167" t="s">
        <v>4570</v>
      </c>
      <c r="D25" s="167" t="s">
        <v>11019</v>
      </c>
      <c r="E25" s="731" t="s">
        <v>11020</v>
      </c>
      <c r="F25" s="731"/>
      <c r="G25" s="731"/>
      <c r="H25" s="731"/>
      <c r="I25" s="731"/>
      <c r="J25" s="731"/>
      <c r="K25" s="731"/>
      <c r="L25" s="731"/>
    </row>
    <row r="26" spans="1:12" ht="28.5" customHeight="1" x14ac:dyDescent="0.25">
      <c r="A26" s="736" t="s">
        <v>17668</v>
      </c>
      <c r="B26" s="736"/>
      <c r="C26" s="167"/>
      <c r="D26" s="167"/>
      <c r="E26" s="730"/>
      <c r="F26" s="730"/>
      <c r="G26" s="730"/>
      <c r="H26" s="730"/>
      <c r="I26" s="730"/>
      <c r="J26" s="730"/>
      <c r="K26" s="730"/>
      <c r="L26" s="730"/>
    </row>
    <row r="27" spans="1:12" ht="28.5" customHeight="1" x14ac:dyDescent="0.25">
      <c r="A27" s="732"/>
      <c r="B27" s="732"/>
      <c r="C27" s="732"/>
      <c r="D27" s="732"/>
      <c r="E27" s="732"/>
      <c r="F27" s="732"/>
      <c r="G27" s="732"/>
      <c r="H27" s="732"/>
      <c r="I27" s="732"/>
      <c r="J27" s="732"/>
      <c r="K27" s="732"/>
      <c r="L27" s="732"/>
    </row>
    <row r="28" spans="1:12" ht="28.5" customHeight="1" x14ac:dyDescent="0.25">
      <c r="A28" s="734" t="s">
        <v>17669</v>
      </c>
      <c r="B28" s="734"/>
      <c r="C28" s="168"/>
      <c r="D28" s="168"/>
      <c r="E28" s="737"/>
      <c r="F28" s="737"/>
      <c r="G28" s="737"/>
      <c r="H28" s="737"/>
      <c r="I28" s="737"/>
      <c r="J28" s="737"/>
      <c r="K28" s="737"/>
      <c r="L28" s="737"/>
    </row>
    <row r="29" spans="1:12" ht="28.5" customHeight="1" x14ac:dyDescent="0.25">
      <c r="A29" s="732"/>
      <c r="B29" s="732"/>
      <c r="C29" s="732"/>
      <c r="D29" s="732"/>
      <c r="E29" s="732"/>
      <c r="F29" s="732"/>
      <c r="G29" s="732"/>
      <c r="H29" s="732"/>
      <c r="I29" s="732"/>
      <c r="J29" s="732"/>
      <c r="K29" s="732"/>
      <c r="L29" s="732"/>
    </row>
    <row r="30" spans="1:12" ht="28.5" customHeight="1" x14ac:dyDescent="0.25">
      <c r="A30" s="734" t="s">
        <v>17670</v>
      </c>
      <c r="B30" s="734"/>
      <c r="C30" s="168"/>
      <c r="D30" s="168"/>
      <c r="E30" s="733"/>
      <c r="F30" s="733"/>
      <c r="G30" s="733"/>
      <c r="H30" s="733"/>
      <c r="I30" s="733"/>
      <c r="J30" s="733"/>
      <c r="K30" s="733"/>
      <c r="L30" s="733"/>
    </row>
    <row r="31" spans="1:12" ht="28.5" customHeight="1" x14ac:dyDescent="0.25">
      <c r="A31" s="732"/>
      <c r="B31" s="732"/>
      <c r="C31" s="732"/>
      <c r="D31" s="732"/>
      <c r="E31" s="732"/>
      <c r="F31" s="732"/>
      <c r="G31" s="732"/>
      <c r="H31" s="732"/>
      <c r="I31" s="732"/>
      <c r="J31" s="732"/>
      <c r="K31" s="732"/>
      <c r="L31" s="732"/>
    </row>
    <row r="32" spans="1:12" ht="28.5" customHeight="1" x14ac:dyDescent="0.25">
      <c r="A32" s="753" t="s">
        <v>17671</v>
      </c>
      <c r="B32" s="753"/>
      <c r="C32" s="168"/>
      <c r="D32" s="168"/>
      <c r="E32" s="733"/>
      <c r="F32" s="733"/>
      <c r="G32" s="733"/>
      <c r="H32" s="733"/>
      <c r="I32" s="733"/>
      <c r="J32" s="733"/>
      <c r="K32" s="733"/>
      <c r="L32" s="733"/>
    </row>
    <row r="33" spans="1:12" ht="28.5" customHeight="1" x14ac:dyDescent="0.25">
      <c r="A33" s="732"/>
      <c r="B33" s="732"/>
      <c r="C33" s="732"/>
      <c r="D33" s="732"/>
      <c r="E33" s="732"/>
      <c r="F33" s="732"/>
      <c r="G33" s="732"/>
      <c r="H33" s="732"/>
      <c r="I33" s="732"/>
      <c r="J33" s="732"/>
      <c r="K33" s="732"/>
      <c r="L33" s="732"/>
    </row>
    <row r="34" spans="1:12" ht="28.5" customHeight="1" x14ac:dyDescent="0.25">
      <c r="A34" s="753" t="s">
        <v>10773</v>
      </c>
      <c r="B34" s="753"/>
      <c r="C34" s="168"/>
      <c r="D34" s="168"/>
      <c r="E34" s="737"/>
      <c r="F34" s="737"/>
      <c r="G34" s="737"/>
      <c r="H34" s="737"/>
      <c r="I34" s="737"/>
      <c r="J34" s="737"/>
      <c r="K34" s="737"/>
      <c r="L34" s="737"/>
    </row>
    <row r="35" spans="1:12" ht="28.5" customHeight="1" x14ac:dyDescent="0.25">
      <c r="A35" s="732"/>
      <c r="B35" s="732"/>
      <c r="C35" s="732"/>
      <c r="D35" s="732"/>
      <c r="E35" s="732"/>
      <c r="F35" s="732"/>
      <c r="G35" s="732"/>
      <c r="H35" s="732"/>
      <c r="I35" s="732"/>
      <c r="J35" s="732"/>
      <c r="K35" s="732"/>
      <c r="L35" s="732"/>
    </row>
    <row r="36" spans="1:12" ht="28.5" customHeight="1" x14ac:dyDescent="0.25">
      <c r="A36" s="753" t="s">
        <v>11021</v>
      </c>
      <c r="B36" s="753"/>
      <c r="C36" s="168"/>
      <c r="D36" s="168"/>
      <c r="E36" s="737"/>
      <c r="F36" s="737"/>
      <c r="G36" s="737"/>
      <c r="H36" s="737"/>
      <c r="I36" s="737"/>
      <c r="J36" s="737"/>
      <c r="K36" s="737"/>
      <c r="L36" s="737"/>
    </row>
    <row r="37" spans="1:12" ht="28.5" customHeight="1" x14ac:dyDescent="0.25">
      <c r="A37" s="732"/>
      <c r="B37" s="732"/>
      <c r="C37" s="732"/>
      <c r="D37" s="732"/>
      <c r="E37" s="732"/>
      <c r="F37" s="732"/>
      <c r="G37" s="732"/>
      <c r="H37" s="732"/>
      <c r="I37" s="732"/>
      <c r="J37" s="732"/>
      <c r="K37" s="732"/>
      <c r="L37" s="732"/>
    </row>
    <row r="38" spans="1:12" ht="28.5" customHeight="1" x14ac:dyDescent="0.25">
      <c r="A38" s="753" t="s">
        <v>17672</v>
      </c>
      <c r="B38" s="753"/>
      <c r="C38" s="168"/>
      <c r="D38" s="168"/>
      <c r="E38" s="737"/>
      <c r="F38" s="737"/>
      <c r="G38" s="737"/>
      <c r="H38" s="737"/>
      <c r="I38" s="737"/>
      <c r="J38" s="737"/>
      <c r="K38" s="737"/>
      <c r="L38" s="737"/>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60" t="s">
        <v>23256</v>
      </c>
      <c r="K41" s="757" t="str">
        <f>C2</f>
        <v/>
      </c>
      <c r="L41" s="754" t="str">
        <f>C1</f>
        <v/>
      </c>
    </row>
    <row r="42" spans="1:12" ht="28.5" customHeight="1" x14ac:dyDescent="0.25">
      <c r="A42" s="163"/>
      <c r="B42" s="163"/>
      <c r="C42" s="163"/>
      <c r="D42" s="163"/>
      <c r="E42" s="163"/>
      <c r="F42" s="163"/>
      <c r="G42" s="163"/>
      <c r="H42" s="163"/>
      <c r="I42" s="163"/>
      <c r="J42" s="761"/>
      <c r="K42" s="758"/>
      <c r="L42" s="755"/>
    </row>
    <row r="43" spans="1:12" ht="28.5" customHeight="1" x14ac:dyDescent="0.25">
      <c r="A43" s="163"/>
      <c r="B43" s="163"/>
      <c r="C43" s="163"/>
      <c r="D43" s="163"/>
      <c r="E43" s="163"/>
      <c r="F43" s="163"/>
      <c r="G43" s="163"/>
      <c r="H43" s="163"/>
      <c r="I43" s="163"/>
      <c r="J43" s="761"/>
      <c r="K43" s="758"/>
      <c r="L43" s="755"/>
    </row>
    <row r="44" spans="1:12" ht="28.5" customHeight="1" x14ac:dyDescent="0.25">
      <c r="A44" s="163"/>
      <c r="B44" s="163"/>
      <c r="C44" s="163"/>
      <c r="D44" s="163"/>
      <c r="E44" s="163"/>
      <c r="F44" s="163"/>
      <c r="G44" s="163"/>
      <c r="H44" s="163"/>
      <c r="I44" s="163"/>
      <c r="J44" s="761"/>
      <c r="K44" s="758"/>
      <c r="L44" s="755"/>
    </row>
    <row r="45" spans="1:12" ht="28.5" customHeight="1" x14ac:dyDescent="0.25">
      <c r="A45" s="163"/>
      <c r="B45" s="163"/>
      <c r="C45" s="163"/>
      <c r="D45" s="163"/>
      <c r="E45" s="163"/>
      <c r="F45" s="163"/>
      <c r="G45" s="163"/>
      <c r="H45" s="163"/>
      <c r="I45" s="163"/>
      <c r="J45" s="761"/>
      <c r="K45" s="758"/>
      <c r="L45" s="755"/>
    </row>
    <row r="46" spans="1:12" ht="28.5" customHeight="1" x14ac:dyDescent="0.25">
      <c r="A46" s="163"/>
      <c r="B46" s="163"/>
      <c r="C46" s="163"/>
      <c r="D46" s="163"/>
      <c r="E46" s="163"/>
      <c r="F46" s="163"/>
      <c r="G46" s="163"/>
      <c r="H46" s="163"/>
      <c r="I46" s="163"/>
      <c r="J46" s="761"/>
      <c r="K46" s="758"/>
      <c r="L46" s="755"/>
    </row>
    <row r="47" spans="1:12" ht="28.5" customHeight="1" x14ac:dyDescent="0.25">
      <c r="A47" s="163"/>
      <c r="B47" s="163"/>
      <c r="C47" s="163"/>
      <c r="D47" s="163"/>
      <c r="E47" s="163"/>
      <c r="F47" s="163"/>
      <c r="G47" s="163"/>
      <c r="H47" s="163"/>
      <c r="I47" s="163"/>
      <c r="J47" s="761"/>
      <c r="K47" s="758"/>
      <c r="L47" s="755"/>
    </row>
    <row r="48" spans="1:12" ht="28.5" customHeight="1" x14ac:dyDescent="0.25">
      <c r="A48" s="163"/>
      <c r="B48" s="163"/>
      <c r="C48" s="163"/>
      <c r="D48" s="163"/>
      <c r="E48" s="163"/>
      <c r="F48" s="163"/>
      <c r="G48" s="163"/>
      <c r="H48" s="163"/>
      <c r="I48" s="163"/>
      <c r="J48" s="761"/>
      <c r="K48" s="758"/>
      <c r="L48" s="755"/>
    </row>
    <row r="49" spans="1:12" ht="28.5" customHeight="1" x14ac:dyDescent="0.25">
      <c r="A49" s="163"/>
      <c r="B49" s="163"/>
      <c r="C49" s="163"/>
      <c r="D49" s="163"/>
      <c r="E49" s="163"/>
      <c r="F49" s="163"/>
      <c r="G49" s="163"/>
      <c r="H49" s="163"/>
      <c r="I49" s="163"/>
      <c r="J49" s="761"/>
      <c r="K49" s="758"/>
      <c r="L49" s="755"/>
    </row>
    <row r="50" spans="1:12" ht="28.5" customHeight="1" x14ac:dyDescent="0.25">
      <c r="A50" s="163"/>
      <c r="B50" s="163"/>
      <c r="C50" s="163"/>
      <c r="D50" s="163"/>
      <c r="E50" s="163"/>
      <c r="F50" s="163"/>
      <c r="G50" s="163"/>
      <c r="H50" s="163"/>
      <c r="I50" s="163"/>
      <c r="J50" s="761"/>
      <c r="K50" s="758"/>
      <c r="L50" s="755"/>
    </row>
    <row r="51" spans="1:12" ht="28.5" customHeight="1" x14ac:dyDescent="0.25">
      <c r="A51" s="163"/>
      <c r="B51" s="163"/>
      <c r="C51" s="163"/>
      <c r="D51" s="163"/>
      <c r="E51" s="163"/>
      <c r="F51" s="163"/>
      <c r="G51" s="163"/>
      <c r="H51" s="163"/>
      <c r="I51" s="163"/>
      <c r="J51" s="761"/>
      <c r="K51" s="758"/>
      <c r="L51" s="755"/>
    </row>
    <row r="52" spans="1:12" ht="28.5" customHeight="1" thickBot="1" x14ac:dyDescent="0.3">
      <c r="A52" s="163"/>
      <c r="B52" s="163"/>
      <c r="C52" s="163"/>
      <c r="D52" s="163"/>
      <c r="E52" s="163"/>
      <c r="F52" s="163"/>
      <c r="G52" s="163"/>
      <c r="H52" s="163"/>
      <c r="I52" s="163"/>
      <c r="J52" s="762"/>
      <c r="K52" s="759"/>
      <c r="L52" s="756"/>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6" t="s">
        <v>21009</v>
      </c>
      <c r="B1" s="767"/>
      <c r="C1" s="767"/>
      <c r="D1" s="768"/>
    </row>
    <row r="2" spans="1:6" ht="14.4" thickBot="1" x14ac:dyDescent="0.3">
      <c r="A2" s="137"/>
      <c r="B2" s="137"/>
      <c r="C2" s="137"/>
      <c r="D2" s="137"/>
    </row>
    <row r="3" spans="1:6" ht="15.75" customHeight="1" thickBot="1" x14ac:dyDescent="0.3">
      <c r="A3" s="769" t="s">
        <v>21010</v>
      </c>
      <c r="B3" s="770"/>
      <c r="C3" s="770"/>
      <c r="D3" s="771"/>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4" t="s">
        <v>21032</v>
      </c>
      <c r="F19" s="773"/>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4" t="s">
        <v>21032</v>
      </c>
      <c r="F26" s="773"/>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4" t="s">
        <v>21032</v>
      </c>
      <c r="F30" s="773"/>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69" t="s">
        <v>21058</v>
      </c>
      <c r="B46" s="770"/>
      <c r="C46" s="770"/>
      <c r="D46" s="771"/>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69" t="s">
        <v>21077</v>
      </c>
      <c r="B67" s="770"/>
      <c r="C67" s="770"/>
      <c r="D67" s="771"/>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2" t="s">
        <v>21032</v>
      </c>
      <c r="F98" s="773"/>
    </row>
    <row r="99" spans="1:9" x14ac:dyDescent="0.25">
      <c r="A99" s="235" t="s">
        <v>20981</v>
      </c>
      <c r="B99" s="236" t="s">
        <v>21095</v>
      </c>
      <c r="C99" s="237">
        <v>7589</v>
      </c>
      <c r="D99" s="251">
        <v>5750.3</v>
      </c>
      <c r="E99" s="772" t="s">
        <v>21032</v>
      </c>
      <c r="F99" s="773"/>
    </row>
    <row r="100" spans="1:9" x14ac:dyDescent="0.25">
      <c r="A100" s="235" t="s">
        <v>20982</v>
      </c>
      <c r="B100" s="236" t="s">
        <v>21095</v>
      </c>
      <c r="C100" s="237">
        <v>10708</v>
      </c>
      <c r="D100" s="251">
        <v>8155.6</v>
      </c>
      <c r="E100" s="772" t="s">
        <v>21032</v>
      </c>
      <c r="F100" s="773"/>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13</vt:i4>
      </vt:variant>
    </vt:vector>
  </HeadingPairs>
  <TitlesOfParts>
    <vt:vector size="26" baseType="lpstr">
      <vt:lpstr>ORÇAMENTO</vt:lpstr>
      <vt:lpstr>cenarios</vt:lpstr>
      <vt:lpstr>orcamentoGerado</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Flavia</cp:lastModifiedBy>
  <cp:lastPrinted>2023-01-24T11:11:16Z</cp:lastPrinted>
  <dcterms:created xsi:type="dcterms:W3CDTF">2006-10-06T19:08:38Z</dcterms:created>
  <dcterms:modified xsi:type="dcterms:W3CDTF">2023-02-16T23:38:34Z</dcterms:modified>
  <cp:category>Orçamento 2011</cp:category>
</cp:coreProperties>
</file>