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DER\WTaipe\Downloads\CC-AECODE\"/>
    </mc:Choice>
  </mc:AlternateContent>
  <xr:revisionPtr revIDLastSave="0" documentId="13_ncr:1_{425F53DD-5AE0-4E38-9736-5C8D91F240DF}" xr6:coauthVersionLast="47" xr6:coauthVersionMax="47" xr10:uidLastSave="{00000000-0000-0000-0000-000000000000}"/>
  <bookViews>
    <workbookView xWindow="-108" yWindow="-108" windowWidth="23256" windowHeight="12456" firstSheet="3" activeTab="7" xr2:uid="{4736B5A8-6395-44C4-9AF7-B8236CD8075B}"/>
  </bookViews>
  <sheets>
    <sheet name="CC_ACI-CINNCO.E2" sheetId="1" r:id="rId1"/>
    <sheet name="EQ. Y SIST (sin costura)" sheetId="8" r:id="rId2"/>
    <sheet name="ACI FIRE SYS" sheetId="3" r:id="rId3"/>
    <sheet name="IFLUTECH" sheetId="4" r:id="rId4"/>
    <sheet name="HIDROMEC" sheetId="7" r:id="rId5"/>
    <sheet name="EQ. Y SISTEMAS (SCH10)" sheetId="2" r:id="rId6"/>
    <sheet name="EQ. Y SISTEMAS (SCH40)" sheetId="5" r:id="rId7"/>
    <sheet name="CC_ACI-CINNCO.E2-MUESTRA" sheetId="6" r:id="rId8"/>
  </sheets>
  <externalReferences>
    <externalReference r:id="rId9"/>
  </externalReferences>
  <definedNames>
    <definedName name="_xlnm._FilterDatabase" localSheetId="0" hidden="1">'CC_ACI-CINNCO.E2'!$B$7:$B$124</definedName>
    <definedName name="_xlnm._FilterDatabase" localSheetId="7" hidden="1">'CC_ACI-CINNCO.E2-MUESTRA'!$B$7:$B$122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30" i="1" l="1"/>
  <c r="AH126" i="1"/>
  <c r="AC128" i="1"/>
  <c r="AB124" i="1"/>
  <c r="AB120" i="1"/>
  <c r="AC120" i="1" s="1"/>
  <c r="AB115" i="1"/>
  <c r="AB112" i="1"/>
  <c r="AB111" i="1"/>
  <c r="AB110" i="1"/>
  <c r="AB109" i="1"/>
  <c r="AB108" i="1"/>
  <c r="AB107" i="1"/>
  <c r="AB105" i="1"/>
  <c r="AB101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2" i="1"/>
  <c r="AB61" i="1"/>
  <c r="AB60" i="1"/>
  <c r="AB59" i="1"/>
  <c r="AB58" i="1"/>
  <c r="AB57" i="1"/>
  <c r="AB56" i="1"/>
  <c r="AB55" i="1"/>
  <c r="AB54" i="1"/>
  <c r="AB53" i="1"/>
  <c r="AB52" i="1"/>
  <c r="AB50" i="1"/>
  <c r="AB43" i="1"/>
  <c r="AB42" i="1"/>
  <c r="AB41" i="1"/>
  <c r="AB40" i="1"/>
  <c r="AB38" i="1"/>
  <c r="AB36" i="1"/>
  <c r="AB27" i="1"/>
  <c r="AB21" i="1"/>
  <c r="AB20" i="1"/>
  <c r="AB19" i="1"/>
  <c r="AB13" i="1"/>
  <c r="AA124" i="1"/>
  <c r="AA120" i="1"/>
  <c r="AA115" i="1"/>
  <c r="AA112" i="1"/>
  <c r="AA111" i="1"/>
  <c r="AA110" i="1"/>
  <c r="AA109" i="1"/>
  <c r="AA108" i="1"/>
  <c r="AA107" i="1"/>
  <c r="AA105" i="1"/>
  <c r="AA101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2" i="1"/>
  <c r="AA61" i="1"/>
  <c r="AA60" i="1"/>
  <c r="AA59" i="1"/>
  <c r="AA58" i="1"/>
  <c r="AA57" i="1"/>
  <c r="AA56" i="1"/>
  <c r="AA55" i="1"/>
  <c r="AA54" i="1"/>
  <c r="AA53" i="1"/>
  <c r="AA52" i="1"/>
  <c r="AA50" i="1"/>
  <c r="AA43" i="1"/>
  <c r="AA42" i="1"/>
  <c r="AA41" i="1"/>
  <c r="AA40" i="1"/>
  <c r="AA38" i="1"/>
  <c r="AA36" i="1"/>
  <c r="AA27" i="1"/>
  <c r="AA21" i="1"/>
  <c r="AA20" i="1"/>
  <c r="AA19" i="1"/>
  <c r="AA13" i="1"/>
  <c r="P115" i="1"/>
  <c r="R115" i="1"/>
  <c r="Y115" i="1"/>
  <c r="W121" i="1"/>
  <c r="W120" i="1"/>
  <c r="W118" i="1"/>
  <c r="W115" i="1"/>
  <c r="W111" i="1"/>
  <c r="W105" i="1"/>
  <c r="W100" i="1"/>
  <c r="W48" i="1"/>
  <c r="W47" i="1"/>
  <c r="W43" i="1"/>
  <c r="W42" i="1"/>
  <c r="W40" i="1"/>
  <c r="W38" i="1"/>
  <c r="W36" i="1"/>
  <c r="W31" i="1"/>
  <c r="W27" i="1"/>
  <c r="W19" i="1"/>
  <c r="W18" i="1"/>
  <c r="W16" i="1"/>
  <c r="W15" i="1"/>
  <c r="V121" i="1"/>
  <c r="V120" i="1"/>
  <c r="V118" i="1"/>
  <c r="V116" i="1"/>
  <c r="W116" i="1" s="1"/>
  <c r="V115" i="1"/>
  <c r="V111" i="1"/>
  <c r="V108" i="1"/>
  <c r="W108" i="1" s="1"/>
  <c r="V105" i="1"/>
  <c r="V100" i="1"/>
  <c r="V99" i="1"/>
  <c r="W99" i="1" s="1"/>
  <c r="V48" i="1"/>
  <c r="V47" i="1"/>
  <c r="V43" i="1"/>
  <c r="V42" i="1"/>
  <c r="V41" i="1"/>
  <c r="W41" i="1" s="1"/>
  <c r="V40" i="1"/>
  <c r="V38" i="1"/>
  <c r="V36" i="1"/>
  <c r="V31" i="1"/>
  <c r="V27" i="1"/>
  <c r="V20" i="1"/>
  <c r="W20" i="1" s="1"/>
  <c r="V19" i="1"/>
  <c r="V18" i="1"/>
  <c r="V17" i="1"/>
  <c r="W17" i="1" s="1"/>
  <c r="V16" i="1"/>
  <c r="V15" i="1"/>
  <c r="S115" i="1" l="1"/>
  <c r="AC115" i="1"/>
  <c r="V13" i="1" l="1"/>
  <c r="W13" i="1" s="1"/>
  <c r="AC112" i="1"/>
  <c r="AC111" i="1"/>
  <c r="AC19" i="1"/>
  <c r="AC20" i="1"/>
  <c r="Z110" i="1"/>
  <c r="AC109" i="1"/>
  <c r="AF31" i="1" l="1"/>
  <c r="AG31" i="1" s="1"/>
  <c r="AH31" i="1" s="1"/>
  <c r="AF20" i="1"/>
  <c r="AG20" i="1" s="1"/>
  <c r="AH20" i="1" s="1"/>
  <c r="AF107" i="1"/>
  <c r="AG107" i="1" s="1"/>
  <c r="AH107" i="1" s="1"/>
  <c r="AF112" i="1"/>
  <c r="AG112" i="1"/>
  <c r="AH112" i="1" s="1"/>
  <c r="AF111" i="1"/>
  <c r="AG111" i="1" s="1"/>
  <c r="AH111" i="1" s="1"/>
  <c r="AF19" i="1"/>
  <c r="AG19" i="1" s="1"/>
  <c r="AH19" i="1" s="1"/>
  <c r="F23" i="1" l="1"/>
  <c r="F11" i="1"/>
  <c r="F103" i="1"/>
  <c r="F9" i="1" l="1"/>
  <c r="F127" i="1" s="1"/>
  <c r="R111" i="1"/>
  <c r="S111" i="1" s="1"/>
  <c r="S128" i="1"/>
  <c r="R20" i="1"/>
  <c r="S20" i="1" s="1"/>
  <c r="R19" i="1"/>
  <c r="S19" i="1" s="1"/>
  <c r="R109" i="1"/>
  <c r="S109" i="1" s="1"/>
  <c r="R107" i="1"/>
  <c r="S107" i="1" s="1"/>
  <c r="R124" i="1"/>
  <c r="S124" i="1" s="1"/>
  <c r="R110" i="1"/>
  <c r="S110" i="1" s="1"/>
  <c r="R108" i="1"/>
  <c r="S108" i="1" s="1"/>
  <c r="R105" i="1"/>
  <c r="S105" i="1" s="1"/>
  <c r="R101" i="1"/>
  <c r="S101" i="1" s="1"/>
  <c r="S97" i="1" s="1"/>
  <c r="R93" i="1"/>
  <c r="S93" i="1" s="1"/>
  <c r="S64" i="1" s="1"/>
  <c r="R49" i="1"/>
  <c r="S49" i="1" s="1"/>
  <c r="S45" i="1" s="1"/>
  <c r="R43" i="1"/>
  <c r="S43" i="1" s="1"/>
  <c r="R42" i="1"/>
  <c r="S42" i="1" s="1"/>
  <c r="R41" i="1"/>
  <c r="S41" i="1" s="1"/>
  <c r="R40" i="1"/>
  <c r="S40" i="1" s="1"/>
  <c r="R38" i="1"/>
  <c r="S38" i="1" s="1"/>
  <c r="R36" i="1"/>
  <c r="S36" i="1" s="1"/>
  <c r="S31" i="1"/>
  <c r="S29" i="1" s="1"/>
  <c r="R27" i="1"/>
  <c r="S27" i="1" s="1"/>
  <c r="S25" i="1" s="1"/>
  <c r="R21" i="1"/>
  <c r="S21" i="1" s="1"/>
  <c r="R13" i="1"/>
  <c r="S13" i="1" s="1"/>
  <c r="AE126" i="6"/>
  <c r="AE125" i="6"/>
  <c r="S103" i="1" l="1"/>
  <c r="S11" i="1"/>
  <c r="S33" i="1"/>
  <c r="S23" i="1" s="1"/>
  <c r="AI9" i="6"/>
  <c r="F9" i="6"/>
  <c r="F125" i="6" s="1"/>
  <c r="AH128" i="1"/>
  <c r="AG109" i="1"/>
  <c r="AH109" i="1" s="1"/>
  <c r="AF124" i="1"/>
  <c r="AG124" i="1" s="1"/>
  <c r="AH124" i="1" s="1"/>
  <c r="AF123" i="1"/>
  <c r="AG123" i="1" s="1"/>
  <c r="AH123" i="1" s="1"/>
  <c r="AF122" i="1"/>
  <c r="AG122" i="1" s="1"/>
  <c r="AH122" i="1" s="1"/>
  <c r="AF121" i="1"/>
  <c r="AG121" i="1" s="1"/>
  <c r="AH121" i="1" s="1"/>
  <c r="AF119" i="1"/>
  <c r="AG119" i="1" s="1"/>
  <c r="AH119" i="1" s="1"/>
  <c r="AF118" i="1"/>
  <c r="AG118" i="1" s="1"/>
  <c r="AH118" i="1" s="1"/>
  <c r="AF116" i="1"/>
  <c r="AG116" i="1" s="1"/>
  <c r="AH116" i="1" s="1"/>
  <c r="AF115" i="1"/>
  <c r="AG115" i="1" s="1"/>
  <c r="AH115" i="1" s="1"/>
  <c r="AF110" i="1"/>
  <c r="AG110" i="1" s="1"/>
  <c r="AH110" i="1" s="1"/>
  <c r="AF109" i="1"/>
  <c r="AF108" i="1"/>
  <c r="AG108" i="1" s="1"/>
  <c r="AH108" i="1" s="1"/>
  <c r="AF106" i="1"/>
  <c r="AG106" i="1" s="1"/>
  <c r="AH106" i="1" s="1"/>
  <c r="AF105" i="1"/>
  <c r="AG105" i="1" s="1"/>
  <c r="AH105" i="1" s="1"/>
  <c r="AH29" i="1"/>
  <c r="AF101" i="1"/>
  <c r="AG101" i="1" s="1"/>
  <c r="AH101" i="1" s="1"/>
  <c r="AF100" i="1"/>
  <c r="AG100" i="1" s="1"/>
  <c r="AH100" i="1" s="1"/>
  <c r="AF95" i="1"/>
  <c r="AG95" i="1" s="1"/>
  <c r="AH95" i="1" s="1"/>
  <c r="AF94" i="1"/>
  <c r="AG94" i="1" s="1"/>
  <c r="AH94" i="1" s="1"/>
  <c r="AF93" i="1"/>
  <c r="AG93" i="1" s="1"/>
  <c r="AH93" i="1" s="1"/>
  <c r="AF57" i="1"/>
  <c r="AG57" i="1" s="1"/>
  <c r="AH57" i="1" s="1"/>
  <c r="AF56" i="1"/>
  <c r="AG56" i="1" s="1"/>
  <c r="AH56" i="1" s="1"/>
  <c r="AF55" i="1"/>
  <c r="AG55" i="1" s="1"/>
  <c r="AH55" i="1" s="1"/>
  <c r="AF54" i="1"/>
  <c r="AG54" i="1" s="1"/>
  <c r="AH54" i="1" s="1"/>
  <c r="AF53" i="1"/>
  <c r="AG53" i="1" s="1"/>
  <c r="AH53" i="1" s="1"/>
  <c r="AF52" i="1"/>
  <c r="AG52" i="1" s="1"/>
  <c r="AH52" i="1" s="1"/>
  <c r="AF51" i="1"/>
  <c r="AG51" i="1" s="1"/>
  <c r="AH51" i="1" s="1"/>
  <c r="AF50" i="1"/>
  <c r="AG50" i="1" s="1"/>
  <c r="AH50" i="1" s="1"/>
  <c r="AF48" i="1"/>
  <c r="AG48" i="1" s="1"/>
  <c r="AH48" i="1" s="1"/>
  <c r="AF47" i="1"/>
  <c r="AG47" i="1" s="1"/>
  <c r="AH47" i="1" s="1"/>
  <c r="AF43" i="1"/>
  <c r="AG43" i="1" s="1"/>
  <c r="AH43" i="1" s="1"/>
  <c r="AF42" i="1"/>
  <c r="AG42" i="1" s="1"/>
  <c r="AH42" i="1" s="1"/>
  <c r="AF41" i="1"/>
  <c r="AG41" i="1" s="1"/>
  <c r="AH41" i="1" s="1"/>
  <c r="AF40" i="1"/>
  <c r="AG40" i="1" s="1"/>
  <c r="AH40" i="1" s="1"/>
  <c r="AF38" i="1"/>
  <c r="AG38" i="1" s="1"/>
  <c r="AH38" i="1" s="1"/>
  <c r="AF36" i="1"/>
  <c r="AG36" i="1" s="1"/>
  <c r="AH36" i="1" s="1"/>
  <c r="AF35" i="1"/>
  <c r="AG35" i="1" s="1"/>
  <c r="AH35" i="1" s="1"/>
  <c r="AF27" i="1"/>
  <c r="AG27" i="1" s="1"/>
  <c r="AH27" i="1" s="1"/>
  <c r="AH25" i="1" s="1"/>
  <c r="AF21" i="1"/>
  <c r="AG21" i="1" s="1"/>
  <c r="AH21" i="1" s="1"/>
  <c r="AF15" i="1"/>
  <c r="AG15" i="1" s="1"/>
  <c r="AH15" i="1" s="1"/>
  <c r="AF13" i="1"/>
  <c r="AG13" i="1" s="1"/>
  <c r="AH13" i="1" s="1"/>
  <c r="AH64" i="1" l="1"/>
  <c r="S9" i="1"/>
  <c r="S127" i="1" s="1"/>
  <c r="S130" i="1" s="1"/>
  <c r="S131" i="1" s="1"/>
  <c r="S132" i="1" s="1"/>
  <c r="AH97" i="1"/>
  <c r="F129" i="6"/>
  <c r="F130" i="6" s="1"/>
  <c r="F128" i="6"/>
  <c r="AH103" i="1"/>
  <c r="AH11" i="1"/>
  <c r="AH33" i="1"/>
  <c r="AH45" i="1"/>
  <c r="AH23" i="1" l="1"/>
  <c r="AH9" i="1" s="1"/>
  <c r="Y132" i="6"/>
  <c r="M132" i="6"/>
  <c r="U132" i="6"/>
  <c r="Q132" i="6"/>
  <c r="AH127" i="1" l="1"/>
  <c r="AH131" i="1" s="1"/>
  <c r="AH132" i="1" s="1"/>
  <c r="I132" i="6"/>
  <c r="AO9" i="1"/>
  <c r="O128" i="1" l="1"/>
  <c r="N13" i="1"/>
  <c r="O13" i="1" s="1"/>
  <c r="N38" i="1"/>
  <c r="O38" i="1" s="1"/>
  <c r="N36" i="1"/>
  <c r="O36" i="1" s="1"/>
  <c r="N124" i="1"/>
  <c r="O124" i="1" s="1"/>
  <c r="N114" i="1"/>
  <c r="O114" i="1" s="1"/>
  <c r="N110" i="1"/>
  <c r="O110" i="1" s="1"/>
  <c r="N108" i="1"/>
  <c r="O108" i="1" s="1"/>
  <c r="N105" i="1"/>
  <c r="O105" i="1" s="1"/>
  <c r="N101" i="1"/>
  <c r="O101" i="1" s="1"/>
  <c r="O97" i="1" s="1"/>
  <c r="N93" i="1"/>
  <c r="O93" i="1" s="1"/>
  <c r="O64" i="1" s="1"/>
  <c r="N49" i="1"/>
  <c r="O49" i="1" s="1"/>
  <c r="O45" i="1" s="1"/>
  <c r="N43" i="1"/>
  <c r="O43" i="1" s="1"/>
  <c r="N42" i="1"/>
  <c r="O42" i="1" s="1"/>
  <c r="N41" i="1"/>
  <c r="O41" i="1" s="1"/>
  <c r="N40" i="1"/>
  <c r="O40" i="1" s="1"/>
  <c r="N31" i="1"/>
  <c r="O31" i="1" s="1"/>
  <c r="O29" i="1" s="1"/>
  <c r="N27" i="1"/>
  <c r="O27" i="1" s="1"/>
  <c r="O25" i="1" s="1"/>
  <c r="N21" i="1"/>
  <c r="O21" i="1" s="1"/>
  <c r="O103" i="1" l="1"/>
  <c r="O11" i="1"/>
  <c r="O33" i="1"/>
  <c r="O23" i="1" s="1"/>
  <c r="X64" i="1"/>
  <c r="X47" i="1"/>
  <c r="AC124" i="1"/>
  <c r="AC110" i="1"/>
  <c r="AC108" i="1"/>
  <c r="AC107" i="1"/>
  <c r="AC105" i="1"/>
  <c r="AC101" i="1"/>
  <c r="AC97" i="1" s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2" i="1"/>
  <c r="AC61" i="1"/>
  <c r="AC60" i="1"/>
  <c r="AC59" i="1"/>
  <c r="AC58" i="1"/>
  <c r="AC57" i="1"/>
  <c r="AC56" i="1"/>
  <c r="AC55" i="1"/>
  <c r="AC54" i="1"/>
  <c r="AC53" i="1"/>
  <c r="AC52" i="1"/>
  <c r="AC50" i="1"/>
  <c r="AC43" i="1"/>
  <c r="AC42" i="1"/>
  <c r="AC41" i="1"/>
  <c r="AC40" i="1"/>
  <c r="AC38" i="1"/>
  <c r="AC36" i="1"/>
  <c r="AC29" i="1"/>
  <c r="AC27" i="1"/>
  <c r="AC25" i="1" s="1"/>
  <c r="AC21" i="1"/>
  <c r="AC13" i="1"/>
  <c r="K128" i="1"/>
  <c r="J124" i="1"/>
  <c r="K124" i="1" s="1"/>
  <c r="J114" i="1"/>
  <c r="K114" i="1" s="1"/>
  <c r="J110" i="1"/>
  <c r="K110" i="1" s="1"/>
  <c r="J108" i="1"/>
  <c r="K108" i="1" s="1"/>
  <c r="J105" i="1"/>
  <c r="K105" i="1" s="1"/>
  <c r="J37" i="1"/>
  <c r="K37" i="1" s="1"/>
  <c r="K33" i="1" s="1"/>
  <c r="J101" i="1"/>
  <c r="K101" i="1" s="1"/>
  <c r="K97" i="1" s="1"/>
  <c r="J93" i="1"/>
  <c r="K93" i="1" s="1"/>
  <c r="K64" i="1" s="1"/>
  <c r="J49" i="1"/>
  <c r="K49" i="1" s="1"/>
  <c r="K45" i="1" s="1"/>
  <c r="J43" i="1"/>
  <c r="K43" i="1" s="1"/>
  <c r="J42" i="1"/>
  <c r="K42" i="1" s="1"/>
  <c r="J41" i="1"/>
  <c r="K41" i="1" s="1"/>
  <c r="J40" i="1"/>
  <c r="K40" i="1" s="1"/>
  <c r="J39" i="1"/>
  <c r="K39" i="1" s="1"/>
  <c r="J31" i="1"/>
  <c r="K31" i="1" s="1"/>
  <c r="K29" i="1" s="1"/>
  <c r="J27" i="1"/>
  <c r="K27" i="1" s="1"/>
  <c r="K25" i="1" s="1"/>
  <c r="J21" i="1"/>
  <c r="K21" i="1" s="1"/>
  <c r="J14" i="1"/>
  <c r="K14" i="1" s="1"/>
  <c r="X121" i="1"/>
  <c r="X120" i="1"/>
  <c r="X118" i="1"/>
  <c r="X116" i="1"/>
  <c r="X115" i="1"/>
  <c r="X111" i="1"/>
  <c r="X108" i="1"/>
  <c r="X105" i="1"/>
  <c r="X100" i="1"/>
  <c r="X99" i="1"/>
  <c r="X48" i="1"/>
  <c r="X43" i="1"/>
  <c r="X42" i="1"/>
  <c r="X41" i="1"/>
  <c r="X40" i="1"/>
  <c r="X38" i="1"/>
  <c r="X36" i="1"/>
  <c r="X31" i="1"/>
  <c r="X29" i="1" s="1"/>
  <c r="X27" i="1"/>
  <c r="X25" i="1" s="1"/>
  <c r="X20" i="1"/>
  <c r="X19" i="1"/>
  <c r="X18" i="1"/>
  <c r="X17" i="1"/>
  <c r="X16" i="1"/>
  <c r="X15" i="1"/>
  <c r="X13" i="1"/>
  <c r="X97" i="1" l="1"/>
  <c r="O9" i="1"/>
  <c r="O127" i="1" s="1"/>
  <c r="O130" i="1" s="1"/>
  <c r="O131" i="1" s="1"/>
  <c r="O132" i="1" s="1"/>
  <c r="AC33" i="1"/>
  <c r="AC64" i="1"/>
  <c r="AC45" i="1"/>
  <c r="X45" i="1"/>
  <c r="X33" i="1"/>
  <c r="K23" i="1"/>
  <c r="X103" i="1"/>
  <c r="AC103" i="1"/>
  <c r="X11" i="1"/>
  <c r="AC11" i="1"/>
  <c r="K11" i="1"/>
  <c r="K103" i="1"/>
  <c r="X23" i="1" l="1"/>
  <c r="X9" i="1" s="1"/>
  <c r="AC23" i="1"/>
  <c r="AC9" i="1" s="1"/>
  <c r="K9" i="1"/>
  <c r="X127" i="1" l="1"/>
  <c r="X130" i="1" s="1"/>
  <c r="X131" i="1" s="1"/>
  <c r="X132" i="1" s="1"/>
  <c r="AC127" i="1"/>
  <c r="AC130" i="1" s="1"/>
  <c r="AC131" i="1" s="1"/>
  <c r="AC132" i="1" s="1"/>
  <c r="K127" i="1"/>
  <c r="K130" i="1" l="1"/>
  <c r="K131" i="1" s="1"/>
  <c r="K132" i="1" s="1"/>
  <c r="F131" i="1" l="1"/>
  <c r="F132" i="1" s="1"/>
  <c r="F130" i="1"/>
  <c r="Q134" i="1" l="1"/>
  <c r="M134" i="1"/>
  <c r="U134" i="1"/>
  <c r="AE134" i="1"/>
  <c r="Z134" i="1"/>
  <c r="I1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tc={760A93CF-39CF-427C-907A-5EA7DD197266}</author>
    <author>tc={EC6025DD-3970-484A-A874-338C16B1B739}</author>
    <author>tc={05771F18-1080-4A73-8255-5D9BC6CFF006}</author>
    <author>tc={F280372A-7C77-4000-9B33-47BE0CDB7123}</author>
    <author>tc={684BF26F-B144-46B6-823A-AF8A15C6B875}</author>
  </authors>
  <commentList>
    <comment ref="B19" authorId="0" shapeId="0" xr:uid="{760A93CF-39CF-427C-907A-5EA7DD19726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Innesesario</t>
        </r>
      </text>
    </comment>
    <comment ref="B20" authorId="1" shapeId="0" xr:uid="{EC6025DD-3970-484A-A874-338C16B1B73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esta monitoreada, respetar el diseño</t>
        </r>
      </text>
    </comment>
    <comment ref="B31" authorId="2" shapeId="0" xr:uid="{05771F18-1080-4A73-8255-5D9BC6CFF00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Gasto innesesario</t>
        </r>
      </text>
    </comment>
    <comment ref="L31" authorId="3" shapeId="0" xr:uid="{F280372A-7C77-4000-9B33-47BE0CDB712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Marca FIVALCO</t>
        </r>
      </text>
    </comment>
    <comment ref="P31" authorId="4" shapeId="0" xr:uid="{684BF26F-B144-46B6-823A-AF8A15C6B87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Marca FIVALCO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tc={11362127-B91D-48CC-812E-1B6F26C0FA69}</author>
  </authors>
  <commentList>
    <comment ref="T31" authorId="0" shapeId="0" xr:uid="{11362127-B91D-48CC-812E-1B6F26C0FA6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IFLUTECH considera Valvula de purga automática</t>
        </r>
      </text>
    </comment>
  </commentList>
</comments>
</file>

<file path=xl/sharedStrings.xml><?xml version="1.0" encoding="utf-8"?>
<sst xmlns="http://schemas.openxmlformats.org/spreadsheetml/2006/main" count="520" uniqueCount="142">
  <si>
    <t>PRESUPUESTO META</t>
  </si>
  <si>
    <t>Descripción</t>
  </si>
  <si>
    <t>Unid</t>
  </si>
  <si>
    <t xml:space="preserve">Metrado </t>
  </si>
  <si>
    <t>P.Unitario
 (S/)</t>
  </si>
  <si>
    <t>P.Parcial
 (S/)</t>
  </si>
  <si>
    <t>Cant.</t>
  </si>
  <si>
    <t>P.Parcial (S/)</t>
  </si>
  <si>
    <t>PARCIAL (SIN IGV)</t>
  </si>
  <si>
    <t>IGV  (18%)</t>
  </si>
  <si>
    <t>TOTAL INC. IGV</t>
  </si>
  <si>
    <t>DELTA</t>
  </si>
  <si>
    <t>ADELANTO / TIPO DE GARANTIA</t>
  </si>
  <si>
    <t>FRECUENCIA DE VALORIZACIONES</t>
  </si>
  <si>
    <t>FONDO DE GARANTIA</t>
  </si>
  <si>
    <t>CONSIDERACIONES:</t>
  </si>
  <si>
    <t>N° DE OBRAS ACTUALES EN EJECUCION</t>
  </si>
  <si>
    <t>CONTACTO MANO DE OBRA</t>
  </si>
  <si>
    <t>Empresa: S. G. DURAMAX EIRL
Contacto: Jose 
Correo: sgdurama@hotmail.com
Teléfono: 970 176 119</t>
  </si>
  <si>
    <t>P.Unitario (US$)</t>
  </si>
  <si>
    <t>IFLUTECH</t>
  </si>
  <si>
    <t>COMPARATIVO - RED DEL SISTEMA DE AGUA CONTRA INCENDIO</t>
  </si>
  <si>
    <t>ACI FIRE SYSTEMS SAC</t>
  </si>
  <si>
    <t xml:space="preserve">HIDROMEC </t>
  </si>
  <si>
    <t>SISTEMA DE AGUA CONTRA INCENDIO - ACI</t>
  </si>
  <si>
    <t>glb</t>
  </si>
  <si>
    <t>GASTOS GENERALES</t>
  </si>
  <si>
    <t>UTILIDADES</t>
  </si>
  <si>
    <t>SUBTOTAL (SIN IGV)</t>
  </si>
  <si>
    <t>P.Unitario (S/)</t>
  </si>
  <si>
    <t>TC</t>
  </si>
  <si>
    <t>Empresa: EQUISISTEMAS S.A.C.
Contacto: Cesar Orrego
Correo: cesarorrego@equisistemas.com
Teléfono: 999-917-948</t>
  </si>
  <si>
    <t>Valorización quincenal, Pago a 7 días</t>
  </si>
  <si>
    <t>- Precio del servicio en dólares.
- Garantía por suministro e instalación de 12 meses.
- La cotización formará parte del anexo del contrato de obra.
- Se incluye seguro de responsabilidad civil por 100 mil dólares.
- Se incluye seguro extra por 200 mil dólares adicionales.
- Forma de pago según el cliente.
- Presupuesto a suma alzada.
- Baños, agua, energía, iluminación, tableros de fuerza por parte del cliente.
- Energia para pruebas de arranque del sistema a cargo del cliente.
- Se considera el cableado entre tablero y equipos.
- Los equipos y componentes serán propiedad de EQUISISTEMAS SAC hasta culminar el pago.
- Se incluyen pruebas hidrostáticas.
- Al ser a todo costo se puede retirar material de obra sin objeción.
- Gestion de seguridad macro a cargo del cliente.
- Obra facilitará el izaje del equipo de bombeo.
- Posterior al arranque, la responsabilidad de los equipos es del cliente.
- El cliente proporcionará cisternas limpias.
- En sistemas de bombeo no listados, se incluye un tablero de fabricación nacional a fin de controlar ambas bombas y sensado de presión con presostatos.
- Accesorios en acero SCH40, color rojo RAL 3000, pintura con base anticcorrosiva y esmalte epóxico.
- Tuberías de 1" a 2" de acero SCH-40 ASTM-A53 con costura, listado UL/FM según NFPA.
- Tuberías de 2-1/2" a 6" de acero SCH-10 ASTM-A795 con costura, listado UL/FM según NFPA.
- Se ejecuta en base al presupuestos, retrasos no atribuibles al contratista, significará un adicional por mano de obra y gastos generales.
- El plazo corre a partir de la emisión del contrato de obra, el pago del adelando y el ingreso a obra.
- Las penalidades se aplican en caso no existan restricciones atribuibles al contratista.
- Adelanto de US$ 8 mil dólares americanos.
- Plazo de aprobación de valorización de  días, pago de facturas a 7 días de emitida.
- Las valorizaciones son conforme al avance real de obra.
- Garantía de 12 meses, siempre que cuente con mantenimiento preventivo semestral de una empresa calificada.
- Garantía de 24 meses, siempre que cuente con mantenimiento precentivo semestral por nuestra empresa.
- Incluye Dossier de entrega en digital y una copia impresa con planos As Built.</t>
  </si>
  <si>
    <t>Tubería de acero SCH-40 de 6"</t>
  </si>
  <si>
    <t>Antisísmico 4 vías</t>
  </si>
  <si>
    <t>Soporte en general</t>
  </si>
  <si>
    <t>Prueba hiráulica</t>
  </si>
  <si>
    <t>Pintura epóxica de 8 mills</t>
  </si>
  <si>
    <t>Junta antisísmica de 6", tipo OMEGA</t>
  </si>
  <si>
    <t>Válvula mariposa de 6" UL/FM</t>
  </si>
  <si>
    <t>Rociador UP-Rigth, k5.6, estándar, respuesta rápida, UL</t>
  </si>
  <si>
    <t>Antisísmico 2 vías</t>
  </si>
  <si>
    <t>Válvula de purga de aire 1"</t>
  </si>
  <si>
    <t>Tubería de acero SCH-40 de 3"</t>
  </si>
  <si>
    <t>Tubería de acero SCH-40 de 2-1/2"</t>
  </si>
  <si>
    <t>Tubería de acero SCH-40 de 2"</t>
  </si>
  <si>
    <t>Tubería de acero SCH-40 de 1-1/2"</t>
  </si>
  <si>
    <t>Tubería de acero SCH-40 de 1-1/4"</t>
  </si>
  <si>
    <t>Tubería de acero SCH-40 de 1"</t>
  </si>
  <si>
    <t>Prueba hidráulica</t>
  </si>
  <si>
    <t>Válvula angular de 2-1/2" UL/FM</t>
  </si>
  <si>
    <t>Válvula purga de aire de 1/2", automática</t>
  </si>
  <si>
    <t>Tubería C-900 de 6" UL/FM</t>
  </si>
  <si>
    <t>m</t>
  </si>
  <si>
    <t>und</t>
  </si>
  <si>
    <t>Empresa: ACI FIRE SYSTEMS SAC
Contacto: Manuel Mendieta García
Correo: manuelmendietagarcia@gmail.com
Teléfono: 936-005-384</t>
  </si>
  <si>
    <t>Reducción concéntrica ranurada ASTM A536 UL/FM de 3" x 2-1/2"</t>
  </si>
  <si>
    <t>Reducción concéntrica ranurada ASTM A536 UL/FM de 2-1/2" x 2"</t>
  </si>
  <si>
    <t>Reducción concéntrica ranurada ASTM A536 UL/FM de 2-1/2" x 1-1/4"</t>
  </si>
  <si>
    <t>Tee roscado ASTM A197 clase 150 UL/FM de 1-1/2"</t>
  </si>
  <si>
    <t>Tee roscado ASTM A197 clase 150 UL/FM de 1-1/4"</t>
  </si>
  <si>
    <t>Tee roscado ASTM A197 clase 150 UL/FM de 1"</t>
  </si>
  <si>
    <t>Cruz roscado ASTM A197 clase 150 UL/FM de 2"</t>
  </si>
  <si>
    <t>Cruz roscado ASTM A197 clase 150 UL/FM de 1-1/2"</t>
  </si>
  <si>
    <t>Reducción bushing roscado ASTM A197 clase 150 UL/FM de 1-1/4" x 1"</t>
  </si>
  <si>
    <t>Reducción campana roscado ASTM A197 clase 150 UL/FM de 1" x 1/2"</t>
  </si>
  <si>
    <t>Reducción campana roscado ASTM A197 clase 150 UL/FM de 1-1/4" x 1"</t>
  </si>
  <si>
    <t>Reducción campana roscado ASTM A197 clase 150 UL/FM de 1-1/2" x 1"</t>
  </si>
  <si>
    <t>Reducción campana roscado ASTM A197 clase 150 UL/FM de 2" x 1-1/4"</t>
  </si>
  <si>
    <t>Reducción campana roscado ASTM A197 clase 150 UL/FM de 2" x 1-1/2"</t>
  </si>
  <si>
    <t>Soporte tipo tolco fig. 4L de 6"</t>
  </si>
  <si>
    <t>Soporte tipo tolco fig. 4L de 3"</t>
  </si>
  <si>
    <t>Soporte tipo tolco fig. 4L de 2-1/2"</t>
  </si>
  <si>
    <t>Soporte tipo tolco fig. 980</t>
  </si>
  <si>
    <t>Tubería de acero SCH-10 de 6" ASTM-A795, UL/FM</t>
  </si>
  <si>
    <t>Acople flexible ASTM A536 UL/FM de 6"</t>
  </si>
  <si>
    <t>Acople rigido ASTM A536 UL/FM de 1-1/4"</t>
  </si>
  <si>
    <t>Acople rigido ASTM A536 UL/FM de 2"</t>
  </si>
  <si>
    <t>Acople rigido ASTM A536 UL/FM de 2-1/2"</t>
  </si>
  <si>
    <t>Acople rigido ASTM A536 UL/FM de 3"</t>
  </si>
  <si>
    <t>Acople rigido ASTM A536 UL/FM de 6"</t>
  </si>
  <si>
    <t>Codo ranurado ASTM A536 UL/FM de 6" x 90°</t>
  </si>
  <si>
    <t>Cruz ranurado ASTM A536 UL/FM de 3"</t>
  </si>
  <si>
    <t>Cruz ranurado ASTM A536 UL/FM de 2-1/2"</t>
  </si>
  <si>
    <t>Reducción concéntrica ranurada ASTM A536 UL/FM de 3" x 2-1/4"</t>
  </si>
  <si>
    <t>Instalación, montaje, supervisión, mano de obra, pruebas hidrostáticas, pintura, dossier</t>
  </si>
  <si>
    <t>Tubería de acero SCH-10 de 3" ASTM-A795, UL/FM</t>
  </si>
  <si>
    <t>Tubería de acero SCH-10 de 2-1/2" ASTM-A795, UL/FM</t>
  </si>
  <si>
    <t>Colgadores tipo gota, antisismiscos de 2 y 4 vías, soportes finales de linea</t>
  </si>
  <si>
    <t>colgador tipo gota fig.200 UL/FM de 6"</t>
  </si>
  <si>
    <t>colgador tipo gota fig.200 UL/FM de 3"</t>
  </si>
  <si>
    <t>colgador tipo gota fig.200 UL/FM de 2-1/2"</t>
  </si>
  <si>
    <t>colgador tipo gota fig.200 UL/FM de 2"</t>
  </si>
  <si>
    <t>colgador tipo gota fig.200 UL/FM de 1-1/4"</t>
  </si>
  <si>
    <t>colgador tipo gota fig.200 UL/FM de 1-1/2"</t>
  </si>
  <si>
    <t>colgador tipo gota fig.200 UL/FM de 1"</t>
  </si>
  <si>
    <t>Soporte ramal</t>
  </si>
  <si>
    <t>Tee mecánica roscada uASTM A536 UL/FM de 6" x 2-1/2"</t>
  </si>
  <si>
    <t>Codo roscado de 90° de 2-1/2"</t>
  </si>
  <si>
    <t>Codo roscado de 45° de 1"</t>
  </si>
  <si>
    <t>Accesorios ranurados y roscados</t>
  </si>
  <si>
    <t>Válvula angular restrictora de presión de 2-1/2" UL/FM</t>
  </si>
  <si>
    <t>Manómetro seco + válvula de 3 vías</t>
  </si>
  <si>
    <t>Tubería HDPE ACI de 6"</t>
  </si>
  <si>
    <t>Abrazadera partida de 6"</t>
  </si>
  <si>
    <t>RED ACI  - SOTANOS</t>
  </si>
  <si>
    <t>RED DE ROCIADORES  - SOTANOS</t>
  </si>
  <si>
    <t>MONTANTE - TORRE B</t>
  </si>
  <si>
    <t>ROCIADORES</t>
  </si>
  <si>
    <t>VALVULA DE PURGA DE AIRE</t>
  </si>
  <si>
    <t>TUBERÍA SCH40 / SCH10</t>
  </si>
  <si>
    <t>SOPORTE / COLGADORES / ANTISISMICO</t>
  </si>
  <si>
    <t>ACCESORIOS ROSCADOS Y RANURADOS</t>
  </si>
  <si>
    <t>PRUEBAS HIDRÁULICAS / PINTURA / INSTALACIÓN</t>
  </si>
  <si>
    <t xml:space="preserve">Empresa: 
Contacto: 
Correo: 
Teléfono: </t>
  </si>
  <si>
    <t>EQUIPOS Y SISTEMAS (SCH10)</t>
  </si>
  <si>
    <t>EQUIPOS Y SISTEMAS (SCH40)</t>
  </si>
  <si>
    <t>FECHA: 03 DE SEPTIEMBRE DEL 2025</t>
  </si>
  <si>
    <t>P.Unitario inc,dscto (US$)</t>
  </si>
  <si>
    <t>Tubería de acero SCH-40 de 4"</t>
  </si>
  <si>
    <t>colgador tipo gota fig.200 UL/FM de 4"</t>
  </si>
  <si>
    <t>Consumibles</t>
  </si>
  <si>
    <t>Transporte a obra</t>
  </si>
  <si>
    <t>Tapa y cadena p/válvula angular de 2-1/2"</t>
  </si>
  <si>
    <t>Válvula esférica de 1/2"</t>
  </si>
  <si>
    <t>- Garantía 12 meses.
- Plazo de entrega de 6 a 8 semanas.
- Forma de pago: contado
- Validez de oferta: 30 días</t>
  </si>
  <si>
    <t>- No se considera medidor de caudal en el SCI al ser segunda etapa.
- Se considera el servicio de maquinado, ranurado, roscado y nipleria para la tuberia SCH40.
- Incluye costo de transporte de material a obra.
- Incluye pruebas con los encargados del proyecto.
- La conexión de la acometida de los tableros de control será realizada por el contratista siempre y cuando el cliente entregue el cable dentro del tablero con su respectivo entubado e identificadas las fases r-s-t y tierra, mas no es responsabilidad del contratista revisar el estado de este cable.
- No incluye ningún tipo de obra civil-tales, como picados, resanes, tarrajeos etc.
- No incluye extintores.
- No incluye accesorios adicionales dentro del gabinete.
- Se incluye un certificado de operatividad y protocolo de prueba general firmado.
- Se considera tapa y cadena en válvulas angulares de 2 ½” para toma de bomberos de bronce.
- Se consideran válvula de purga automatica.
- Se consideran tuberías sch40 sin costura.
- Se considera el rotulado de las válvulas.
- No se incluye andamios normados ni escaleras telescópicas, solo se está considerando los convencionales.
- No se considera prevencionista de riesgo, de requerirse se enviará un adicional.
- Se considera supervisor de forma parcial, no de forma perenne.
- No incluye ningún tipo de canalizado para la alimentación de las bombas
- No incluye instalaciones eléctricas salvo de los tableros hacia las bombas.
- No incluye ningún soporte de concreto
- No incluye hacha para gabinete, ni extintor. De requerirse se presentará una proforma adicional.
- Se incluye elaboración de planos as built en SCI.
- No se incluye pruebas radiográficas en soldadura.
- La ingeniería del sistema es completa responsabilidad del proyectista, así como la revisión y validación de las observaciones que se puedan presentar en campo por parte de la contratista, la presente proforma es en base a planos e ingeniería provisto por el cliente.
- La cotización considera un metrado plano sin derivaciones debido a interferencias con otros sistemas (hvac, iiss, iiee, etc)
- No se incluye las bridas rompe aguas ni su instalación.
- No se incluye tablero de transferencia para el equipo de bombeo.
- No se incluye componentes de repuesto, solo lo proformado para dejar el sistema operativo.
- No se incluye cupos o pagos a sindicatos.</t>
  </si>
  <si>
    <t>50% de adelanto global (letra en garantía)</t>
  </si>
  <si>
    <t>Valorizaciones semanales, pago a 7 días</t>
  </si>
  <si>
    <t>5% devuelto a los 6 meses</t>
  </si>
  <si>
    <t>Sin adelanto</t>
  </si>
  <si>
    <t>Valorizaciones quincenales, pago a 15 días</t>
  </si>
  <si>
    <t>5% devuelto a los 12 meses</t>
  </si>
  <si>
    <t>- Este presupuesto forma parte del contrato como anexo, deberá respetarse el presupuesto y sus condiciones en el contrato de obra.
- No se incluyen obras civiles, perforaciones, pases ni resanes, pintura, barniz, trabajos en drywall, trabajos en madera u otros no especificados.
- No se incluyen movimiento de tierras ni fabricación de zanjas ni cama de arena.
- Los servicios higiénicos, agua, suministro de energía eléctrica e iluminación para los trabajos serán provistos por la obra.
- El almacenaje y guardianía de los materiales de obra, herramientas y equipos es responsabilidad del cliente y a costo del cliente.
- El presupuesto es a suma alzada, el presupuesto solo incluye los equipos y/o instalaciones y alcances expresamente detallados en la proforma.
- En el sistema ACI al ser un sistema normado, se considera un solo tablero para la alimentación de la bomba principal y la bomba jockey.
- Cualquier adicional o partida no considerada específicamente en la proforma, deberá ser proformada por separado.
- Se considera horario de trabajo diurno, cualquier modificación o trabajos en horario nocturno deberá ser presupuestado específicamente.
- Los equipos y/o materiales serán de HIDROMEC mientras el cliente no cumpla con su obligación de pago de los mismos.
- La demora de aprobación de valorizaciones o pagos por parte del cliente generará intereses y afectará el cronograma en el mismo número de días.
- Las valorizaciones incluyen material y equipos entregados en obra.
- Los costos no incluyen cuotas sindicales, estas son responsabilidad del cliente y serán calculadas por separado.
- Los precios están calculados para la totalidad del proyecto, en caso de prescindir de alguna partida se deberán recalcular los precios.
- El adelanto de obra es un porcentaje de la obra, en caso de incrementarse el monto contractual deberá incrementarse el adelanto porcentualmente.
- Cualquier material, accesorios o equipos sobrantes son de propiedad de nuestra empresa.
- Las tareas programadas se realizarán proporcionalmente a los adelantos realizados por parte del cliente.
- No se incluye la ingeniería del sistema ni la revisión ni validación de la misma, presupuesto realizado en base a planos e ingeniería provistos por el cliente.
- El diseño, cálculos hidráulicos y conceptualización del sistema no ha sido realizado por nuestra empresa, nuestra empresa no es responsable del diseño y operatividad, capacidad y autonomía de la cisterna capacidad del equipo de bombeo o factores que afectan al diseño y funcionamiento.
- Nuestra empresa solo es responsable de la adecuada instalación de lo solicitado en el proyecto entregado por el cliente y presupuestado según el mismo.
- No se incluyen las bridas rompe aguas ni su instalación.
- No se incluye la instalación del entubado ni la alimentación eléctrica para los tableros de la bomba contra incendio, presión constante, sumidero, piscinas, piletas, etc.
- No se incluye tablero de transferencia para el equipo de bombeo.
- No se incluye la construcción, pases, podios, resanes ni obras civiles del cuarto de bombas.
- Los puntos eléctricos de fuerza y sus respectivas llaves termomagnéticas serán suministrados por el cliente.
- El manejo de válvulas de agua de la cisterna o sistemas que son parte del cuarto de bombas no son nuestra responsabilidad.
- La cisternas y pozos sumidero tienes que están completamente limpio para proceder a la instalación.
- No se incluyen componentes de repuesto, solo los presupuestados para dejar el sistema operativo.
- La falta de agua o energía eléctrica no afectará la entrega, aprobación de valorizaciones o pago de facturas, es responsabilidad del cliente.
- La instalación de boyas o flotadores de la cisterna no son responsabilidad de HIDROMEC y no incluye dentro de nuestra proforma.
- Solo se considera el cableado desde el tablero suministrado por HIDROMEC hacia las bombas, se considera como parte del alcance del cliente el cableado, entubado, peinado y conexión de la acometida eléctrica hasta la llave general de nuestro tablero.
- Es responsabilidad de los proyectistas de instalaciones eléctricas la conformidad de diseño y dimensionamiento de las acometidas eléctricas y alimentadores.
- La conexión de acometidas eléctricas hacia nuestros tableros deberá realizarse durante el tiempo establecido de instalación, para lo cual el cableado y ductos deben estar instalados, las fases deberán estar debidamente identificadas L1, L2, L3 y una fase a tierra, los conductores deben apreciar terminales prensados.
- Los valores de tensión (V) en el punto de entrega serán de 220-380V, las variaciones admitidas son de hasta 5% respecto a la nominal, valores fuera de este rango no son permitidas ya que pueden averiar los motores y variadores de velocidad.
- Las instalaciones hidráulicas deben priorizar el montaje del sistema sumidero para evitar inundaciones.
- El servicio de instalación hidráulica iniciará cuando el cliente tenga las condiciones civiles culminadas.</t>
  </si>
  <si>
    <t>Tuberia sin costura</t>
  </si>
  <si>
    <t>tuberia sin costura</t>
  </si>
  <si>
    <t>Accesorios PVC-900</t>
  </si>
  <si>
    <t>Instalación Tubería C-900 PVC</t>
  </si>
  <si>
    <t>FECHA: 09 DE SEPTIEMBRE DEL 2025</t>
  </si>
  <si>
    <t>TUBERIA SCH10 CON COSTURA / NO CUMPLE CON EETT DEL PROYECTO</t>
  </si>
  <si>
    <t>TUBERIA SCH40 CON COSTURA / NO CUMPLE CON EETT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</si>
</sst>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###,###,###,##0.00"/>
    <numFmt numFmtId="165" formatCode="_(&quot; &quot;\ * #,##0.00_);_(&quot; &quot;\ * \(#,##0.00\);_(&quot; &quot;\ * &quot;-&quot;??_);_(@_)"/>
    <numFmt numFmtId="166" formatCode="[$S/.-280A]\ #,##0.00"/>
    <numFmt numFmtId="167" formatCode="_-[$$-45C]* #,##0.00_-;\-[$$-45C]* #,##0.00_-;_-[$$-45C]* &quot;-&quot;??_-;_-@_-"/>
    <numFmt numFmtId="168" formatCode="_-[$$-409]* #,##0.00_ ;_-[$$-409]* \-#,##0.00\ ;_-[$$-409]* &quot;-&quot;??_ ;_-@_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sz val="14"/>
      <color indexed="57"/>
      <name val="Arial"/>
      <family val="2"/>
    </font>
    <font>
      <sz val="14"/>
      <color indexed="12"/>
      <name val="Arial"/>
      <family val="2"/>
    </font>
    <font>
      <sz val="14"/>
      <color rgb="FF0070C0"/>
      <name val="Arial"/>
      <family val="2"/>
    </font>
    <font>
      <sz val="14"/>
      <color indexed="8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20"/>
      <name val="Arial"/>
      <family val="2"/>
    </font>
    <font>
      <b/>
      <u/>
      <sz val="24"/>
      <name val="Arial"/>
      <family val="2"/>
    </font>
    <font>
      <b/>
      <sz val="14"/>
      <color theme="0"/>
      <name val="Arial"/>
      <family val="2"/>
    </font>
    <font>
      <b/>
      <sz val="14"/>
      <color indexed="57"/>
      <name val="Arial"/>
      <family val="2"/>
    </font>
    <font>
      <b/>
      <sz val="10"/>
      <color theme="1"/>
      <name val="Calibri"/>
      <family val="2"/>
      <scheme val="minor"/>
    </font>
    <font>
      <sz val="14"/>
      <color rgb="FFC00000"/>
      <name val="Arial"/>
      <family val="2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color theme="8" tint="0.39997558519241921"/>
      <name val="Arial"/>
      <family val="2"/>
    </font>
    <font>
      <b/>
      <sz val="14"/>
      <color rgb="FFC00000"/>
      <name val="Arial"/>
      <family val="2"/>
    </font>
    <font>
      <b/>
      <sz val="14"/>
      <color theme="7" tint="0.59999389629810485"/>
      <name val="Arial"/>
      <family val="2"/>
    </font>
    <font>
      <sz val="13"/>
      <color theme="1"/>
      <name val="Arial"/>
      <family val="2"/>
    </font>
    <font>
      <b/>
      <sz val="14"/>
      <color rgb="FF002060"/>
      <name val="Arial"/>
      <family val="2"/>
    </font>
    <font>
      <sz val="10"/>
      <name val="Calibri"/>
      <family val="2"/>
      <scheme val="minor"/>
    </font>
    <font>
      <b/>
      <sz val="15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8F2E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33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1" fillId="0" borderId="0"/>
    <xf numFmtId="44" fontId="1" fillId="0" borderId="0" applyFont="0" applyFill="0" applyBorder="0" applyAlignment="0" applyProtection="0"/>
  </cellStyleXfs>
  <cellXfs count="29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164" fontId="7" fillId="0" borderId="0" xfId="3" applyNumberFormat="1" applyFont="1" applyAlignment="1">
      <alignment horizontal="center" vertical="center" wrapText="1"/>
    </xf>
    <xf numFmtId="164" fontId="11" fillId="0" borderId="0" xfId="3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2" borderId="12" xfId="0" applyFont="1" applyFill="1" applyBorder="1" applyAlignment="1" applyProtection="1">
      <alignment horizontal="left" vertical="center" wrapText="1" indent="4"/>
      <protection locked="0"/>
    </xf>
    <xf numFmtId="164" fontId="2" fillId="2" borderId="9" xfId="0" applyNumberFormat="1" applyFont="1" applyFill="1" applyBorder="1" applyAlignment="1">
      <alignment vertical="center"/>
    </xf>
    <xf numFmtId="43" fontId="2" fillId="2" borderId="10" xfId="1" applyFont="1" applyFill="1" applyBorder="1" applyAlignment="1">
      <alignment vertical="center"/>
    </xf>
    <xf numFmtId="0" fontId="12" fillId="2" borderId="14" xfId="0" applyFont="1" applyFill="1" applyBorder="1" applyAlignment="1" applyProtection="1">
      <alignment vertical="center"/>
      <protection locked="0"/>
    </xf>
    <xf numFmtId="164" fontId="2" fillId="2" borderId="19" xfId="0" applyNumberFormat="1" applyFont="1" applyFill="1" applyBorder="1" applyAlignment="1">
      <alignment vertical="center"/>
    </xf>
    <xf numFmtId="0" fontId="14" fillId="0" borderId="19" xfId="3" quotePrefix="1" applyFont="1" applyBorder="1" applyAlignment="1">
      <alignment horizontal="left"/>
    </xf>
    <xf numFmtId="0" fontId="13" fillId="0" borderId="0" xfId="3" quotePrefix="1" applyFont="1" applyAlignment="1">
      <alignment horizontal="center" vertical="center"/>
    </xf>
    <xf numFmtId="164" fontId="13" fillId="0" borderId="0" xfId="3" applyNumberFormat="1" applyFont="1" applyAlignment="1">
      <alignment horizontal="center" vertical="center"/>
    </xf>
    <xf numFmtId="164" fontId="13" fillId="0" borderId="0" xfId="3" applyNumberFormat="1" applyFont="1" applyAlignment="1">
      <alignment horizontal="right"/>
    </xf>
    <xf numFmtId="43" fontId="2" fillId="0" borderId="0" xfId="1" applyFont="1" applyBorder="1"/>
    <xf numFmtId="2" fontId="7" fillId="2" borderId="1" xfId="4" applyNumberFormat="1" applyFont="1" applyFill="1" applyBorder="1" applyAlignment="1">
      <alignment horizontal="left" vertical="center"/>
    </xf>
    <xf numFmtId="2" fontId="7" fillId="2" borderId="2" xfId="4" applyNumberFormat="1" applyFont="1" applyFill="1" applyBorder="1" applyAlignment="1">
      <alignment horizontal="right" vertical="center"/>
    </xf>
    <xf numFmtId="2" fontId="7" fillId="2" borderId="9" xfId="4" applyNumberFormat="1" applyFont="1" applyFill="1" applyBorder="1" applyAlignment="1">
      <alignment horizontal="left" vertical="center"/>
    </xf>
    <xf numFmtId="2" fontId="7" fillId="2" borderId="0" xfId="4" applyNumberFormat="1" applyFont="1" applyFill="1" applyAlignment="1">
      <alignment horizontal="right" vertical="center"/>
    </xf>
    <xf numFmtId="2" fontId="7" fillId="2" borderId="18" xfId="4" applyNumberFormat="1" applyFont="1" applyFill="1" applyBorder="1" applyAlignment="1">
      <alignment horizontal="left" vertical="center"/>
    </xf>
    <xf numFmtId="2" fontId="7" fillId="2" borderId="19" xfId="4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2" borderId="18" xfId="0" applyNumberFormat="1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7" fillId="2" borderId="12" xfId="0" applyFont="1" applyFill="1" applyBorder="1" applyAlignment="1" applyProtection="1">
      <alignment horizontal="left" vertical="center" wrapText="1" indent="3"/>
      <protection locked="0"/>
    </xf>
    <xf numFmtId="0" fontId="15" fillId="3" borderId="25" xfId="0" applyFont="1" applyFill="1" applyBorder="1" applyAlignment="1">
      <alignment vertical="center" wrapText="1"/>
    </xf>
    <xf numFmtId="164" fontId="9" fillId="2" borderId="10" xfId="3" applyNumberFormat="1" applyFont="1" applyFill="1" applyBorder="1" applyAlignment="1">
      <alignment horizontal="right" vertical="center"/>
    </xf>
    <xf numFmtId="43" fontId="9" fillId="0" borderId="10" xfId="1" applyFont="1" applyFill="1" applyBorder="1" applyAlignment="1">
      <alignment horizontal="right" vertical="center"/>
    </xf>
    <xf numFmtId="43" fontId="7" fillId="2" borderId="11" xfId="1" quotePrefix="1" applyFont="1" applyFill="1" applyBorder="1" applyAlignment="1">
      <alignment horizontal="right" vertical="center"/>
    </xf>
    <xf numFmtId="164" fontId="9" fillId="2" borderId="16" xfId="0" applyNumberFormat="1" applyFont="1" applyFill="1" applyBorder="1" applyAlignment="1" applyProtection="1">
      <alignment horizontal="right" vertical="center"/>
      <protection locked="0"/>
    </xf>
    <xf numFmtId="44" fontId="2" fillId="0" borderId="0" xfId="0" applyNumberFormat="1" applyFont="1"/>
    <xf numFmtId="0" fontId="19" fillId="4" borderId="4" xfId="2" applyFont="1" applyFill="1" applyBorder="1" applyAlignment="1">
      <alignment horizontal="center" vertical="center"/>
    </xf>
    <xf numFmtId="0" fontId="19" fillId="4" borderId="29" xfId="2" applyFont="1" applyFill="1" applyBorder="1" applyAlignment="1">
      <alignment horizontal="center" vertical="center"/>
    </xf>
    <xf numFmtId="4" fontId="19" fillId="4" borderId="29" xfId="2" applyNumberFormat="1" applyFont="1" applyFill="1" applyBorder="1" applyAlignment="1">
      <alignment horizontal="center" vertical="center" wrapText="1"/>
    </xf>
    <xf numFmtId="4" fontId="19" fillId="4" borderId="30" xfId="2" applyNumberFormat="1" applyFont="1" applyFill="1" applyBorder="1" applyAlignment="1">
      <alignment horizontal="center" vertical="center" wrapText="1"/>
    </xf>
    <xf numFmtId="164" fontId="9" fillId="5" borderId="10" xfId="3" applyNumberFormat="1" applyFont="1" applyFill="1" applyBorder="1" applyAlignment="1">
      <alignment horizontal="right" vertical="center"/>
    </xf>
    <xf numFmtId="43" fontId="9" fillId="5" borderId="10" xfId="1" applyFont="1" applyFill="1" applyBorder="1" applyAlignment="1">
      <alignment horizontal="right" vertical="center"/>
    </xf>
    <xf numFmtId="43" fontId="7" fillId="5" borderId="11" xfId="1" quotePrefix="1" applyFont="1" applyFill="1" applyBorder="1" applyAlignment="1">
      <alignment horizontal="right" vertical="center"/>
    </xf>
    <xf numFmtId="164" fontId="2" fillId="5" borderId="9" xfId="0" applyNumberFormat="1" applyFont="1" applyFill="1" applyBorder="1" applyAlignment="1">
      <alignment vertical="center"/>
    </xf>
    <xf numFmtId="43" fontId="2" fillId="5" borderId="10" xfId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43" fontId="9" fillId="2" borderId="10" xfId="1" applyFont="1" applyFill="1" applyBorder="1" applyAlignment="1">
      <alignment horizontal="right" vertical="center"/>
    </xf>
    <xf numFmtId="164" fontId="11" fillId="2" borderId="0" xfId="3" applyNumberFormat="1" applyFont="1" applyFill="1" applyAlignment="1">
      <alignment horizontal="right" vertical="center"/>
    </xf>
    <xf numFmtId="164" fontId="9" fillId="6" borderId="10" xfId="3" applyNumberFormat="1" applyFont="1" applyFill="1" applyBorder="1" applyAlignment="1">
      <alignment horizontal="right" vertical="center"/>
    </xf>
    <xf numFmtId="43" fontId="9" fillId="6" borderId="10" xfId="1" applyFont="1" applyFill="1" applyBorder="1" applyAlignment="1">
      <alignment horizontal="right" vertical="center"/>
    </xf>
    <xf numFmtId="43" fontId="7" fillId="6" borderId="11" xfId="1" quotePrefix="1" applyFont="1" applyFill="1" applyBorder="1" applyAlignment="1">
      <alignment horizontal="right" vertical="center"/>
    </xf>
    <xf numFmtId="164" fontId="2" fillId="6" borderId="9" xfId="0" applyNumberFormat="1" applyFont="1" applyFill="1" applyBorder="1" applyAlignment="1">
      <alignment vertical="center"/>
    </xf>
    <xf numFmtId="0" fontId="9" fillId="2" borderId="12" xfId="0" applyFont="1" applyFill="1" applyBorder="1" applyAlignment="1" applyProtection="1">
      <alignment horizontal="left" vertical="center" wrapText="1" indent="3"/>
      <protection locked="0"/>
    </xf>
    <xf numFmtId="168" fontId="2" fillId="6" borderId="10" xfId="1" applyNumberFormat="1" applyFont="1" applyFill="1" applyBorder="1" applyAlignment="1">
      <alignment vertical="center"/>
    </xf>
    <xf numFmtId="168" fontId="2" fillId="2" borderId="10" xfId="1" applyNumberFormat="1" applyFont="1" applyFill="1" applyBorder="1" applyAlignment="1">
      <alignment vertical="center"/>
    </xf>
    <xf numFmtId="0" fontId="19" fillId="4" borderId="1" xfId="4" applyFont="1" applyFill="1" applyBorder="1" applyAlignment="1">
      <alignment horizontal="center" vertical="center"/>
    </xf>
    <xf numFmtId="0" fontId="19" fillId="4" borderId="2" xfId="4" applyFont="1" applyFill="1" applyBorder="1" applyAlignment="1">
      <alignment horizontal="center" vertical="center"/>
    </xf>
    <xf numFmtId="4" fontId="19" fillId="4" borderId="2" xfId="4" applyNumberFormat="1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0" xfId="4" applyFont="1" applyFill="1" applyAlignment="1">
      <alignment horizontal="center" vertical="center"/>
    </xf>
    <xf numFmtId="4" fontId="19" fillId="4" borderId="0" xfId="4" applyNumberFormat="1" applyFont="1" applyFill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4" fontId="19" fillId="4" borderId="19" xfId="4" applyNumberFormat="1" applyFont="1" applyFill="1" applyBorder="1" applyAlignment="1">
      <alignment horizontal="center" vertical="center"/>
    </xf>
    <xf numFmtId="165" fontId="19" fillId="4" borderId="2" xfId="4" applyNumberFormat="1" applyFont="1" applyFill="1" applyBorder="1" applyAlignment="1">
      <alignment horizontal="right" vertical="center"/>
    </xf>
    <xf numFmtId="165" fontId="19" fillId="4" borderId="0" xfId="4" applyNumberFormat="1" applyFont="1" applyFill="1" applyAlignment="1">
      <alignment horizontal="right" vertical="center"/>
    </xf>
    <xf numFmtId="165" fontId="19" fillId="4" borderId="19" xfId="4" applyNumberFormat="1" applyFont="1" applyFill="1" applyBorder="1" applyAlignment="1">
      <alignment horizontal="right" vertical="center"/>
    </xf>
    <xf numFmtId="168" fontId="2" fillId="5" borderId="10" xfId="1" applyNumberFormat="1" applyFont="1" applyFill="1" applyBorder="1" applyAlignment="1">
      <alignment vertical="center"/>
    </xf>
    <xf numFmtId="0" fontId="0" fillId="2" borderId="0" xfId="0" applyFill="1"/>
    <xf numFmtId="0" fontId="0" fillId="7" borderId="0" xfId="0" applyFill="1"/>
    <xf numFmtId="168" fontId="9" fillId="2" borderId="11" xfId="1" applyNumberFormat="1" applyFont="1" applyFill="1" applyBorder="1" applyAlignment="1" applyProtection="1">
      <alignment horizontal="left" vertical="center"/>
      <protection locked="0"/>
    </xf>
    <xf numFmtId="168" fontId="9" fillId="0" borderId="11" xfId="1" applyNumberFormat="1" applyFont="1" applyFill="1" applyBorder="1" applyAlignment="1" applyProtection="1">
      <alignment horizontal="left" vertical="center"/>
      <protection locked="0"/>
    </xf>
    <xf numFmtId="0" fontId="4" fillId="8" borderId="0" xfId="0" applyFont="1" applyFill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44" fontId="2" fillId="2" borderId="0" xfId="1" applyNumberFormat="1" applyFont="1" applyFill="1" applyBorder="1" applyAlignment="1">
      <alignment vertical="center"/>
    </xf>
    <xf numFmtId="44" fontId="9" fillId="0" borderId="11" xfId="1" applyNumberFormat="1" applyFont="1" applyFill="1" applyBorder="1" applyAlignment="1" applyProtection="1">
      <alignment horizontal="left" vertical="center"/>
      <protection locked="0"/>
    </xf>
    <xf numFmtId="44" fontId="2" fillId="5" borderId="0" xfId="1" applyNumberFormat="1" applyFont="1" applyFill="1" applyBorder="1" applyAlignment="1">
      <alignment vertical="center"/>
    </xf>
    <xf numFmtId="44" fontId="7" fillId="5" borderId="11" xfId="1" applyNumberFormat="1" applyFont="1" applyFill="1" applyBorder="1" applyAlignment="1" applyProtection="1">
      <alignment horizontal="left" vertical="center"/>
      <protection locked="0"/>
    </xf>
    <xf numFmtId="44" fontId="9" fillId="2" borderId="11" xfId="1" applyNumberFormat="1" applyFont="1" applyFill="1" applyBorder="1" applyAlignment="1" applyProtection="1">
      <alignment horizontal="left" vertical="center"/>
      <protection locked="0"/>
    </xf>
    <xf numFmtId="44" fontId="2" fillId="6" borderId="0" xfId="1" applyNumberFormat="1" applyFont="1" applyFill="1" applyBorder="1" applyAlignment="1">
      <alignment vertical="center"/>
    </xf>
    <xf numFmtId="44" fontId="7" fillId="6" borderId="11" xfId="1" applyNumberFormat="1" applyFont="1" applyFill="1" applyBorder="1" applyAlignment="1" applyProtection="1">
      <alignment horizontal="left" vertical="center"/>
      <protection locked="0"/>
    </xf>
    <xf numFmtId="44" fontId="19" fillId="4" borderId="3" xfId="6" applyFont="1" applyFill="1" applyBorder="1" applyAlignment="1">
      <alignment horizontal="right" vertical="center"/>
    </xf>
    <xf numFmtId="44" fontId="19" fillId="4" borderId="13" xfId="6" applyFont="1" applyFill="1" applyBorder="1" applyAlignment="1">
      <alignment horizontal="right" vertical="center"/>
    </xf>
    <xf numFmtId="44" fontId="19" fillId="4" borderId="20" xfId="6" applyFont="1" applyFill="1" applyBorder="1" applyAlignment="1">
      <alignment horizontal="right" vertical="center"/>
    </xf>
    <xf numFmtId="44" fontId="7" fillId="2" borderId="3" xfId="6" applyFont="1" applyFill="1" applyBorder="1" applyAlignment="1">
      <alignment horizontal="center" vertical="center"/>
    </xf>
    <xf numFmtId="44" fontId="7" fillId="2" borderId="13" xfId="6" applyFont="1" applyFill="1" applyBorder="1" applyAlignment="1">
      <alignment horizontal="center" vertical="center"/>
    </xf>
    <xf numFmtId="44" fontId="7" fillId="2" borderId="20" xfId="6" applyFont="1" applyFill="1" applyBorder="1" applyAlignment="1">
      <alignment horizontal="center" vertical="center"/>
    </xf>
    <xf numFmtId="43" fontId="7" fillId="9" borderId="11" xfId="1" quotePrefix="1" applyFont="1" applyFill="1" applyBorder="1" applyAlignment="1">
      <alignment horizontal="right" vertical="center"/>
    </xf>
    <xf numFmtId="0" fontId="9" fillId="2" borderId="28" xfId="3" quotePrefix="1" applyFont="1" applyFill="1" applyBorder="1" applyAlignment="1">
      <alignment horizontal="center" vertical="center"/>
    </xf>
    <xf numFmtId="0" fontId="9" fillId="5" borderId="28" xfId="3" quotePrefix="1" applyFont="1" applyFill="1" applyBorder="1" applyAlignment="1">
      <alignment horizontal="center" vertical="center"/>
    </xf>
    <xf numFmtId="0" fontId="9" fillId="6" borderId="28" xfId="3" quotePrefix="1" applyFont="1" applyFill="1" applyBorder="1" applyAlignment="1">
      <alignment horizontal="center" vertical="center"/>
    </xf>
    <xf numFmtId="0" fontId="9" fillId="2" borderId="15" xfId="0" applyFont="1" applyFill="1" applyBorder="1" applyAlignment="1" applyProtection="1">
      <alignment horizontal="center" vertical="center"/>
      <protection locked="0"/>
    </xf>
    <xf numFmtId="44" fontId="7" fillId="9" borderId="11" xfId="1" applyNumberFormat="1" applyFont="1" applyFill="1" applyBorder="1" applyAlignment="1" applyProtection="1">
      <alignment horizontal="left" vertical="center"/>
      <protection locked="0"/>
    </xf>
    <xf numFmtId="44" fontId="2" fillId="0" borderId="0" xfId="0" applyNumberFormat="1" applyFont="1" applyAlignment="1">
      <alignment vertical="center"/>
    </xf>
    <xf numFmtId="164" fontId="2" fillId="2" borderId="0" xfId="0" applyNumberFormat="1" applyFont="1" applyFill="1" applyAlignment="1">
      <alignment vertical="center"/>
    </xf>
    <xf numFmtId="44" fontId="7" fillId="2" borderId="11" xfId="1" applyNumberFormat="1" applyFont="1" applyFill="1" applyBorder="1" applyAlignment="1" applyProtection="1">
      <alignment horizontal="left" vertical="center"/>
      <protection locked="0"/>
    </xf>
    <xf numFmtId="43" fontId="9" fillId="2" borderId="16" xfId="1" applyFont="1" applyFill="1" applyBorder="1" applyAlignment="1">
      <alignment horizontal="right" vertical="center"/>
    </xf>
    <xf numFmtId="43" fontId="10" fillId="2" borderId="17" xfId="1" applyFont="1" applyFill="1" applyBorder="1" applyAlignment="1" applyProtection="1">
      <alignment horizontal="right" vertical="center"/>
      <protection locked="0"/>
    </xf>
    <xf numFmtId="164" fontId="13" fillId="2" borderId="0" xfId="3" applyNumberFormat="1" applyFont="1" applyFill="1" applyAlignment="1">
      <alignment horizontal="right" vertical="center"/>
    </xf>
    <xf numFmtId="43" fontId="9" fillId="2" borderId="16" xfId="1" applyFont="1" applyFill="1" applyBorder="1" applyAlignment="1">
      <alignment vertical="center"/>
    </xf>
    <xf numFmtId="43" fontId="9" fillId="2" borderId="15" xfId="1" applyFont="1" applyFill="1" applyBorder="1" applyAlignment="1">
      <alignment vertical="center"/>
    </xf>
    <xf numFmtId="43" fontId="10" fillId="2" borderId="17" xfId="1" applyFont="1" applyFill="1" applyBorder="1" applyAlignment="1" applyProtection="1">
      <alignment vertical="center"/>
      <protection locked="0"/>
    </xf>
    <xf numFmtId="168" fontId="9" fillId="2" borderId="16" xfId="1" applyNumberFormat="1" applyFont="1" applyFill="1" applyBorder="1" applyAlignment="1">
      <alignment vertical="center"/>
    </xf>
    <xf numFmtId="44" fontId="10" fillId="2" borderId="17" xfId="1" applyNumberFormat="1" applyFont="1" applyFill="1" applyBorder="1" applyAlignment="1" applyProtection="1">
      <alignment vertical="center"/>
      <protection locked="0"/>
    </xf>
    <xf numFmtId="168" fontId="10" fillId="2" borderId="17" xfId="1" applyNumberFormat="1" applyFont="1" applyFill="1" applyBorder="1" applyAlignment="1" applyProtection="1">
      <alignment vertical="center"/>
      <protection locked="0"/>
    </xf>
    <xf numFmtId="0" fontId="7" fillId="5" borderId="12" xfId="0" applyFont="1" applyFill="1" applyBorder="1" applyAlignment="1" applyProtection="1">
      <alignment horizontal="left" vertical="center" wrapText="1"/>
      <protection locked="0"/>
    </xf>
    <xf numFmtId="0" fontId="7" fillId="6" borderId="12" xfId="0" applyFont="1" applyFill="1" applyBorder="1" applyAlignment="1" applyProtection="1">
      <alignment horizontal="left" vertical="center" wrapText="1" indent="1"/>
      <protection locked="0"/>
    </xf>
    <xf numFmtId="0" fontId="9" fillId="2" borderId="12" xfId="0" applyFont="1" applyFill="1" applyBorder="1" applyAlignment="1" applyProtection="1">
      <alignment horizontal="left" vertical="center" wrapText="1" indent="2"/>
      <protection locked="0"/>
    </xf>
    <xf numFmtId="4" fontId="7" fillId="8" borderId="26" xfId="2" applyNumberFormat="1" applyFont="1" applyFill="1" applyBorder="1" applyAlignment="1">
      <alignment horizontal="center" vertical="center" wrapText="1"/>
    </xf>
    <xf numFmtId="4" fontId="7" fillId="8" borderId="31" xfId="2" applyNumberFormat="1" applyFont="1" applyFill="1" applyBorder="1" applyAlignment="1">
      <alignment horizontal="center" vertical="center" wrapText="1"/>
    </xf>
    <xf numFmtId="4" fontId="7" fillId="10" borderId="7" xfId="2" applyNumberFormat="1" applyFont="1" applyFill="1" applyBorder="1" applyAlignment="1">
      <alignment horizontal="center" vertical="center" wrapText="1"/>
    </xf>
    <xf numFmtId="4" fontId="7" fillId="10" borderId="26" xfId="2" applyNumberFormat="1" applyFont="1" applyFill="1" applyBorder="1" applyAlignment="1">
      <alignment horizontal="center" vertical="center" wrapText="1"/>
    </xf>
    <xf numFmtId="4" fontId="7" fillId="10" borderId="31" xfId="2" applyNumberFormat="1" applyFont="1" applyFill="1" applyBorder="1" applyAlignment="1">
      <alignment horizontal="center" vertical="center" wrapText="1"/>
    </xf>
    <xf numFmtId="4" fontId="7" fillId="10" borderId="8" xfId="2" applyNumberFormat="1" applyFont="1" applyFill="1" applyBorder="1" applyAlignment="1">
      <alignment horizontal="center" vertical="center" wrapText="1"/>
    </xf>
    <xf numFmtId="167" fontId="7" fillId="10" borderId="22" xfId="4" applyNumberFormat="1" applyFont="1" applyFill="1" applyBorder="1" applyAlignment="1">
      <alignment horizontal="center" vertical="center"/>
    </xf>
    <xf numFmtId="0" fontId="7" fillId="9" borderId="12" xfId="0" applyFont="1" applyFill="1" applyBorder="1" applyAlignment="1" applyProtection="1">
      <alignment horizontal="left" vertical="center" wrapText="1" indent="2"/>
      <protection locked="0"/>
    </xf>
    <xf numFmtId="0" fontId="7" fillId="9" borderId="28" xfId="3" quotePrefix="1" applyFont="1" applyFill="1" applyBorder="1" applyAlignment="1">
      <alignment horizontal="center" vertical="center"/>
    </xf>
    <xf numFmtId="164" fontId="7" fillId="9" borderId="10" xfId="3" applyNumberFormat="1" applyFont="1" applyFill="1" applyBorder="1" applyAlignment="1">
      <alignment horizontal="right" vertical="center"/>
    </xf>
    <xf numFmtId="43" fontId="7" fillId="9" borderId="10" xfId="1" applyFont="1" applyFill="1" applyBorder="1" applyAlignment="1">
      <alignment horizontal="right" vertical="center"/>
    </xf>
    <xf numFmtId="164" fontId="20" fillId="9" borderId="0" xfId="3" applyNumberFormat="1" applyFont="1" applyFill="1" applyAlignment="1">
      <alignment horizontal="right" vertical="center"/>
    </xf>
    <xf numFmtId="164" fontId="4" fillId="9" borderId="9" xfId="0" applyNumberFormat="1" applyFont="1" applyFill="1" applyBorder="1" applyAlignment="1">
      <alignment vertical="center"/>
    </xf>
    <xf numFmtId="168" fontId="4" fillId="9" borderId="10" xfId="1" applyNumberFormat="1" applyFont="1" applyFill="1" applyBorder="1" applyAlignment="1">
      <alignment vertical="center"/>
    </xf>
    <xf numFmtId="44" fontId="4" fillId="9" borderId="0" xfId="1" applyNumberFormat="1" applyFont="1" applyFill="1" applyBorder="1" applyAlignment="1">
      <alignment vertical="center"/>
    </xf>
    <xf numFmtId="0" fontId="21" fillId="9" borderId="0" xfId="0" applyFont="1" applyFill="1" applyAlignment="1">
      <alignment vertical="center"/>
    </xf>
    <xf numFmtId="164" fontId="22" fillId="2" borderId="9" xfId="0" applyNumberFormat="1" applyFont="1" applyFill="1" applyBorder="1" applyAlignment="1">
      <alignment vertical="center"/>
    </xf>
    <xf numFmtId="168" fontId="22" fillId="2" borderId="10" xfId="1" applyNumberFormat="1" applyFont="1" applyFill="1" applyBorder="1" applyAlignment="1">
      <alignment vertical="center"/>
    </xf>
    <xf numFmtId="44" fontId="22" fillId="2" borderId="0" xfId="1" applyNumberFormat="1" applyFont="1" applyFill="1" applyBorder="1" applyAlignment="1">
      <alignment vertical="center"/>
    </xf>
    <xf numFmtId="44" fontId="22" fillId="2" borderId="11" xfId="1" applyNumberFormat="1" applyFont="1" applyFill="1" applyBorder="1" applyAlignment="1" applyProtection="1">
      <alignment horizontal="left" vertical="center"/>
      <protection locked="0"/>
    </xf>
    <xf numFmtId="4" fontId="7" fillId="8" borderId="1" xfId="2" applyNumberFormat="1" applyFont="1" applyFill="1" applyBorder="1" applyAlignment="1">
      <alignment horizontal="center" vertical="center" wrapText="1"/>
    </xf>
    <xf numFmtId="4" fontId="7" fillId="8" borderId="27" xfId="2" applyNumberFormat="1" applyFont="1" applyFill="1" applyBorder="1" applyAlignment="1">
      <alignment horizontal="center" vertical="center" wrapText="1"/>
    </xf>
    <xf numFmtId="166" fontId="7" fillId="8" borderId="22" xfId="4" applyNumberFormat="1" applyFont="1" applyFill="1" applyBorder="1" applyAlignment="1">
      <alignment horizontal="center" vertical="center"/>
    </xf>
    <xf numFmtId="164" fontId="2" fillId="12" borderId="9" xfId="0" applyNumberFormat="1" applyFont="1" applyFill="1" applyBorder="1" applyAlignment="1">
      <alignment vertical="center"/>
    </xf>
    <xf numFmtId="168" fontId="2" fillId="12" borderId="10" xfId="1" applyNumberFormat="1" applyFont="1" applyFill="1" applyBorder="1" applyAlignment="1">
      <alignment vertical="center"/>
    </xf>
    <xf numFmtId="44" fontId="2" fillId="12" borderId="0" xfId="1" applyNumberFormat="1" applyFont="1" applyFill="1" applyBorder="1" applyAlignment="1">
      <alignment vertical="center"/>
    </xf>
    <xf numFmtId="44" fontId="9" fillId="12" borderId="11" xfId="1" applyNumberFormat="1" applyFont="1" applyFill="1" applyBorder="1" applyAlignment="1" applyProtection="1">
      <alignment horizontal="left" vertical="center"/>
      <protection locked="0"/>
    </xf>
    <xf numFmtId="168" fontId="2" fillId="13" borderId="10" xfId="1" applyNumberFormat="1" applyFont="1" applyFill="1" applyBorder="1" applyAlignment="1">
      <alignment vertical="center"/>
    </xf>
    <xf numFmtId="43" fontId="9" fillId="2" borderId="19" xfId="1" applyFont="1" applyFill="1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3" fillId="2" borderId="0" xfId="0" applyFont="1" applyFill="1" applyAlignment="1">
      <alignment vertical="center"/>
    </xf>
    <xf numFmtId="0" fontId="24" fillId="9" borderId="0" xfId="0" applyFont="1" applyFill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168" fontId="23" fillId="0" borderId="0" xfId="0" applyNumberFormat="1" applyFont="1" applyAlignment="1">
      <alignment vertical="center"/>
    </xf>
    <xf numFmtId="2" fontId="23" fillId="0" borderId="0" xfId="0" applyNumberFormat="1" applyFont="1"/>
    <xf numFmtId="168" fontId="24" fillId="2" borderId="0" xfId="0" applyNumberFormat="1" applyFont="1" applyFill="1" applyAlignment="1">
      <alignment vertical="center"/>
    </xf>
    <xf numFmtId="168" fontId="25" fillId="6" borderId="10" xfId="1" applyNumberFormat="1" applyFont="1" applyFill="1" applyBorder="1" applyAlignment="1">
      <alignment vertical="center"/>
    </xf>
    <xf numFmtId="4" fontId="26" fillId="13" borderId="7" xfId="2" applyNumberFormat="1" applyFont="1" applyFill="1" applyBorder="1" applyAlignment="1">
      <alignment horizontal="center" vertical="center" wrapText="1"/>
    </xf>
    <xf numFmtId="4" fontId="26" fillId="13" borderId="26" xfId="2" applyNumberFormat="1" applyFont="1" applyFill="1" applyBorder="1" applyAlignment="1">
      <alignment horizontal="center" vertical="center" wrapText="1"/>
    </xf>
    <xf numFmtId="4" fontId="26" fillId="13" borderId="31" xfId="2" applyNumberFormat="1" applyFont="1" applyFill="1" applyBorder="1" applyAlignment="1">
      <alignment horizontal="center" vertical="center" wrapText="1"/>
    </xf>
    <xf numFmtId="4" fontId="26" fillId="13" borderId="8" xfId="2" applyNumberFormat="1" applyFont="1" applyFill="1" applyBorder="1" applyAlignment="1">
      <alignment horizontal="center" vertical="center" wrapText="1"/>
    </xf>
    <xf numFmtId="4" fontId="27" fillId="11" borderId="7" xfId="2" applyNumberFormat="1" applyFont="1" applyFill="1" applyBorder="1" applyAlignment="1">
      <alignment horizontal="center" vertical="center" wrapText="1"/>
    </xf>
    <xf numFmtId="4" fontId="27" fillId="11" borderId="26" xfId="2" applyNumberFormat="1" applyFont="1" applyFill="1" applyBorder="1" applyAlignment="1">
      <alignment horizontal="center" vertical="center" wrapText="1"/>
    </xf>
    <xf numFmtId="4" fontId="27" fillId="11" borderId="2" xfId="2" applyNumberFormat="1" applyFont="1" applyFill="1" applyBorder="1" applyAlignment="1">
      <alignment horizontal="center" vertical="center" wrapText="1"/>
    </xf>
    <xf numFmtId="4" fontId="27" fillId="11" borderId="8" xfId="2" applyNumberFormat="1" applyFont="1" applyFill="1" applyBorder="1" applyAlignment="1">
      <alignment horizontal="center" vertical="center" wrapText="1"/>
    </xf>
    <xf numFmtId="167" fontId="26" fillId="13" borderId="22" xfId="4" applyNumberFormat="1" applyFont="1" applyFill="1" applyBorder="1" applyAlignment="1">
      <alignment horizontal="center" vertical="center"/>
    </xf>
    <xf numFmtId="167" fontId="27" fillId="11" borderId="22" xfId="4" applyNumberFormat="1" applyFont="1" applyFill="1" applyBorder="1" applyAlignment="1">
      <alignment horizontal="center" vertical="center"/>
    </xf>
    <xf numFmtId="0" fontId="22" fillId="14" borderId="12" xfId="0" applyFont="1" applyFill="1" applyBorder="1" applyAlignment="1" applyProtection="1">
      <alignment horizontal="left" vertical="center" wrapText="1" indent="3"/>
      <protection locked="0"/>
    </xf>
    <xf numFmtId="0" fontId="22" fillId="14" borderId="28" xfId="3" quotePrefix="1" applyFont="1" applyFill="1" applyBorder="1" applyAlignment="1">
      <alignment horizontal="center" vertical="center"/>
    </xf>
    <xf numFmtId="0" fontId="9" fillId="13" borderId="12" xfId="0" applyFont="1" applyFill="1" applyBorder="1" applyAlignment="1" applyProtection="1">
      <alignment horizontal="left" vertical="center" wrapText="1" indent="3"/>
      <protection locked="0"/>
    </xf>
    <xf numFmtId="0" fontId="9" fillId="13" borderId="28" xfId="3" quotePrefix="1" applyFont="1" applyFill="1" applyBorder="1" applyAlignment="1">
      <alignment horizontal="center" vertical="center"/>
    </xf>
    <xf numFmtId="164" fontId="2" fillId="14" borderId="9" xfId="0" applyNumberFormat="1" applyFont="1" applyFill="1" applyBorder="1" applyAlignment="1">
      <alignment vertical="center"/>
    </xf>
    <xf numFmtId="168" fontId="2" fillId="14" borderId="10" xfId="1" applyNumberFormat="1" applyFont="1" applyFill="1" applyBorder="1" applyAlignment="1">
      <alignment vertical="center"/>
    </xf>
    <xf numFmtId="44" fontId="2" fillId="14" borderId="0" xfId="1" applyNumberFormat="1" applyFont="1" applyFill="1" applyBorder="1" applyAlignment="1">
      <alignment vertical="center"/>
    </xf>
    <xf numFmtId="168" fontId="9" fillId="14" borderId="11" xfId="1" applyNumberFormat="1" applyFont="1" applyFill="1" applyBorder="1" applyAlignment="1" applyProtection="1">
      <alignment horizontal="left" vertical="center"/>
      <protection locked="0"/>
    </xf>
    <xf numFmtId="164" fontId="2" fillId="14" borderId="36" xfId="0" applyNumberFormat="1" applyFont="1" applyFill="1" applyBorder="1" applyAlignment="1">
      <alignment vertical="center"/>
    </xf>
    <xf numFmtId="168" fontId="2" fillId="14" borderId="37" xfId="1" applyNumberFormat="1" applyFont="1" applyFill="1" applyBorder="1" applyAlignment="1">
      <alignment vertical="center"/>
    </xf>
    <xf numFmtId="44" fontId="2" fillId="14" borderId="38" xfId="1" applyNumberFormat="1" applyFont="1" applyFill="1" applyBorder="1" applyAlignment="1">
      <alignment vertical="center"/>
    </xf>
    <xf numFmtId="168" fontId="9" fillId="14" borderId="39" xfId="1" applyNumberFormat="1" applyFont="1" applyFill="1" applyBorder="1" applyAlignment="1" applyProtection="1">
      <alignment horizontal="left" vertical="center"/>
      <protection locked="0"/>
    </xf>
    <xf numFmtId="164" fontId="2" fillId="14" borderId="40" xfId="0" applyNumberFormat="1" applyFont="1" applyFill="1" applyBorder="1" applyAlignment="1">
      <alignment vertical="center"/>
    </xf>
    <xf numFmtId="168" fontId="2" fillId="14" borderId="41" xfId="1" applyNumberFormat="1" applyFont="1" applyFill="1" applyBorder="1" applyAlignment="1">
      <alignment vertical="center"/>
    </xf>
    <xf numFmtId="44" fontId="2" fillId="14" borderId="42" xfId="1" applyNumberFormat="1" applyFont="1" applyFill="1" applyBorder="1" applyAlignment="1">
      <alignment vertical="center"/>
    </xf>
    <xf numFmtId="168" fontId="9" fillId="14" borderId="43" xfId="1" applyNumberFormat="1" applyFont="1" applyFill="1" applyBorder="1" applyAlignment="1" applyProtection="1">
      <alignment horizontal="left" vertical="center"/>
      <protection locked="0"/>
    </xf>
    <xf numFmtId="164" fontId="2" fillId="15" borderId="36" xfId="0" applyNumberFormat="1" applyFont="1" applyFill="1" applyBorder="1" applyAlignment="1">
      <alignment vertical="center"/>
    </xf>
    <xf numFmtId="168" fontId="2" fillId="15" borderId="37" xfId="1" applyNumberFormat="1" applyFont="1" applyFill="1" applyBorder="1" applyAlignment="1">
      <alignment vertical="center"/>
    </xf>
    <xf numFmtId="44" fontId="2" fillId="15" borderId="38" xfId="1" applyNumberFormat="1" applyFont="1" applyFill="1" applyBorder="1" applyAlignment="1">
      <alignment vertical="center"/>
    </xf>
    <xf numFmtId="168" fontId="9" fillId="15" borderId="39" xfId="1" applyNumberFormat="1" applyFont="1" applyFill="1" applyBorder="1" applyAlignment="1" applyProtection="1">
      <alignment horizontal="left" vertical="center"/>
      <protection locked="0"/>
    </xf>
    <xf numFmtId="164" fontId="2" fillId="15" borderId="32" xfId="0" applyNumberFormat="1" applyFont="1" applyFill="1" applyBorder="1" applyAlignment="1">
      <alignment vertical="center"/>
    </xf>
    <xf numFmtId="168" fontId="2" fillId="15" borderId="33" xfId="1" applyNumberFormat="1" applyFont="1" applyFill="1" applyBorder="1" applyAlignment="1">
      <alignment vertical="center"/>
    </xf>
    <xf numFmtId="44" fontId="2" fillId="15" borderId="34" xfId="1" applyNumberFormat="1" applyFont="1" applyFill="1" applyBorder="1" applyAlignment="1">
      <alignment vertical="center"/>
    </xf>
    <xf numFmtId="168" fontId="9" fillId="15" borderId="35" xfId="1" applyNumberFormat="1" applyFont="1" applyFill="1" applyBorder="1" applyAlignment="1" applyProtection="1">
      <alignment horizontal="left" vertical="center"/>
      <protection locked="0"/>
    </xf>
    <xf numFmtId="164" fontId="2" fillId="15" borderId="40" xfId="0" applyNumberFormat="1" applyFont="1" applyFill="1" applyBorder="1" applyAlignment="1">
      <alignment vertical="center"/>
    </xf>
    <xf numFmtId="168" fontId="2" fillId="15" borderId="41" xfId="1" applyNumberFormat="1" applyFont="1" applyFill="1" applyBorder="1" applyAlignment="1">
      <alignment vertical="center"/>
    </xf>
    <xf numFmtId="44" fontId="2" fillId="15" borderId="42" xfId="1" applyNumberFormat="1" applyFont="1" applyFill="1" applyBorder="1" applyAlignment="1">
      <alignment vertical="center"/>
    </xf>
    <xf numFmtId="168" fontId="9" fillId="15" borderId="43" xfId="1" applyNumberFormat="1" applyFont="1" applyFill="1" applyBorder="1" applyAlignment="1" applyProtection="1">
      <alignment horizontal="left" vertical="center"/>
      <protection locked="0"/>
    </xf>
    <xf numFmtId="0" fontId="29" fillId="15" borderId="12" xfId="0" applyFont="1" applyFill="1" applyBorder="1" applyAlignment="1" applyProtection="1">
      <alignment horizontal="left" vertical="center" wrapText="1" indent="3"/>
      <protection locked="0"/>
    </xf>
    <xf numFmtId="0" fontId="29" fillId="15" borderId="28" xfId="3" quotePrefix="1" applyFont="1" applyFill="1" applyBorder="1" applyAlignment="1">
      <alignment horizontal="center" vertical="center"/>
    </xf>
    <xf numFmtId="44" fontId="23" fillId="0" borderId="0" xfId="0" applyNumberFormat="1" applyFont="1"/>
    <xf numFmtId="4" fontId="7" fillId="16" borderId="7" xfId="2" applyNumberFormat="1" applyFont="1" applyFill="1" applyBorder="1" applyAlignment="1">
      <alignment horizontal="center" vertical="center" wrapText="1"/>
    </xf>
    <xf numFmtId="4" fontId="7" fillId="16" borderId="26" xfId="2" applyNumberFormat="1" applyFont="1" applyFill="1" applyBorder="1" applyAlignment="1">
      <alignment horizontal="center" vertical="center" wrapText="1"/>
    </xf>
    <xf numFmtId="4" fontId="7" fillId="16" borderId="31" xfId="2" applyNumberFormat="1" applyFont="1" applyFill="1" applyBorder="1" applyAlignment="1">
      <alignment horizontal="center" vertical="center" wrapText="1"/>
    </xf>
    <xf numFmtId="4" fontId="7" fillId="16" borderId="8" xfId="2" applyNumberFormat="1" applyFont="1" applyFill="1" applyBorder="1" applyAlignment="1">
      <alignment horizontal="center" vertical="center" wrapText="1"/>
    </xf>
    <xf numFmtId="167" fontId="7" fillId="16" borderId="22" xfId="4" applyNumberFormat="1" applyFont="1" applyFill="1" applyBorder="1" applyAlignment="1">
      <alignment horizontal="center" vertical="center"/>
    </xf>
    <xf numFmtId="4" fontId="7" fillId="16" borderId="27" xfId="2" applyNumberFormat="1" applyFont="1" applyFill="1" applyBorder="1" applyAlignment="1">
      <alignment horizontal="center" vertical="center" wrapText="1"/>
    </xf>
    <xf numFmtId="44" fontId="7" fillId="16" borderId="13" xfId="6" applyFont="1" applyFill="1" applyBorder="1" applyAlignment="1">
      <alignment horizontal="center" vertical="center"/>
    </xf>
    <xf numFmtId="44" fontId="7" fillId="10" borderId="13" xfId="6" applyFont="1" applyFill="1" applyBorder="1" applyAlignment="1">
      <alignment horizontal="center" vertical="center"/>
    </xf>
    <xf numFmtId="4" fontId="7" fillId="16" borderId="2" xfId="2" applyNumberFormat="1" applyFont="1" applyFill="1" applyBorder="1" applyAlignment="1">
      <alignment horizontal="center" vertical="center" wrapText="1"/>
    </xf>
    <xf numFmtId="4" fontId="29" fillId="10" borderId="7" xfId="2" applyNumberFormat="1" applyFont="1" applyFill="1" applyBorder="1" applyAlignment="1">
      <alignment horizontal="center" vertical="center" wrapText="1"/>
    </xf>
    <xf numFmtId="4" fontId="29" fillId="10" borderId="26" xfId="2" applyNumberFormat="1" applyFont="1" applyFill="1" applyBorder="1" applyAlignment="1">
      <alignment horizontal="center" vertical="center" wrapText="1"/>
    </xf>
    <xf numFmtId="4" fontId="29" fillId="10" borderId="2" xfId="2" applyNumberFormat="1" applyFont="1" applyFill="1" applyBorder="1" applyAlignment="1">
      <alignment horizontal="center" vertical="center" wrapText="1"/>
    </xf>
    <xf numFmtId="4" fontId="29" fillId="10" borderId="8" xfId="2" applyNumberFormat="1" applyFont="1" applyFill="1" applyBorder="1" applyAlignment="1">
      <alignment horizontal="center" vertical="center" wrapText="1"/>
    </xf>
    <xf numFmtId="166" fontId="7" fillId="16" borderId="22" xfId="4" applyNumberFormat="1" applyFont="1" applyFill="1" applyBorder="1" applyAlignment="1">
      <alignment horizontal="center" vertical="center"/>
    </xf>
    <xf numFmtId="164" fontId="9" fillId="2" borderId="9" xfId="0" applyNumberFormat="1" applyFont="1" applyFill="1" applyBorder="1" applyAlignment="1">
      <alignment vertical="center"/>
    </xf>
    <xf numFmtId="44" fontId="9" fillId="2" borderId="0" xfId="1" applyNumberFormat="1" applyFont="1" applyFill="1" applyBorder="1" applyAlignment="1">
      <alignment vertical="center"/>
    </xf>
    <xf numFmtId="168" fontId="9" fillId="2" borderId="10" xfId="1" applyNumberFormat="1" applyFont="1" applyFill="1" applyBorder="1" applyAlignment="1">
      <alignment vertical="center"/>
    </xf>
    <xf numFmtId="164" fontId="9" fillId="2" borderId="19" xfId="0" applyNumberFormat="1" applyFont="1" applyFill="1" applyBorder="1" applyAlignment="1">
      <alignment vertical="center"/>
    </xf>
    <xf numFmtId="168" fontId="7" fillId="2" borderId="17" xfId="1" applyNumberFormat="1" applyFont="1" applyFill="1" applyBorder="1" applyAlignment="1" applyProtection="1">
      <alignment vertical="center"/>
      <protection locked="0"/>
    </xf>
    <xf numFmtId="164" fontId="9" fillId="2" borderId="0" xfId="0" applyNumberFormat="1" applyFont="1" applyFill="1" applyAlignment="1">
      <alignment vertical="center"/>
    </xf>
    <xf numFmtId="0" fontId="30" fillId="2" borderId="0" xfId="0" applyFont="1" applyFill="1" applyAlignment="1">
      <alignment vertical="center"/>
    </xf>
    <xf numFmtId="0" fontId="9" fillId="2" borderId="12" xfId="0" applyFont="1" applyFill="1" applyBorder="1" applyAlignment="1" applyProtection="1">
      <alignment horizontal="left" vertical="top" wrapText="1" indent="3"/>
      <protection locked="0"/>
    </xf>
    <xf numFmtId="2" fontId="2" fillId="0" borderId="0" xfId="0" applyNumberFormat="1" applyFont="1"/>
    <xf numFmtId="4" fontId="19" fillId="7" borderId="18" xfId="2" applyNumberFormat="1" applyFont="1" applyFill="1" applyBorder="1" applyAlignment="1">
      <alignment horizontal="center" vertical="center" wrapText="1"/>
    </xf>
    <xf numFmtId="4" fontId="19" fillId="7" borderId="16" xfId="2" applyNumberFormat="1" applyFont="1" applyFill="1" applyBorder="1" applyAlignment="1">
      <alignment horizontal="center" vertical="center" wrapText="1"/>
    </xf>
    <xf numFmtId="4" fontId="19" fillId="7" borderId="15" xfId="2" applyNumberFormat="1" applyFont="1" applyFill="1" applyBorder="1" applyAlignment="1">
      <alignment horizontal="center" vertical="center" wrapText="1"/>
    </xf>
    <xf numFmtId="4" fontId="19" fillId="7" borderId="48" xfId="2" applyNumberFormat="1" applyFont="1" applyFill="1" applyBorder="1" applyAlignment="1">
      <alignment horizontal="center" vertical="center" wrapText="1"/>
    </xf>
    <xf numFmtId="4" fontId="19" fillId="7" borderId="17" xfId="2" applyNumberFormat="1" applyFont="1" applyFill="1" applyBorder="1" applyAlignment="1">
      <alignment horizontal="center" vertical="center" wrapText="1"/>
    </xf>
    <xf numFmtId="0" fontId="31" fillId="8" borderId="0" xfId="0" applyFont="1" applyFill="1"/>
    <xf numFmtId="0" fontId="2" fillId="8" borderId="0" xfId="0" applyFont="1" applyFill="1"/>
    <xf numFmtId="0" fontId="15" fillId="3" borderId="25" xfId="0" applyFont="1" applyFill="1" applyBorder="1" applyAlignment="1">
      <alignment horizontal="left" vertical="center" wrapText="1"/>
    </xf>
    <xf numFmtId="0" fontId="16" fillId="0" borderId="25" xfId="0" quotePrefix="1" applyFont="1" applyBorder="1" applyAlignment="1">
      <alignment horizontal="left" vertical="center" wrapText="1"/>
    </xf>
    <xf numFmtId="0" fontId="2" fillId="2" borderId="25" xfId="0" quotePrefix="1" applyFont="1" applyFill="1" applyBorder="1" applyAlignment="1">
      <alignment horizontal="left" vertical="top" wrapText="1"/>
    </xf>
    <xf numFmtId="0" fontId="28" fillId="2" borderId="25" xfId="0" quotePrefix="1" applyFont="1" applyFill="1" applyBorder="1" applyAlignment="1">
      <alignment horizontal="left" vertical="top" wrapText="1"/>
    </xf>
    <xf numFmtId="0" fontId="15" fillId="2" borderId="22" xfId="0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29" fillId="10" borderId="5" xfId="0" applyFont="1" applyFill="1" applyBorder="1" applyAlignment="1">
      <alignment horizontal="center" vertical="center"/>
    </xf>
    <xf numFmtId="0" fontId="29" fillId="10" borderId="6" xfId="0" applyFont="1" applyFill="1" applyBorder="1" applyAlignment="1">
      <alignment horizontal="center" vertical="center"/>
    </xf>
    <xf numFmtId="167" fontId="7" fillId="10" borderId="23" xfId="4" applyNumberFormat="1" applyFont="1" applyFill="1" applyBorder="1" applyAlignment="1">
      <alignment horizontal="center" vertical="center"/>
    </xf>
    <xf numFmtId="167" fontId="7" fillId="10" borderId="24" xfId="4" applyNumberFormat="1" applyFont="1" applyFill="1" applyBorder="1" applyAlignment="1">
      <alignment horizontal="center" vertical="center"/>
    </xf>
    <xf numFmtId="9" fontId="9" fillId="2" borderId="25" xfId="0" applyNumberFormat="1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/>
    </xf>
    <xf numFmtId="9" fontId="9" fillId="2" borderId="22" xfId="0" applyNumberFormat="1" applyFont="1" applyFill="1" applyBorder="1" applyAlignment="1">
      <alignment horizontal="center" vertical="center" wrapText="1"/>
    </xf>
    <xf numFmtId="9" fontId="9" fillId="2" borderId="23" xfId="0" applyNumberFormat="1" applyFont="1" applyFill="1" applyBorder="1" applyAlignment="1">
      <alignment horizontal="center" vertical="center" wrapText="1"/>
    </xf>
    <xf numFmtId="9" fontId="9" fillId="2" borderId="24" xfId="0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 indent="1"/>
    </xf>
    <xf numFmtId="0" fontId="2" fillId="0" borderId="23" xfId="0" applyFont="1" applyBorder="1" applyAlignment="1">
      <alignment horizontal="left" vertical="center" wrapText="1" indent="1"/>
    </xf>
    <xf numFmtId="0" fontId="2" fillId="0" borderId="24" xfId="0" applyFont="1" applyBorder="1" applyAlignment="1">
      <alignment horizontal="left" vertical="center" wrapText="1" indent="1"/>
    </xf>
    <xf numFmtId="0" fontId="2" fillId="2" borderId="22" xfId="0" applyFont="1" applyFill="1" applyBorder="1" applyAlignment="1">
      <alignment horizontal="left" vertical="center" wrapText="1" indent="1"/>
    </xf>
    <xf numFmtId="0" fontId="2" fillId="2" borderId="23" xfId="0" applyFont="1" applyFill="1" applyBorder="1" applyAlignment="1">
      <alignment horizontal="left" vertical="center" wrapText="1" indent="1"/>
    </xf>
    <xf numFmtId="0" fontId="2" fillId="2" borderId="24" xfId="0" applyFont="1" applyFill="1" applyBorder="1" applyAlignment="1">
      <alignment horizontal="left" vertical="center" wrapText="1" indent="1"/>
    </xf>
    <xf numFmtId="0" fontId="19" fillId="4" borderId="4" xfId="0" applyFont="1" applyFill="1" applyBorder="1" applyAlignment="1" applyProtection="1">
      <alignment horizontal="right" vertical="center" wrapText="1"/>
      <protection locked="0"/>
    </xf>
    <xf numFmtId="0" fontId="19" fillId="4" borderId="5" xfId="0" applyFont="1" applyFill="1" applyBorder="1" applyAlignment="1" applyProtection="1">
      <alignment horizontal="right" vertical="center" wrapText="1"/>
      <protection locked="0"/>
    </xf>
    <xf numFmtId="0" fontId="19" fillId="4" borderId="21" xfId="0" applyFont="1" applyFill="1" applyBorder="1" applyAlignment="1" applyProtection="1">
      <alignment horizontal="right" vertical="center" wrapText="1"/>
      <protection locked="0"/>
    </xf>
    <xf numFmtId="167" fontId="7" fillId="8" borderId="23" xfId="4" applyNumberFormat="1" applyFont="1" applyFill="1" applyBorder="1" applyAlignment="1">
      <alignment horizontal="center" vertical="center"/>
    </xf>
    <xf numFmtId="167" fontId="7" fillId="8" borderId="24" xfId="4" applyNumberFormat="1" applyFont="1" applyFill="1" applyBorder="1" applyAlignment="1">
      <alignment horizontal="center" vertical="center"/>
    </xf>
    <xf numFmtId="167" fontId="7" fillId="16" borderId="23" xfId="4" applyNumberFormat="1" applyFont="1" applyFill="1" applyBorder="1" applyAlignment="1">
      <alignment horizontal="center" vertical="center"/>
    </xf>
    <xf numFmtId="167" fontId="7" fillId="16" borderId="24" xfId="4" applyNumberFormat="1" applyFont="1" applyFill="1" applyBorder="1" applyAlignment="1">
      <alignment horizontal="center" vertical="center"/>
    </xf>
    <xf numFmtId="49" fontId="19" fillId="4" borderId="1" xfId="2" applyNumberFormat="1" applyFont="1" applyFill="1" applyBorder="1" applyAlignment="1">
      <alignment horizontal="center" vertical="center"/>
    </xf>
    <xf numFmtId="49" fontId="19" fillId="4" borderId="2" xfId="2" applyNumberFormat="1" applyFont="1" applyFill="1" applyBorder="1" applyAlignment="1">
      <alignment horizontal="center" vertical="center"/>
    </xf>
    <xf numFmtId="49" fontId="19" fillId="4" borderId="3" xfId="2" applyNumberFormat="1" applyFont="1" applyFill="1" applyBorder="1" applyAlignment="1">
      <alignment horizontal="center" vertical="center"/>
    </xf>
    <xf numFmtId="0" fontId="19" fillId="7" borderId="45" xfId="0" applyFont="1" applyFill="1" applyBorder="1" applyAlignment="1">
      <alignment horizontal="center" vertical="center" wrapText="1"/>
    </xf>
    <xf numFmtId="0" fontId="19" fillId="7" borderId="46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19" fillId="7" borderId="44" xfId="0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 wrapText="1"/>
    </xf>
    <xf numFmtId="0" fontId="7" fillId="16" borderId="6" xfId="0" applyFont="1" applyFill="1" applyBorder="1" applyAlignment="1">
      <alignment horizontal="center" vertical="center" wrapText="1"/>
    </xf>
    <xf numFmtId="0" fontId="28" fillId="0" borderId="25" xfId="0" quotePrefix="1" applyFont="1" applyBorder="1" applyAlignment="1">
      <alignment horizontal="left" vertical="top" wrapText="1"/>
    </xf>
    <xf numFmtId="167" fontId="27" fillId="11" borderId="23" xfId="4" applyNumberFormat="1" applyFont="1" applyFill="1" applyBorder="1" applyAlignment="1">
      <alignment horizontal="center" vertical="center"/>
    </xf>
    <xf numFmtId="167" fontId="27" fillId="11" borderId="24" xfId="4" applyNumberFormat="1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26" fillId="13" borderId="5" xfId="0" applyFont="1" applyFill="1" applyBorder="1" applyAlignment="1">
      <alignment horizontal="center" vertical="center"/>
    </xf>
    <xf numFmtId="0" fontId="26" fillId="13" borderId="6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27" fillId="11" borderId="5" xfId="0" applyFont="1" applyFill="1" applyBorder="1" applyAlignment="1">
      <alignment horizontal="center" vertical="center"/>
    </xf>
    <xf numFmtId="0" fontId="27" fillId="11" borderId="6" xfId="0" applyFont="1" applyFill="1" applyBorder="1" applyAlignment="1">
      <alignment horizontal="center" vertical="center"/>
    </xf>
    <xf numFmtId="167" fontId="26" fillId="13" borderId="23" xfId="4" applyNumberFormat="1" applyFont="1" applyFill="1" applyBorder="1" applyAlignment="1">
      <alignment horizontal="center" vertical="center"/>
    </xf>
    <xf numFmtId="167" fontId="26" fillId="13" borderId="24" xfId="4" applyNumberFormat="1" applyFont="1" applyFill="1" applyBorder="1" applyAlignment="1">
      <alignment horizontal="center" vertical="center"/>
    </xf>
    <xf numFmtId="0" fontId="2" fillId="0" borderId="25" xfId="0" quotePrefix="1" applyFont="1" applyBorder="1" applyAlignment="1">
      <alignment horizontal="left" vertical="center" wrapText="1"/>
    </xf>
    <xf numFmtId="0" fontId="2" fillId="8" borderId="22" xfId="0" applyFont="1" applyFill="1" applyBorder="1" applyAlignment="1">
      <alignment horizontal="left" vertical="center" wrapText="1" indent="1"/>
    </xf>
    <xf numFmtId="0" fontId="2" fillId="8" borderId="23" xfId="0" applyFont="1" applyFill="1" applyBorder="1" applyAlignment="1">
      <alignment horizontal="left" vertical="center" wrapText="1" indent="1"/>
    </xf>
    <xf numFmtId="0" fontId="2" fillId="8" borderId="24" xfId="0" applyFont="1" applyFill="1" applyBorder="1" applyAlignment="1">
      <alignment horizontal="left" vertical="center" wrapText="1" indent="1"/>
    </xf>
    <xf numFmtId="0" fontId="2" fillId="8" borderId="25" xfId="0" quotePrefix="1" applyFont="1" applyFill="1" applyBorder="1" applyAlignment="1">
      <alignment horizontal="left" vertical="center" wrapText="1"/>
    </xf>
  </cellXfs>
  <cellStyles count="7">
    <cellStyle name="Millares" xfId="1" builtinId="3"/>
    <cellStyle name="Moneda" xfId="6" builtinId="4"/>
    <cellStyle name="Normal" xfId="0" builtinId="0"/>
    <cellStyle name="Normal 2" xfId="4" xr:uid="{E42324E8-5E3B-495D-947E-09BE524AFFBB}"/>
    <cellStyle name="Normal 4 2" xfId="3" xr:uid="{F8DE51A4-DC30-4DA2-8665-B1AFA6668FA9}"/>
    <cellStyle name="Normal 9 2" xfId="5" xr:uid="{9DA06065-7D35-4085-A632-0CB08F7B4345}"/>
    <cellStyle name="Normal_PPTO RIMAC 19.11.09" xfId="2" xr:uid="{6215378C-3E2E-40C4-8578-87C2A8C5141D}"/>
  </cellStyles>
  <dxfs count="0"/>
  <tableStyles count="0" defaultTableStyle="TableStyleMedium2" defaultPivotStyle="PivotStyleLight16"/>
  <colors>
    <mruColors>
      <color rgb="FFCCFF33"/>
      <color rgb="FFCCFFFF"/>
      <color rgb="FFE8F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emf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22.png"/><Relationship Id="rId4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102870</xdr:colOff>
      <xdr:row>47</xdr:row>
      <xdr:rowOff>28575</xdr:rowOff>
    </xdr:from>
    <xdr:to>
      <xdr:col>22</xdr:col>
      <xdr:colOff>227459</xdr:colOff>
      <xdr:row>82</xdr:row>
      <xdr:rowOff>133907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6F336D-33CF-4E52-B98A-2A8A1EB1B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4215" y="8532495"/>
          <a:ext cx="8822819" cy="6437552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82</xdr:row>
      <xdr:rowOff>110490</xdr:rowOff>
    </xdr:from>
    <xdr:to>
      <xdr:col>22</xdr:col>
      <xdr:colOff>206504</xdr:colOff>
      <xdr:row>102</xdr:row>
      <xdr:rowOff>93657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EC6795-58EB-421B-AF77-1B43195C9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9450" y="14950440"/>
          <a:ext cx="8830439" cy="3606477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22</xdr:row>
      <xdr:rowOff>95251</xdr:rowOff>
    </xdr:from>
    <xdr:to>
      <xdr:col>9</xdr:col>
      <xdr:colOff>95251</xdr:colOff>
      <xdr:row>38</xdr:row>
      <xdr:rowOff>53864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D287808-6D40-48A5-A281-D7017583A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466" y="4072891"/>
          <a:ext cx="6362700" cy="285421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</xdr:row>
      <xdr:rowOff>28576</xdr:rowOff>
    </xdr:from>
    <xdr:to>
      <xdr:col>8</xdr:col>
      <xdr:colOff>605790</xdr:colOff>
      <xdr:row>15</xdr:row>
      <xdr:rowOff>78106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3BF77C7-9614-FD37-849A-B3D071146F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30958"/>
        <a:stretch>
          <a:fillRect/>
        </a:stretch>
      </xdr:blipFill>
      <xdr:spPr>
        <a:xfrm>
          <a:off x="333375" y="390526"/>
          <a:ext cx="6044565" cy="2402205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133348</xdr:colOff>
      <xdr:row>0</xdr:row>
      <xdr:rowOff>91440</xdr:rowOff>
    </xdr:from>
    <xdr:to>
      <xdr:col>21</xdr:col>
      <xdr:colOff>742949</xdr:colOff>
      <xdr:row>46</xdr:row>
      <xdr:rowOff>113925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AF9171E-9427-FA8C-6002-865E324F2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86598" y="91440"/>
          <a:ext cx="8515351" cy="83473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</xdr:colOff>
      <xdr:row>31</xdr:row>
      <xdr:rowOff>87630</xdr:rowOff>
    </xdr:from>
    <xdr:to>
      <xdr:col>7</xdr:col>
      <xdr:colOff>579570</xdr:colOff>
      <xdr:row>44</xdr:row>
      <xdr:rowOff>171450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DB4842D-A5AA-5EB2-489B-00F126D02A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0516"/>
        <a:stretch>
          <a:fillRect/>
        </a:stretch>
      </xdr:blipFill>
      <xdr:spPr>
        <a:xfrm>
          <a:off x="335280" y="5697855"/>
          <a:ext cx="5197290" cy="2436495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45</xdr:row>
      <xdr:rowOff>26894</xdr:rowOff>
    </xdr:from>
    <xdr:to>
      <xdr:col>7</xdr:col>
      <xdr:colOff>412376</xdr:colOff>
      <xdr:row>71</xdr:row>
      <xdr:rowOff>134978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43EDCD-7459-2241-EA50-B6347EF51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8095129"/>
          <a:ext cx="5056094" cy="4769731"/>
        </a:xfrm>
        <a:prstGeom prst="rect">
          <a:avLst/>
        </a:prstGeom>
      </xdr:spPr>
    </xdr:pic>
    <xdr:clientData/>
  </xdr:twoCellAnchor>
  <xdr:twoCellAnchor editAs="oneCell">
    <xdr:from>
      <xdr:col>1</xdr:col>
      <xdr:colOff>116540</xdr:colOff>
      <xdr:row>11</xdr:row>
      <xdr:rowOff>125506</xdr:rowOff>
    </xdr:from>
    <xdr:to>
      <xdr:col>7</xdr:col>
      <xdr:colOff>421340</xdr:colOff>
      <xdr:row>30</xdr:row>
      <xdr:rowOff>74832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2C04C1C-6E58-4137-A9A3-F76186A05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693" y="2097741"/>
          <a:ext cx="5038165" cy="3355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9525</xdr:rowOff>
    </xdr:from>
    <xdr:to>
      <xdr:col>19</xdr:col>
      <xdr:colOff>579650</xdr:colOff>
      <xdr:row>37</xdr:row>
      <xdr:rowOff>67244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4A74FDC-5E69-23D6-76D6-D9DC56F67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7625" y="190500"/>
          <a:ext cx="6113675" cy="6572819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228600</xdr:colOff>
      <xdr:row>37</xdr:row>
      <xdr:rowOff>76200</xdr:rowOff>
    </xdr:from>
    <xdr:to>
      <xdr:col>19</xdr:col>
      <xdr:colOff>589177</xdr:colOff>
      <xdr:row>40</xdr:row>
      <xdr:rowOff>93393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31E1E35-AB67-ADDE-8E4E-296458A9E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58100" y="6772275"/>
          <a:ext cx="6132727" cy="560118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228600</xdr:colOff>
      <xdr:row>40</xdr:row>
      <xdr:rowOff>104775</xdr:rowOff>
    </xdr:from>
    <xdr:to>
      <xdr:col>19</xdr:col>
      <xdr:colOff>589177</xdr:colOff>
      <xdr:row>73</xdr:row>
      <xdr:rowOff>126250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8DF21E4-6AF9-655F-32E5-1074178B7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58100" y="7343775"/>
          <a:ext cx="6132727" cy="599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53339</xdr:colOff>
      <xdr:row>74</xdr:row>
      <xdr:rowOff>64770</xdr:rowOff>
    </xdr:from>
    <xdr:to>
      <xdr:col>19</xdr:col>
      <xdr:colOff>363713</xdr:colOff>
      <xdr:row>113</xdr:row>
      <xdr:rowOff>38100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D6B6335-0A8E-5BF9-50BE-86BDDE331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20964" y="13456920"/>
          <a:ext cx="5844399" cy="7031355"/>
        </a:xfrm>
        <a:prstGeom prst="rect">
          <a:avLst/>
        </a:prstGeom>
      </xdr:spPr>
    </xdr:pic>
    <xdr:clientData/>
  </xdr:twoCellAnchor>
  <xdr:twoCellAnchor editAs="oneCell">
    <xdr:from>
      <xdr:col>0</xdr:col>
      <xdr:colOff>253365</xdr:colOff>
      <xdr:row>18</xdr:row>
      <xdr:rowOff>76200</xdr:rowOff>
    </xdr:from>
    <xdr:to>
      <xdr:col>9</xdr:col>
      <xdr:colOff>102486</xdr:colOff>
      <xdr:row>48</xdr:row>
      <xdr:rowOff>140970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0C92C8-799E-2077-9511-7ECCBABBA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3365" y="3333750"/>
          <a:ext cx="6449946" cy="54940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106679</xdr:colOff>
      <xdr:row>0</xdr:row>
      <xdr:rowOff>144780</xdr:rowOff>
    </xdr:from>
    <xdr:to>
      <xdr:col>22</xdr:col>
      <xdr:colOff>17036</xdr:colOff>
      <xdr:row>34</xdr:row>
      <xdr:rowOff>53340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FA4349B-FED8-A656-41D3-FA60698AD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7799" y="144780"/>
          <a:ext cx="8627637" cy="6126480"/>
        </a:xfrm>
        <a:prstGeom prst="rect">
          <a:avLst/>
        </a:prstGeom>
      </xdr:spPr>
    </xdr:pic>
    <xdr:clientData/>
  </xdr:twoCellAnchor>
  <xdr:twoCellAnchor editAs="oneCell">
    <xdr:from>
      <xdr:col>11</xdr:col>
      <xdr:colOff>87629</xdr:colOff>
      <xdr:row>35</xdr:row>
      <xdr:rowOff>26670</xdr:rowOff>
    </xdr:from>
    <xdr:to>
      <xdr:col>22</xdr:col>
      <xdr:colOff>323643</xdr:colOff>
      <xdr:row>55</xdr:row>
      <xdr:rowOff>114300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122462-CB8F-8C46-EE28-F7662475B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9079" y="6360795"/>
          <a:ext cx="8928529" cy="37071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139065</xdr:colOff>
      <xdr:row>55</xdr:row>
      <xdr:rowOff>167639</xdr:rowOff>
    </xdr:from>
    <xdr:to>
      <xdr:col>22</xdr:col>
      <xdr:colOff>308017</xdr:colOff>
      <xdr:row>97</xdr:row>
      <xdr:rowOff>133349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8A229D6-E686-6189-8803-99DEFBF08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0515" y="10121264"/>
          <a:ext cx="8865277" cy="7557135"/>
        </a:xfrm>
        <a:prstGeom prst="rect">
          <a:avLst/>
        </a:prstGeom>
      </xdr:spPr>
    </xdr:pic>
    <xdr:clientData/>
  </xdr:twoCellAnchor>
  <xdr:twoCellAnchor editAs="oneCell">
    <xdr:from>
      <xdr:col>11</xdr:col>
      <xdr:colOff>205740</xdr:colOff>
      <xdr:row>98</xdr:row>
      <xdr:rowOff>91439</xdr:rowOff>
    </xdr:from>
    <xdr:to>
      <xdr:col>21</xdr:col>
      <xdr:colOff>758336</xdr:colOff>
      <xdr:row>116</xdr:row>
      <xdr:rowOff>142874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0ADDF8D-B4E6-3387-ECFE-16DA98E4C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9715" y="17826989"/>
          <a:ext cx="8458346" cy="330898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20</xdr:row>
      <xdr:rowOff>121920</xdr:rowOff>
    </xdr:from>
    <xdr:to>
      <xdr:col>9</xdr:col>
      <xdr:colOff>815948</xdr:colOff>
      <xdr:row>32</xdr:row>
      <xdr:rowOff>55428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7FEC576-B750-31DA-AE46-D74A7211B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8150" y="3741420"/>
          <a:ext cx="7011008" cy="211854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32</xdr:row>
          <xdr:rowOff>144780</xdr:rowOff>
        </xdr:from>
        <xdr:to>
          <xdr:col>9</xdr:col>
          <xdr:colOff>1955779</xdr:colOff>
          <xdr:row>89</xdr:row>
          <xdr:rowOff>5715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6F039AB4-7603-186C-D8AC-7FCE78CE8AD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ITEMIZADO!$J$24:$O$87" spid="_x0000_s7287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80975" y="5935980"/>
              <a:ext cx="8404204" cy="101765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102870</xdr:colOff>
      <xdr:row>47</xdr:row>
      <xdr:rowOff>28575</xdr:rowOff>
    </xdr:from>
    <xdr:to>
      <xdr:col>22</xdr:col>
      <xdr:colOff>227459</xdr:colOff>
      <xdr:row>82</xdr:row>
      <xdr:rowOff>126287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D699A-3C7E-A4DA-FD25-7509646B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6120" y="8534400"/>
          <a:ext cx="8820914" cy="6431837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82</xdr:row>
      <xdr:rowOff>110490</xdr:rowOff>
    </xdr:from>
    <xdr:to>
      <xdr:col>22</xdr:col>
      <xdr:colOff>200789</xdr:colOff>
      <xdr:row>102</xdr:row>
      <xdr:rowOff>93657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F733743-B41D-2982-261C-85FE23EDA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9450" y="14950440"/>
          <a:ext cx="8820914" cy="3602667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96733</xdr:rowOff>
    </xdr:from>
    <xdr:to>
      <xdr:col>9</xdr:col>
      <xdr:colOff>163830</xdr:colOff>
      <xdr:row>22</xdr:row>
      <xdr:rowOff>25248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6F3B45B-648B-BAA7-CECE-A1126CD1B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96733"/>
          <a:ext cx="6631305" cy="390996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22</xdr:row>
      <xdr:rowOff>95251</xdr:rowOff>
    </xdr:from>
    <xdr:to>
      <xdr:col>9</xdr:col>
      <xdr:colOff>95251</xdr:colOff>
      <xdr:row>38</xdr:row>
      <xdr:rowOff>44339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8FD0A24-535C-990D-866A-D571D798B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276" y="4076701"/>
          <a:ext cx="6362700" cy="2844688"/>
        </a:xfrm>
        <a:prstGeom prst="rect">
          <a:avLst/>
        </a:prstGeom>
      </xdr:spPr>
    </xdr:pic>
    <xdr:clientData/>
  </xdr:twoCellAnchor>
  <xdr:twoCellAnchor editAs="oneCell">
    <xdr:from>
      <xdr:col>11</xdr:col>
      <xdr:colOff>131446</xdr:colOff>
      <xdr:row>0</xdr:row>
      <xdr:rowOff>64770</xdr:rowOff>
    </xdr:from>
    <xdr:to>
      <xdr:col>22</xdr:col>
      <xdr:colOff>263787</xdr:colOff>
      <xdr:row>45</xdr:row>
      <xdr:rowOff>114300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8BCF2D0-3AB4-5370-9118-959A5691F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84696" y="64770"/>
          <a:ext cx="8828666" cy="81934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102870</xdr:colOff>
      <xdr:row>47</xdr:row>
      <xdr:rowOff>28575</xdr:rowOff>
    </xdr:from>
    <xdr:to>
      <xdr:col>22</xdr:col>
      <xdr:colOff>227459</xdr:colOff>
      <xdr:row>82</xdr:row>
      <xdr:rowOff>133907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2CC258-51A7-4E15-A665-51FEC7A9A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4215" y="8532495"/>
          <a:ext cx="8822819" cy="6437552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82</xdr:row>
      <xdr:rowOff>110490</xdr:rowOff>
    </xdr:from>
    <xdr:to>
      <xdr:col>22</xdr:col>
      <xdr:colOff>206504</xdr:colOff>
      <xdr:row>102</xdr:row>
      <xdr:rowOff>93657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DBCD18-8582-4443-8FCB-A92AD43CA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9450" y="14950440"/>
          <a:ext cx="8822819" cy="3606477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22</xdr:row>
      <xdr:rowOff>95251</xdr:rowOff>
    </xdr:from>
    <xdr:to>
      <xdr:col>9</xdr:col>
      <xdr:colOff>95251</xdr:colOff>
      <xdr:row>38</xdr:row>
      <xdr:rowOff>48149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5F52091-8D5C-4C18-8C7B-0FE897A72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466" y="4072891"/>
          <a:ext cx="6362700" cy="28504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9</xdr:col>
      <xdr:colOff>85725</xdr:colOff>
      <xdr:row>22</xdr:row>
      <xdr:rowOff>3670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D9D2466-73A4-9450-171F-99CAA7820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180975"/>
          <a:ext cx="6410325" cy="3804145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26671</xdr:colOff>
      <xdr:row>0</xdr:row>
      <xdr:rowOff>97155</xdr:rowOff>
    </xdr:from>
    <xdr:to>
      <xdr:col>22</xdr:col>
      <xdr:colOff>219076</xdr:colOff>
      <xdr:row>46</xdr:row>
      <xdr:rowOff>56973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5F580DC-9153-E889-BDCA-AAA69847C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79921" y="97155"/>
          <a:ext cx="8888730" cy="82846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ZmYzY9e77XZwUB62JJC511Hok0JtMGxV\1223_Cinnco%202\1.%20Costos\01.%20Contratos\07.%20Red%20ACI\01.%20Cotizaci&#243;n\04.%20HIDROMEC\ITEMIZADO%20CINNCO%20ETAPA%202%20-%20OC%20FINAL.xlsx" TargetMode="External"/><Relationship Id="rId1" Type="http://schemas.openxmlformats.org/officeDocument/2006/relationships/externalLinkPath" Target="file:///G:\.shortcut-targets-by-id\1ZmYzY9e77XZwUB62JJC511Hok0JtMGxV\1223_Cinnco%202\1.%20Costos\01.%20Contratos\05.%20Red%20ACI\01.%20Cotizaci&#243;n\04.%20HIDROMEC\ITEMIZADO%20CINNCO%20ETAPA%202%20-%20OC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IZADO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ul Amado" id="{28B7BF62-6C85-45F8-B9B9-D109E71A2747}" userId="Raul Amado" providerId="Non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9" dT="2025-09-03T20:37:23.35" personId="{28B7BF62-6C85-45F8-B9B9-D109E71A2747}" id="{760A93CF-39CF-427C-907A-5EA7DD197266}">
    <text>Innesesario</text>
  </threadedComment>
  <threadedComment ref="B20" dT="2025-09-03T20:35:41.17" personId="{28B7BF62-6C85-45F8-B9B9-D109E71A2747}" id="{EC6025DD-3970-484A-A874-338C16B1B739}">
    <text>No esta monitoreada, respetar el diseño</text>
  </threadedComment>
  <threadedComment ref="B31" dT="2025-09-03T20:45:25.50" personId="{28B7BF62-6C85-45F8-B9B9-D109E71A2747}" id="{05771F18-1080-4A73-8255-5D9BC6CFF006}">
    <text>Gasto innesesario</text>
  </threadedComment>
  <threadedComment ref="L31" dT="2025-09-03T20:47:16.79" personId="{28B7BF62-6C85-45F8-B9B9-D109E71A2747}" id="{F280372A-7C77-4000-9B33-47BE0CDB7123}">
    <text>Marca FIVALCO</text>
  </threadedComment>
  <threadedComment ref="P31" dT="2025-09-03T20:47:16.79" personId="{28B7BF62-6C85-45F8-B9B9-D109E71A2747}" id="{684BF26F-B144-46B6-823A-AF8A15C6B875}">
    <text>Marca FIVALCO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31" dT="2025-09-03T16:51:14.40" personId="{28B7BF62-6C85-45F8-B9B9-D109E71A2747}" id="{11362127-B91D-48CC-812E-1B6F26C0FA69}">
    <text>IFLUTECH considera Valvula de purga automática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B68E-91B0-4EFD-9D7A-8BEBC2EE5333}">
  <sheetPr>
    <tabColor rgb="FF002060"/>
  </sheetPr>
  <dimension ref="B2:AO147"/>
  <sheetViews>
    <sheetView showGridLines="0" zoomScale="55" zoomScaleNormal="55" zoomScaleSheetLayoutView="85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D127" sqref="D127:AH132"/>
    </sheetView>
  </sheetViews>
  <sheetFormatPr baseColWidth="10" defaultColWidth="11.44140625" defaultRowHeight="19.8" outlineLevelCol="1" x14ac:dyDescent="0.4"/>
  <cols>
    <col min="1" max="1" width="3.33203125" style="5" customWidth="1"/>
    <col min="2" max="2" width="107.5546875" style="1" customWidth="1"/>
    <col min="3" max="3" width="7.5546875" style="2" bestFit="1" customWidth="1"/>
    <col min="4" max="4" width="13.21875" style="2" customWidth="1"/>
    <col min="5" max="5" width="17.109375" style="2" bestFit="1" customWidth="1"/>
    <col min="6" max="6" width="29.33203125" style="2" bestFit="1" customWidth="1"/>
    <col min="7" max="7" width="4.109375" style="1" customWidth="1"/>
    <col min="8" max="8" width="15.33203125" style="1" hidden="1" customWidth="1" outlineLevel="1"/>
    <col min="9" max="10" width="21" style="1" hidden="1" customWidth="1" outlineLevel="1"/>
    <col min="11" max="11" width="28.6640625" style="1" hidden="1" customWidth="1" outlineLevel="1"/>
    <col min="12" max="12" width="15.33203125" style="1" hidden="1" customWidth="1" outlineLevel="1"/>
    <col min="13" max="14" width="21" style="1" hidden="1" customWidth="1" outlineLevel="1"/>
    <col min="15" max="15" width="28.6640625" style="1" hidden="1" customWidth="1" outlineLevel="1"/>
    <col min="16" max="16" width="15.33203125" style="1" bestFit="1" customWidth="1" collapsed="1"/>
    <col min="17" max="18" width="21" style="1" customWidth="1"/>
    <col min="19" max="19" width="28.6640625" style="1" customWidth="1"/>
    <col min="20" max="20" width="15.33203125" style="1" bestFit="1" customWidth="1"/>
    <col min="21" max="21" width="19" style="1" customWidth="1"/>
    <col min="22" max="22" width="19" style="1" customWidth="1" outlineLevel="1"/>
    <col min="23" max="23" width="21" style="1" customWidth="1"/>
    <col min="24" max="24" width="28.33203125" style="1" customWidth="1"/>
    <col min="25" max="25" width="15.33203125" style="5" bestFit="1" customWidth="1"/>
    <col min="26" max="27" width="19.88671875" style="5" customWidth="1"/>
    <col min="28" max="28" width="21" style="1" customWidth="1"/>
    <col min="29" max="29" width="25.5546875" style="5" customWidth="1"/>
    <col min="30" max="30" width="15.33203125" style="5" bestFit="1" customWidth="1"/>
    <col min="31" max="31" width="19.88671875" style="5" customWidth="1" outlineLevel="1"/>
    <col min="32" max="32" width="19.88671875" style="5" customWidth="1"/>
    <col min="33" max="33" width="21" style="1" customWidth="1"/>
    <col min="34" max="34" width="26.88671875" style="5" customWidth="1"/>
    <col min="35" max="35" width="15.21875" style="5" bestFit="1" customWidth="1"/>
    <col min="36" max="36" width="3.109375" style="5" customWidth="1"/>
    <col min="37" max="37" width="25.88671875" style="147" customWidth="1"/>
    <col min="38" max="38" width="19.77734375" style="147" customWidth="1"/>
    <col min="39" max="39" width="14.5546875" style="5" customWidth="1"/>
    <col min="40" max="40" width="16" style="5" customWidth="1"/>
    <col min="41" max="41" width="23.77734375" style="5" customWidth="1"/>
    <col min="42" max="16384" width="11.44140625" style="5"/>
  </cols>
  <sheetData>
    <row r="2" spans="2:41" ht="30" x14ac:dyDescent="0.4">
      <c r="B2" s="38"/>
      <c r="E2" s="3"/>
      <c r="F2" s="4"/>
    </row>
    <row r="3" spans="2:41" ht="24.6" x14ac:dyDescent="0.4">
      <c r="B3" s="37" t="s">
        <v>21</v>
      </c>
      <c r="C3" s="7"/>
      <c r="D3" s="7"/>
      <c r="E3" s="3"/>
      <c r="F3" s="3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AB3" s="6"/>
      <c r="AG3" s="6"/>
    </row>
    <row r="4" spans="2:41" s="13" customFormat="1" x14ac:dyDescent="0.3">
      <c r="B4" s="9" t="s">
        <v>139</v>
      </c>
      <c r="C4" s="8"/>
      <c r="D4" s="8"/>
      <c r="E4" s="8"/>
      <c r="F4" s="8"/>
      <c r="G4" s="8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4"/>
      <c r="U4" s="34"/>
      <c r="V4" s="34"/>
      <c r="W4" s="36"/>
      <c r="X4" s="103"/>
      <c r="AB4" s="36"/>
      <c r="AG4" s="36"/>
      <c r="AK4" s="148"/>
      <c r="AL4" s="148"/>
    </row>
    <row r="5" spans="2:41" ht="20.399999999999999" thickBot="1" x14ac:dyDescent="0.45">
      <c r="D5" s="82" t="s">
        <v>30</v>
      </c>
      <c r="E5" s="83">
        <v>3.6</v>
      </c>
      <c r="H5" s="226" t="s">
        <v>140</v>
      </c>
      <c r="I5" s="227"/>
      <c r="J5" s="227"/>
      <c r="K5" s="227"/>
      <c r="L5" s="226" t="s">
        <v>141</v>
      </c>
      <c r="M5" s="227"/>
      <c r="N5" s="227"/>
      <c r="O5" s="227"/>
      <c r="P5" s="147" t="s">
        <v>136</v>
      </c>
      <c r="V5" s="1">
        <v>0.89</v>
      </c>
      <c r="AA5" s="220">
        <v>0.96512162000000001</v>
      </c>
      <c r="AF5" s="154">
        <v>0.73446335537178731</v>
      </c>
    </row>
    <row r="6" spans="2:41" ht="20.399999999999999" thickBot="1" x14ac:dyDescent="0.45">
      <c r="B6" s="260" t="s">
        <v>0</v>
      </c>
      <c r="C6" s="261"/>
      <c r="D6" s="261"/>
      <c r="E6" s="261"/>
      <c r="F6" s="262"/>
      <c r="G6" s="10"/>
      <c r="H6" s="263" t="s">
        <v>116</v>
      </c>
      <c r="I6" s="264"/>
      <c r="J6" s="264"/>
      <c r="K6" s="264"/>
      <c r="L6" s="267" t="s">
        <v>117</v>
      </c>
      <c r="M6" s="264"/>
      <c r="N6" s="264"/>
      <c r="O6" s="268"/>
      <c r="P6" s="269" t="s">
        <v>117</v>
      </c>
      <c r="Q6" s="269"/>
      <c r="R6" s="269"/>
      <c r="S6" s="270"/>
      <c r="T6" s="265" t="s">
        <v>22</v>
      </c>
      <c r="U6" s="265"/>
      <c r="V6" s="265"/>
      <c r="W6" s="265"/>
      <c r="X6" s="266"/>
      <c r="Y6" s="265" t="s">
        <v>20</v>
      </c>
      <c r="Z6" s="265"/>
      <c r="AA6" s="265"/>
      <c r="AB6" s="265"/>
      <c r="AC6" s="266"/>
      <c r="AD6" s="238" t="s">
        <v>23</v>
      </c>
      <c r="AE6" s="238"/>
      <c r="AF6" s="238"/>
      <c r="AG6" s="238"/>
      <c r="AH6" s="239"/>
    </row>
    <row r="7" spans="2:41" ht="52.8" thickBot="1" x14ac:dyDescent="0.45">
      <c r="B7" s="46" t="s">
        <v>1</v>
      </c>
      <c r="C7" s="47" t="s">
        <v>2</v>
      </c>
      <c r="D7" s="48" t="s">
        <v>3</v>
      </c>
      <c r="E7" s="48" t="s">
        <v>4</v>
      </c>
      <c r="F7" s="49" t="s">
        <v>5</v>
      </c>
      <c r="G7" s="11"/>
      <c r="H7" s="221" t="s">
        <v>6</v>
      </c>
      <c r="I7" s="222" t="s">
        <v>19</v>
      </c>
      <c r="J7" s="223" t="s">
        <v>29</v>
      </c>
      <c r="K7" s="223" t="s">
        <v>7</v>
      </c>
      <c r="L7" s="224" t="s">
        <v>6</v>
      </c>
      <c r="M7" s="222" t="s">
        <v>19</v>
      </c>
      <c r="N7" s="223" t="s">
        <v>29</v>
      </c>
      <c r="O7" s="225" t="s">
        <v>7</v>
      </c>
      <c r="P7" s="206" t="s">
        <v>6</v>
      </c>
      <c r="Q7" s="199" t="s">
        <v>19</v>
      </c>
      <c r="R7" s="200" t="s">
        <v>29</v>
      </c>
      <c r="S7" s="203" t="s">
        <v>7</v>
      </c>
      <c r="T7" s="198" t="s">
        <v>6</v>
      </c>
      <c r="U7" s="199" t="s">
        <v>19</v>
      </c>
      <c r="V7" s="199" t="s">
        <v>119</v>
      </c>
      <c r="W7" s="206" t="s">
        <v>29</v>
      </c>
      <c r="X7" s="201" t="s">
        <v>7</v>
      </c>
      <c r="Y7" s="198" t="s">
        <v>6</v>
      </c>
      <c r="Z7" s="199" t="s">
        <v>19</v>
      </c>
      <c r="AA7" s="199" t="s">
        <v>119</v>
      </c>
      <c r="AB7" s="206" t="s">
        <v>29</v>
      </c>
      <c r="AC7" s="201" t="s">
        <v>7</v>
      </c>
      <c r="AD7" s="207" t="s">
        <v>6</v>
      </c>
      <c r="AE7" s="208" t="s">
        <v>19</v>
      </c>
      <c r="AF7" s="208" t="s">
        <v>119</v>
      </c>
      <c r="AG7" s="209" t="s">
        <v>29</v>
      </c>
      <c r="AH7" s="210" t="s">
        <v>7</v>
      </c>
    </row>
    <row r="8" spans="2:41" s="13" customFormat="1" x14ac:dyDescent="0.3">
      <c r="B8" s="14"/>
      <c r="C8" s="98"/>
      <c r="D8" s="41"/>
      <c r="E8" s="42"/>
      <c r="F8" s="43"/>
      <c r="G8" s="12"/>
      <c r="H8" s="15"/>
      <c r="I8" s="16"/>
      <c r="J8" s="84"/>
      <c r="K8" s="85"/>
      <c r="L8" s="15"/>
      <c r="M8" s="16"/>
      <c r="N8" s="84"/>
      <c r="O8" s="85"/>
      <c r="P8" s="15"/>
      <c r="Q8" s="16"/>
      <c r="R8" s="84"/>
      <c r="S8" s="85"/>
      <c r="T8" s="15"/>
      <c r="U8" s="64"/>
      <c r="V8" s="64"/>
      <c r="W8" s="84"/>
      <c r="X8" s="81"/>
      <c r="Y8" s="15"/>
      <c r="Z8" s="64"/>
      <c r="AA8" s="64"/>
      <c r="AB8" s="84"/>
      <c r="AC8" s="81"/>
      <c r="AD8" s="15"/>
      <c r="AE8" s="64"/>
      <c r="AF8" s="64"/>
      <c r="AG8" s="84"/>
      <c r="AH8" s="81"/>
      <c r="AK8" s="153"/>
      <c r="AL8" s="148"/>
    </row>
    <row r="9" spans="2:41" s="13" customFormat="1" x14ac:dyDescent="0.3">
      <c r="B9" s="115" t="s">
        <v>24</v>
      </c>
      <c r="C9" s="99" t="s">
        <v>25</v>
      </c>
      <c r="D9" s="50">
        <v>1</v>
      </c>
      <c r="E9" s="51">
        <v>54430.15</v>
      </c>
      <c r="F9" s="52">
        <f>F11+F23+F103</f>
        <v>133772.4</v>
      </c>
      <c r="G9" s="12"/>
      <c r="H9" s="53"/>
      <c r="I9" s="54"/>
      <c r="J9" s="86"/>
      <c r="K9" s="87">
        <f>K11+K23+K103</f>
        <v>88621.920000000013</v>
      </c>
      <c r="L9" s="53"/>
      <c r="M9" s="54"/>
      <c r="N9" s="86"/>
      <c r="O9" s="87">
        <f>O11+O23+O103</f>
        <v>101488.10400000001</v>
      </c>
      <c r="P9" s="53"/>
      <c r="Q9" s="54"/>
      <c r="R9" s="86"/>
      <c r="S9" s="87">
        <f>S11+S23+S103</f>
        <v>125469.82800000001</v>
      </c>
      <c r="T9" s="53"/>
      <c r="U9" s="77"/>
      <c r="V9" s="77"/>
      <c r="W9" s="86"/>
      <c r="X9" s="87">
        <f>X11+X23+X103</f>
        <v>119057.436</v>
      </c>
      <c r="Y9" s="53"/>
      <c r="Z9" s="77"/>
      <c r="AA9" s="77"/>
      <c r="AB9" s="86"/>
      <c r="AC9" s="87">
        <f>AC11+AC23+AC103</f>
        <v>126102.21938514871</v>
      </c>
      <c r="AD9" s="53"/>
      <c r="AE9" s="77"/>
      <c r="AF9" s="77"/>
      <c r="AG9" s="86"/>
      <c r="AH9" s="87">
        <f>AH11+AH23+AH103</f>
        <v>144642.324506459</v>
      </c>
      <c r="AK9" s="153"/>
      <c r="AL9" s="148"/>
      <c r="AM9" s="148"/>
      <c r="AO9" s="153">
        <f>AK9+AE21</f>
        <v>9440</v>
      </c>
    </row>
    <row r="10" spans="2:41" s="55" customFormat="1" x14ac:dyDescent="0.3">
      <c r="B10" s="39"/>
      <c r="C10" s="98"/>
      <c r="D10" s="41"/>
      <c r="E10" s="56"/>
      <c r="F10" s="43"/>
      <c r="G10" s="57"/>
      <c r="H10" s="15"/>
      <c r="I10" s="16"/>
      <c r="J10" s="84"/>
      <c r="K10" s="88"/>
      <c r="L10" s="15"/>
      <c r="M10" s="16"/>
      <c r="N10" s="84"/>
      <c r="O10" s="88"/>
      <c r="P10" s="15"/>
      <c r="Q10" s="16"/>
      <c r="R10" s="84"/>
      <c r="S10" s="88"/>
      <c r="T10" s="15"/>
      <c r="U10" s="64"/>
      <c r="V10" s="64"/>
      <c r="W10" s="84"/>
      <c r="X10" s="80"/>
      <c r="Y10" s="15"/>
      <c r="Z10" s="64"/>
      <c r="AA10" s="64"/>
      <c r="AB10" s="84"/>
      <c r="AC10" s="80"/>
      <c r="AD10" s="15"/>
      <c r="AE10" s="64"/>
      <c r="AF10" s="64"/>
      <c r="AG10" s="84"/>
      <c r="AH10" s="80"/>
      <c r="AK10" s="149"/>
      <c r="AL10" s="149"/>
    </row>
    <row r="11" spans="2:41" s="55" customFormat="1" x14ac:dyDescent="0.3">
      <c r="B11" s="116" t="s">
        <v>106</v>
      </c>
      <c r="C11" s="100"/>
      <c r="D11" s="58">
        <v>1</v>
      </c>
      <c r="E11" s="59">
        <v>13104</v>
      </c>
      <c r="F11" s="60">
        <f>E11*D11</f>
        <v>13104</v>
      </c>
      <c r="G11" s="57"/>
      <c r="H11" s="61"/>
      <c r="I11" s="63"/>
      <c r="J11" s="89"/>
      <c r="K11" s="90">
        <f>SUM(K13:K21)</f>
        <v>11060.391271562132</v>
      </c>
      <c r="L11" s="61"/>
      <c r="M11" s="63"/>
      <c r="N11" s="89"/>
      <c r="O11" s="90">
        <f>SUM(O13:O21)</f>
        <v>20396.991271562132</v>
      </c>
      <c r="P11" s="61"/>
      <c r="Q11" s="63"/>
      <c r="R11" s="89"/>
      <c r="S11" s="90">
        <f>SUM(S13:S21)</f>
        <v>9698.5832715621327</v>
      </c>
      <c r="T11" s="61"/>
      <c r="U11" s="63"/>
      <c r="V11" s="63"/>
      <c r="W11" s="89"/>
      <c r="X11" s="90">
        <f>SUM(X13:X21)</f>
        <v>11662.56</v>
      </c>
      <c r="Y11" s="61"/>
      <c r="Z11" s="63"/>
      <c r="AA11" s="63"/>
      <c r="AB11" s="89"/>
      <c r="AC11" s="90">
        <f>SUM(AC13:AC21)</f>
        <v>17352.943348153625</v>
      </c>
      <c r="AD11" s="61"/>
      <c r="AE11" s="63"/>
      <c r="AF11" s="63"/>
      <c r="AG11" s="89"/>
      <c r="AH11" s="90">
        <f>SUM(AH13:AH21)</f>
        <v>7924.7992609523071</v>
      </c>
      <c r="AK11" s="153"/>
      <c r="AL11" s="149"/>
    </row>
    <row r="12" spans="2:41" s="55" customFormat="1" ht="6.6" customHeight="1" x14ac:dyDescent="0.3">
      <c r="B12" s="39"/>
      <c r="C12" s="98"/>
      <c r="D12" s="41"/>
      <c r="E12" s="56"/>
      <c r="F12" s="43"/>
      <c r="G12" s="57"/>
      <c r="H12" s="15"/>
      <c r="I12" s="64"/>
      <c r="J12" s="84"/>
      <c r="K12" s="88"/>
      <c r="L12" s="15"/>
      <c r="M12" s="64"/>
      <c r="N12" s="84"/>
      <c r="O12" s="88"/>
      <c r="P12" s="15"/>
      <c r="Q12" s="64"/>
      <c r="R12" s="84"/>
      <c r="S12" s="88"/>
      <c r="T12" s="212"/>
      <c r="U12" s="214"/>
      <c r="V12" s="214"/>
      <c r="W12" s="213"/>
      <c r="X12" s="80"/>
      <c r="Y12" s="212"/>
      <c r="Z12" s="214"/>
      <c r="AA12" s="214"/>
      <c r="AB12" s="213"/>
      <c r="AC12" s="80"/>
      <c r="AD12" s="212"/>
      <c r="AE12" s="214"/>
      <c r="AF12" s="214"/>
      <c r="AG12" s="213"/>
      <c r="AH12" s="80"/>
      <c r="AK12" s="149"/>
      <c r="AL12" s="149"/>
    </row>
    <row r="13" spans="2:41" s="13" customFormat="1" x14ac:dyDescent="0.3">
      <c r="B13" s="62" t="s">
        <v>34</v>
      </c>
      <c r="C13" s="98" t="s">
        <v>54</v>
      </c>
      <c r="D13" s="41"/>
      <c r="E13" s="56"/>
      <c r="F13" s="43"/>
      <c r="G13" s="57"/>
      <c r="H13" s="15"/>
      <c r="I13" s="64"/>
      <c r="J13" s="84"/>
      <c r="K13" s="88"/>
      <c r="L13" s="15">
        <v>105</v>
      </c>
      <c r="M13" s="145">
        <v>43.53</v>
      </c>
      <c r="N13" s="84">
        <f>M13*$E$5</f>
        <v>156.708</v>
      </c>
      <c r="O13" s="88">
        <f>N13*L13</f>
        <v>16454.34</v>
      </c>
      <c r="P13" s="15">
        <v>10</v>
      </c>
      <c r="Q13" s="64">
        <v>52.24</v>
      </c>
      <c r="R13" s="84">
        <f>Q13*$E$5</f>
        <v>188.06400000000002</v>
      </c>
      <c r="S13" s="88">
        <f>R13*P13</f>
        <v>1880.6400000000003</v>
      </c>
      <c r="T13" s="212">
        <v>9</v>
      </c>
      <c r="U13" s="214">
        <v>116</v>
      </c>
      <c r="V13" s="214">
        <f>U13*$V$5</f>
        <v>103.24</v>
      </c>
      <c r="W13" s="213">
        <f>V13*$E$5</f>
        <v>371.66399999999999</v>
      </c>
      <c r="X13" s="88">
        <f>W13*T13</f>
        <v>3344.9759999999997</v>
      </c>
      <c r="Y13" s="212">
        <v>10</v>
      </c>
      <c r="Z13" s="214">
        <v>48.590416666659998</v>
      </c>
      <c r="AA13" s="214">
        <f>Z13*$AA$5</f>
        <v>46.895661649801895</v>
      </c>
      <c r="AB13" s="213">
        <f>AA13*$E$5</f>
        <v>168.82438193928684</v>
      </c>
      <c r="AC13" s="88">
        <f>AB13*Y13</f>
        <v>1688.2438193928683</v>
      </c>
      <c r="AD13" s="212">
        <v>3</v>
      </c>
      <c r="AE13" s="214">
        <v>275.33333333333331</v>
      </c>
      <c r="AF13" s="214">
        <f>AE13*$AF$5</f>
        <v>202.22224384569876</v>
      </c>
      <c r="AG13" s="213">
        <f t="shared" ref="AG13" si="0">AF13*$E$5</f>
        <v>728.00007784451554</v>
      </c>
      <c r="AH13" s="88">
        <f>AG13*AD13</f>
        <v>2184.0002335335466</v>
      </c>
      <c r="AK13" s="153"/>
      <c r="AL13" s="148"/>
    </row>
    <row r="14" spans="2:41" s="55" customFormat="1" ht="18.600000000000001" customHeight="1" x14ac:dyDescent="0.3">
      <c r="B14" s="62" t="s">
        <v>75</v>
      </c>
      <c r="C14" s="98" t="s">
        <v>54</v>
      </c>
      <c r="D14" s="41"/>
      <c r="E14" s="56"/>
      <c r="F14" s="43"/>
      <c r="G14" s="57"/>
      <c r="H14" s="141">
        <v>105</v>
      </c>
      <c r="I14" s="142">
        <v>18.829999999999998</v>
      </c>
      <c r="J14" s="143">
        <f>I14*$E$5</f>
        <v>67.787999999999997</v>
      </c>
      <c r="K14" s="144">
        <f>J14*H14</f>
        <v>7117.74</v>
      </c>
      <c r="L14" s="15"/>
      <c r="M14" s="64"/>
      <c r="N14" s="84"/>
      <c r="O14" s="88"/>
      <c r="P14" s="15"/>
      <c r="Q14" s="64"/>
      <c r="R14" s="84"/>
      <c r="S14" s="88"/>
      <c r="T14" s="212"/>
      <c r="U14" s="214"/>
      <c r="V14" s="214"/>
      <c r="W14" s="213"/>
      <c r="X14" s="80"/>
      <c r="Y14" s="212"/>
      <c r="Z14" s="214"/>
      <c r="AA14" s="214"/>
      <c r="AB14" s="213"/>
      <c r="AC14" s="80"/>
      <c r="AD14" s="212"/>
      <c r="AE14" s="214"/>
      <c r="AF14" s="214"/>
      <c r="AG14" s="213"/>
      <c r="AH14" s="80"/>
      <c r="AK14" s="149"/>
      <c r="AL14" s="149"/>
    </row>
    <row r="15" spans="2:41" s="13" customFormat="1" x14ac:dyDescent="0.3">
      <c r="B15" s="62" t="s">
        <v>35</v>
      </c>
      <c r="C15" s="98" t="s">
        <v>55</v>
      </c>
      <c r="D15" s="41"/>
      <c r="E15" s="56"/>
      <c r="F15" s="43"/>
      <c r="G15" s="57"/>
      <c r="H15" s="15"/>
      <c r="I15" s="64"/>
      <c r="J15" s="84"/>
      <c r="K15" s="88"/>
      <c r="L15" s="15"/>
      <c r="M15" s="64"/>
      <c r="N15" s="84"/>
      <c r="O15" s="88"/>
      <c r="P15" s="15"/>
      <c r="Q15" s="64"/>
      <c r="R15" s="84"/>
      <c r="S15" s="88"/>
      <c r="T15" s="212">
        <v>2</v>
      </c>
      <c r="U15" s="214">
        <v>73</v>
      </c>
      <c r="V15" s="214">
        <f t="shared" ref="V15:V20" si="1">U15*$V$5</f>
        <v>64.97</v>
      </c>
      <c r="W15" s="213">
        <f t="shared" ref="W15:W20" si="2">V15*$E$5</f>
        <v>233.892</v>
      </c>
      <c r="X15" s="88">
        <f t="shared" ref="X15:X20" si="3">W15*T15</f>
        <v>467.78399999999999</v>
      </c>
      <c r="Y15" s="212"/>
      <c r="Z15" s="214"/>
      <c r="AA15" s="214"/>
      <c r="AB15" s="213"/>
      <c r="AC15" s="80"/>
      <c r="AD15" s="212">
        <v>4</v>
      </c>
      <c r="AE15" s="214">
        <v>62.93235</v>
      </c>
      <c r="AF15" s="214">
        <f>AE15*$AF$5</f>
        <v>46.2215049424317</v>
      </c>
      <c r="AG15" s="213">
        <f t="shared" ref="AG15" si="4">AF15*$E$5</f>
        <v>166.39741779275411</v>
      </c>
      <c r="AH15" s="88">
        <f>AG15*AD15</f>
        <v>665.58967117101645</v>
      </c>
      <c r="AK15" s="153"/>
      <c r="AL15" s="148"/>
    </row>
    <row r="16" spans="2:41" s="13" customFormat="1" x14ac:dyDescent="0.3">
      <c r="B16" s="62" t="s">
        <v>36</v>
      </c>
      <c r="C16" s="98" t="s">
        <v>25</v>
      </c>
      <c r="D16" s="41"/>
      <c r="E16" s="56"/>
      <c r="F16" s="43"/>
      <c r="G16" s="57"/>
      <c r="H16" s="15"/>
      <c r="I16" s="64"/>
      <c r="J16" s="84"/>
      <c r="K16" s="88"/>
      <c r="L16" s="15"/>
      <c r="M16" s="64"/>
      <c r="N16" s="84"/>
      <c r="O16" s="88"/>
      <c r="P16" s="15"/>
      <c r="Q16" s="64"/>
      <c r="R16" s="84"/>
      <c r="S16" s="88"/>
      <c r="T16" s="212">
        <v>1</v>
      </c>
      <c r="U16" s="214">
        <v>400</v>
      </c>
      <c r="V16" s="214">
        <f t="shared" si="1"/>
        <v>356</v>
      </c>
      <c r="W16" s="213">
        <f t="shared" si="2"/>
        <v>1281.6000000000001</v>
      </c>
      <c r="X16" s="88">
        <f t="shared" si="3"/>
        <v>1281.6000000000001</v>
      </c>
      <c r="Y16" s="212"/>
      <c r="Z16" s="214"/>
      <c r="AA16" s="214"/>
      <c r="AB16" s="213"/>
      <c r="AC16" s="80"/>
      <c r="AD16" s="212"/>
      <c r="AE16" s="214"/>
      <c r="AF16" s="214"/>
      <c r="AG16" s="213"/>
      <c r="AH16" s="80"/>
      <c r="AK16" s="148"/>
      <c r="AL16" s="148"/>
    </row>
    <row r="17" spans="2:38" s="13" customFormat="1" x14ac:dyDescent="0.3">
      <c r="B17" s="62" t="s">
        <v>37</v>
      </c>
      <c r="C17" s="98" t="s">
        <v>25</v>
      </c>
      <c r="D17" s="41"/>
      <c r="E17" s="56"/>
      <c r="F17" s="43"/>
      <c r="G17" s="57"/>
      <c r="H17" s="15"/>
      <c r="I17" s="64"/>
      <c r="J17" s="84"/>
      <c r="K17" s="88"/>
      <c r="L17" s="15"/>
      <c r="M17" s="64"/>
      <c r="N17" s="84"/>
      <c r="O17" s="88"/>
      <c r="P17" s="15"/>
      <c r="Q17" s="64"/>
      <c r="R17" s="84"/>
      <c r="S17" s="88"/>
      <c r="T17" s="212">
        <v>1</v>
      </c>
      <c r="U17" s="214">
        <v>150</v>
      </c>
      <c r="V17" s="214">
        <f t="shared" si="1"/>
        <v>133.5</v>
      </c>
      <c r="W17" s="213">
        <f t="shared" si="2"/>
        <v>480.6</v>
      </c>
      <c r="X17" s="88">
        <f t="shared" si="3"/>
        <v>480.6</v>
      </c>
      <c r="Y17" s="212"/>
      <c r="Z17" s="214"/>
      <c r="AA17" s="214"/>
      <c r="AB17" s="213"/>
      <c r="AC17" s="80"/>
      <c r="AD17" s="212"/>
      <c r="AE17" s="214"/>
      <c r="AF17" s="214"/>
      <c r="AG17" s="213"/>
      <c r="AH17" s="80"/>
      <c r="AK17" s="148"/>
      <c r="AL17" s="148"/>
    </row>
    <row r="18" spans="2:38" s="13" customFormat="1" x14ac:dyDescent="0.3">
      <c r="B18" s="62" t="s">
        <v>38</v>
      </c>
      <c r="C18" s="98" t="s">
        <v>25</v>
      </c>
      <c r="D18" s="41"/>
      <c r="E18" s="56"/>
      <c r="F18" s="43"/>
      <c r="G18" s="57"/>
      <c r="H18" s="15"/>
      <c r="I18" s="64"/>
      <c r="J18" s="84"/>
      <c r="K18" s="88"/>
      <c r="L18" s="15"/>
      <c r="M18" s="64"/>
      <c r="N18" s="84"/>
      <c r="O18" s="88"/>
      <c r="P18" s="15"/>
      <c r="Q18" s="64"/>
      <c r="R18" s="84"/>
      <c r="S18" s="88"/>
      <c r="T18" s="212">
        <v>1</v>
      </c>
      <c r="U18" s="214">
        <v>200</v>
      </c>
      <c r="V18" s="214">
        <f t="shared" si="1"/>
        <v>178</v>
      </c>
      <c r="W18" s="213">
        <f t="shared" si="2"/>
        <v>640.80000000000007</v>
      </c>
      <c r="X18" s="88">
        <f t="shared" si="3"/>
        <v>640.80000000000007</v>
      </c>
      <c r="Y18" s="212"/>
      <c r="Z18" s="214"/>
      <c r="AA18" s="214"/>
      <c r="AB18" s="213"/>
      <c r="AC18" s="80"/>
      <c r="AD18" s="212"/>
      <c r="AE18" s="214"/>
      <c r="AF18" s="214"/>
      <c r="AG18" s="213"/>
      <c r="AH18" s="80"/>
      <c r="AK18" s="148"/>
      <c r="AL18" s="148"/>
    </row>
    <row r="19" spans="2:38" s="13" customFormat="1" x14ac:dyDescent="0.3">
      <c r="B19" s="62" t="s">
        <v>39</v>
      </c>
      <c r="C19" s="98" t="s">
        <v>55</v>
      </c>
      <c r="D19" s="41"/>
      <c r="E19" s="56"/>
      <c r="F19" s="43"/>
      <c r="G19" s="57"/>
      <c r="H19" s="15"/>
      <c r="I19" s="64"/>
      <c r="J19" s="84"/>
      <c r="K19" s="88"/>
      <c r="L19" s="15"/>
      <c r="M19" s="64"/>
      <c r="N19" s="84"/>
      <c r="O19" s="88"/>
      <c r="P19" s="15">
        <v>1</v>
      </c>
      <c r="Q19" s="64">
        <v>1000</v>
      </c>
      <c r="R19" s="84">
        <f t="shared" ref="R19:R20" si="5">Q19*$E$5</f>
        <v>3600</v>
      </c>
      <c r="S19" s="88">
        <f t="shared" ref="S19:S20" si="6">R19*P19</f>
        <v>3600</v>
      </c>
      <c r="T19" s="212">
        <v>1</v>
      </c>
      <c r="U19" s="214">
        <v>1500</v>
      </c>
      <c r="V19" s="214">
        <f t="shared" si="1"/>
        <v>1335</v>
      </c>
      <c r="W19" s="213">
        <f t="shared" si="2"/>
        <v>4806</v>
      </c>
      <c r="X19" s="88">
        <f t="shared" si="3"/>
        <v>4806</v>
      </c>
      <c r="Y19" s="212">
        <v>1</v>
      </c>
      <c r="Z19" s="214">
        <v>1392</v>
      </c>
      <c r="AA19" s="214">
        <f t="shared" ref="AA19:AA21" si="7">Z19*$AA$5</f>
        <v>1343.4492950399999</v>
      </c>
      <c r="AB19" s="213">
        <f t="shared" ref="AB19:AB21" si="8">AA19*$E$5</f>
        <v>4836.4174621439997</v>
      </c>
      <c r="AC19" s="88">
        <f>AB19*Y19</f>
        <v>4836.4174621439997</v>
      </c>
      <c r="AD19" s="212">
        <v>1</v>
      </c>
      <c r="AE19" s="214">
        <v>1258.67</v>
      </c>
      <c r="AF19" s="214">
        <f>AE19*$AF$5</f>
        <v>924.44699150580755</v>
      </c>
      <c r="AG19" s="213">
        <f t="shared" ref="AG19" si="9">AF19*$E$5</f>
        <v>3328.0091694209073</v>
      </c>
      <c r="AH19" s="88">
        <f>AG19*AD19</f>
        <v>3328.0091694209073</v>
      </c>
      <c r="AK19" s="148"/>
      <c r="AL19" s="148"/>
    </row>
    <row r="20" spans="2:38" s="13" customFormat="1" x14ac:dyDescent="0.3">
      <c r="B20" s="62" t="s">
        <v>40</v>
      </c>
      <c r="C20" s="98" t="s">
        <v>55</v>
      </c>
      <c r="D20" s="41"/>
      <c r="E20" s="56"/>
      <c r="F20" s="43"/>
      <c r="G20" s="57"/>
      <c r="H20" s="15"/>
      <c r="I20" s="64"/>
      <c r="J20" s="84"/>
      <c r="K20" s="88"/>
      <c r="L20" s="15"/>
      <c r="M20" s="64"/>
      <c r="N20" s="84"/>
      <c r="O20" s="88"/>
      <c r="P20" s="15">
        <v>1</v>
      </c>
      <c r="Q20" s="64">
        <v>76.47</v>
      </c>
      <c r="R20" s="84">
        <f t="shared" si="5"/>
        <v>275.29200000000003</v>
      </c>
      <c r="S20" s="88">
        <f t="shared" si="6"/>
        <v>275.29200000000003</v>
      </c>
      <c r="T20" s="212">
        <v>1</v>
      </c>
      <c r="U20" s="214">
        <v>200</v>
      </c>
      <c r="V20" s="214">
        <f t="shared" si="1"/>
        <v>178</v>
      </c>
      <c r="W20" s="213">
        <f t="shared" si="2"/>
        <v>640.80000000000007</v>
      </c>
      <c r="X20" s="88">
        <f t="shared" si="3"/>
        <v>640.80000000000007</v>
      </c>
      <c r="Y20" s="212">
        <v>1</v>
      </c>
      <c r="Z20" s="214">
        <v>226.9</v>
      </c>
      <c r="AA20" s="214">
        <f t="shared" si="7"/>
        <v>218.986095578</v>
      </c>
      <c r="AB20" s="213">
        <f t="shared" si="8"/>
        <v>788.34994408080001</v>
      </c>
      <c r="AC20" s="88">
        <f>AB20*Y20</f>
        <v>788.34994408080001</v>
      </c>
      <c r="AD20" s="212">
        <v>1</v>
      </c>
      <c r="AE20" s="214">
        <v>188.79999999999998</v>
      </c>
      <c r="AF20" s="214">
        <f>AE20*$AF$5</f>
        <v>138.66668149419343</v>
      </c>
      <c r="AG20" s="213">
        <f t="shared" ref="AG20" si="10">AF20*$E$5</f>
        <v>499.20005337909635</v>
      </c>
      <c r="AH20" s="88">
        <f>AG20*AD20</f>
        <v>499.20005337909635</v>
      </c>
      <c r="AK20" s="148"/>
      <c r="AL20" s="148"/>
    </row>
    <row r="21" spans="2:38" s="13" customFormat="1" x14ac:dyDescent="0.3">
      <c r="B21" s="219" t="s">
        <v>86</v>
      </c>
      <c r="C21" s="98" t="s">
        <v>25</v>
      </c>
      <c r="D21" s="41"/>
      <c r="E21" s="56"/>
      <c r="F21" s="43"/>
      <c r="G21" s="57"/>
      <c r="H21" s="15">
        <v>0.12480423885605425</v>
      </c>
      <c r="I21" s="64">
        <v>8775.19</v>
      </c>
      <c r="J21" s="84">
        <f>I21*$E$5</f>
        <v>31590.684000000001</v>
      </c>
      <c r="K21" s="88">
        <f>J21*H21</f>
        <v>3942.6512715621316</v>
      </c>
      <c r="L21" s="15">
        <v>0.12480423885605425</v>
      </c>
      <c r="M21" s="64">
        <v>8775.19</v>
      </c>
      <c r="N21" s="84">
        <f>M21*$E$5</f>
        <v>31590.684000000001</v>
      </c>
      <c r="O21" s="88">
        <f>N21*L21</f>
        <v>3942.6512715621316</v>
      </c>
      <c r="P21" s="15">
        <v>0.12480423885605425</v>
      </c>
      <c r="Q21" s="64">
        <v>8775.19</v>
      </c>
      <c r="R21" s="84">
        <f>Q21*$E$5</f>
        <v>31590.684000000001</v>
      </c>
      <c r="S21" s="88">
        <f>R21*P21</f>
        <v>3942.6512715621316</v>
      </c>
      <c r="T21" s="212"/>
      <c r="U21" s="214"/>
      <c r="V21" s="214"/>
      <c r="W21" s="213"/>
      <c r="X21" s="88"/>
      <c r="Y21" s="212">
        <v>0.2796588892350157</v>
      </c>
      <c r="Z21" s="214">
        <v>10332.790000000001</v>
      </c>
      <c r="AA21" s="214">
        <f t="shared" si="7"/>
        <v>9972.399023919801</v>
      </c>
      <c r="AB21" s="213">
        <f t="shared" si="8"/>
        <v>35900.636486111282</v>
      </c>
      <c r="AC21" s="88">
        <f t="shared" ref="AC21" si="11">AB21*Y21</f>
        <v>10039.932122535958</v>
      </c>
      <c r="AD21" s="212">
        <v>0.05</v>
      </c>
      <c r="AE21" s="214">
        <v>9440</v>
      </c>
      <c r="AF21" s="214">
        <f>AE21*$AF$5</f>
        <v>6933.3340747096718</v>
      </c>
      <c r="AG21" s="213">
        <f t="shared" ref="AG21" si="12">AF21*$E$5</f>
        <v>24960.002668954818</v>
      </c>
      <c r="AH21" s="88">
        <f>AG21*AD21</f>
        <v>1248.0001334477411</v>
      </c>
      <c r="AK21" s="153"/>
      <c r="AL21" s="148"/>
    </row>
    <row r="22" spans="2:38" s="13" customFormat="1" x14ac:dyDescent="0.3">
      <c r="B22" s="117"/>
      <c r="C22" s="98"/>
      <c r="D22" s="41"/>
      <c r="E22" s="56"/>
      <c r="F22" s="43"/>
      <c r="G22" s="57"/>
      <c r="H22" s="15"/>
      <c r="I22" s="64"/>
      <c r="J22" s="84"/>
      <c r="K22" s="88"/>
      <c r="L22" s="15"/>
      <c r="M22" s="64"/>
      <c r="N22" s="84"/>
      <c r="O22" s="88"/>
      <c r="P22" s="15"/>
      <c r="Q22" s="64"/>
      <c r="R22" s="84"/>
      <c r="S22" s="88"/>
      <c r="T22" s="212"/>
      <c r="U22" s="214"/>
      <c r="V22" s="214"/>
      <c r="W22" s="213"/>
      <c r="X22" s="88"/>
      <c r="Y22" s="212"/>
      <c r="Z22" s="214"/>
      <c r="AA22" s="214"/>
      <c r="AB22" s="213"/>
      <c r="AC22" s="80"/>
      <c r="AD22" s="212"/>
      <c r="AE22" s="214"/>
      <c r="AF22" s="214"/>
      <c r="AG22" s="213"/>
      <c r="AH22" s="80"/>
      <c r="AK22" s="148"/>
      <c r="AL22" s="148"/>
    </row>
    <row r="23" spans="2:38" s="55" customFormat="1" x14ac:dyDescent="0.3">
      <c r="B23" s="116" t="s">
        <v>107</v>
      </c>
      <c r="C23" s="100"/>
      <c r="D23" s="58">
        <v>1</v>
      </c>
      <c r="E23" s="59">
        <v>64339.199999999997</v>
      </c>
      <c r="F23" s="60">
        <f>E23*D23</f>
        <v>64339.199999999997</v>
      </c>
      <c r="G23" s="57"/>
      <c r="H23" s="61"/>
      <c r="I23" s="63"/>
      <c r="J23" s="89"/>
      <c r="K23" s="90">
        <f>K25+K29+K33+K45+K64+K97</f>
        <v>47292.197114714618</v>
      </c>
      <c r="L23" s="61"/>
      <c r="M23" s="63"/>
      <c r="N23" s="89"/>
      <c r="O23" s="90">
        <f>O25+O29+O33+O45+O64+O97</f>
        <v>50821.781114714613</v>
      </c>
      <c r="P23" s="61"/>
      <c r="Q23" s="63"/>
      <c r="R23" s="89"/>
      <c r="S23" s="90">
        <f>S25+S29+S33+S45+S64+S97</f>
        <v>55493.285114714614</v>
      </c>
      <c r="T23" s="61"/>
      <c r="U23" s="63"/>
      <c r="V23" s="63"/>
      <c r="W23" s="89"/>
      <c r="X23" s="90">
        <f>X25+X29+X33+X45+X64+X97</f>
        <v>57261.887999999999</v>
      </c>
      <c r="Y23" s="61"/>
      <c r="Z23" s="63"/>
      <c r="AA23" s="63"/>
      <c r="AB23" s="89"/>
      <c r="AC23" s="90">
        <f>AC25+AC29+AC33+AC45+AC64+AC97</f>
        <v>61947.345996533055</v>
      </c>
      <c r="AD23" s="61"/>
      <c r="AE23" s="63"/>
      <c r="AF23" s="63"/>
      <c r="AG23" s="89"/>
      <c r="AH23" s="90">
        <f>AH25+AH29+AH33+AH45+AH64+AH97</f>
        <v>76896.682622505992</v>
      </c>
      <c r="AK23" s="153"/>
      <c r="AL23" s="149"/>
    </row>
    <row r="24" spans="2:38" s="55" customFormat="1" ht="6.6" customHeight="1" x14ac:dyDescent="0.3">
      <c r="B24" s="39"/>
      <c r="C24" s="98"/>
      <c r="D24" s="41"/>
      <c r="E24" s="56"/>
      <c r="F24" s="43"/>
      <c r="G24" s="57"/>
      <c r="H24" s="15"/>
      <c r="I24" s="64"/>
      <c r="J24" s="84"/>
      <c r="K24" s="88"/>
      <c r="L24" s="15"/>
      <c r="M24" s="64"/>
      <c r="N24" s="84"/>
      <c r="O24" s="88"/>
      <c r="P24" s="15"/>
      <c r="Q24" s="64"/>
      <c r="R24" s="84"/>
      <c r="S24" s="88"/>
      <c r="T24" s="15"/>
      <c r="U24" s="64"/>
      <c r="V24" s="64"/>
      <c r="W24" s="84"/>
      <c r="X24" s="80"/>
      <c r="Y24" s="15"/>
      <c r="Z24" s="64"/>
      <c r="AA24" s="64"/>
      <c r="AB24" s="84"/>
      <c r="AC24" s="80"/>
      <c r="AD24" s="15"/>
      <c r="AE24" s="64"/>
      <c r="AF24" s="64"/>
      <c r="AG24" s="84"/>
      <c r="AH24" s="80"/>
      <c r="AK24" s="149"/>
      <c r="AL24" s="149"/>
    </row>
    <row r="25" spans="2:38" s="133" customFormat="1" x14ac:dyDescent="0.3">
      <c r="B25" s="125" t="s">
        <v>109</v>
      </c>
      <c r="C25" s="126"/>
      <c r="D25" s="127"/>
      <c r="E25" s="128"/>
      <c r="F25" s="97"/>
      <c r="G25" s="129"/>
      <c r="H25" s="130"/>
      <c r="I25" s="131"/>
      <c r="J25" s="132"/>
      <c r="K25" s="102">
        <f>SUM(K27)</f>
        <v>3604.1760000000004</v>
      </c>
      <c r="L25" s="130"/>
      <c r="M25" s="131"/>
      <c r="N25" s="132"/>
      <c r="O25" s="102">
        <f>SUM(O27)</f>
        <v>3604.1760000000004</v>
      </c>
      <c r="P25" s="130"/>
      <c r="Q25" s="131"/>
      <c r="R25" s="132"/>
      <c r="S25" s="102">
        <f>SUM(S27)</f>
        <v>3604.1760000000004</v>
      </c>
      <c r="T25" s="130"/>
      <c r="U25" s="131"/>
      <c r="V25" s="131"/>
      <c r="W25" s="132"/>
      <c r="X25" s="102">
        <f>SUM(X27)</f>
        <v>9733.7520000000004</v>
      </c>
      <c r="Y25" s="130"/>
      <c r="Z25" s="131"/>
      <c r="AA25" s="131"/>
      <c r="AB25" s="132"/>
      <c r="AC25" s="102">
        <f>SUM(AC27)</f>
        <v>4573.2287963700001</v>
      </c>
      <c r="AD25" s="130"/>
      <c r="AE25" s="131"/>
      <c r="AF25" s="131"/>
      <c r="AG25" s="132"/>
      <c r="AH25" s="102">
        <f>SUM(AH27)</f>
        <v>4043.5204323706807</v>
      </c>
      <c r="AK25" s="150"/>
      <c r="AL25" s="150"/>
    </row>
    <row r="26" spans="2:38" s="13" customFormat="1" ht="6" customHeight="1" x14ac:dyDescent="0.3">
      <c r="B26" s="117"/>
      <c r="C26" s="98"/>
      <c r="D26" s="41"/>
      <c r="E26" s="56"/>
      <c r="F26" s="43"/>
      <c r="G26" s="57"/>
      <c r="H26" s="15"/>
      <c r="I26" s="64"/>
      <c r="J26" s="84"/>
      <c r="K26" s="88"/>
      <c r="L26" s="15"/>
      <c r="M26" s="64"/>
      <c r="N26" s="84"/>
      <c r="O26" s="88"/>
      <c r="P26" s="15"/>
      <c r="Q26" s="64"/>
      <c r="R26" s="84"/>
      <c r="S26" s="88"/>
      <c r="T26" s="15"/>
      <c r="U26" s="64"/>
      <c r="V26" s="64"/>
      <c r="W26" s="84"/>
      <c r="X26" s="88"/>
      <c r="Y26" s="15"/>
      <c r="Z26" s="64"/>
      <c r="AA26" s="64"/>
      <c r="AB26" s="84"/>
      <c r="AC26" s="88"/>
      <c r="AD26" s="15"/>
      <c r="AE26" s="64"/>
      <c r="AF26" s="64"/>
      <c r="AG26" s="84"/>
      <c r="AH26" s="80"/>
      <c r="AK26" s="148"/>
      <c r="AL26" s="148"/>
    </row>
    <row r="27" spans="2:38" s="13" customFormat="1" x14ac:dyDescent="0.3">
      <c r="B27" s="62" t="s">
        <v>41</v>
      </c>
      <c r="C27" s="98" t="s">
        <v>55</v>
      </c>
      <c r="D27" s="41"/>
      <c r="E27" s="56"/>
      <c r="F27" s="43"/>
      <c r="G27" s="57"/>
      <c r="H27" s="15">
        <v>243</v>
      </c>
      <c r="I27" s="64">
        <v>4.12</v>
      </c>
      <c r="J27" s="84">
        <f>I27*$E$5</f>
        <v>14.832000000000001</v>
      </c>
      <c r="K27" s="88">
        <f>J27*H27</f>
        <v>3604.1760000000004</v>
      </c>
      <c r="L27" s="15">
        <v>243</v>
      </c>
      <c r="M27" s="64">
        <v>4.12</v>
      </c>
      <c r="N27" s="84">
        <f>M27*$E$5</f>
        <v>14.832000000000001</v>
      </c>
      <c r="O27" s="88">
        <f>N27*L27</f>
        <v>3604.1760000000004</v>
      </c>
      <c r="P27" s="15">
        <v>243</v>
      </c>
      <c r="Q27" s="64">
        <v>4.12</v>
      </c>
      <c r="R27" s="84">
        <f>Q27*$E$5</f>
        <v>14.832000000000001</v>
      </c>
      <c r="S27" s="88">
        <f>R27*P27</f>
        <v>3604.1760000000004</v>
      </c>
      <c r="T27" s="212">
        <v>217</v>
      </c>
      <c r="U27" s="214">
        <v>14</v>
      </c>
      <c r="V27" s="214">
        <f>U27*$V$5</f>
        <v>12.46</v>
      </c>
      <c r="W27" s="213">
        <f>V27*$E$5</f>
        <v>44.856000000000002</v>
      </c>
      <c r="X27" s="88">
        <f t="shared" ref="X27:X36" si="13">W27*T27</f>
        <v>9733.7520000000004</v>
      </c>
      <c r="Y27" s="212">
        <v>225</v>
      </c>
      <c r="Z27" s="214">
        <v>5.85</v>
      </c>
      <c r="AA27" s="214">
        <f>Z27*$AA$5</f>
        <v>5.6459614770000002</v>
      </c>
      <c r="AB27" s="213">
        <f>AA27*$E$5</f>
        <v>20.325461317200002</v>
      </c>
      <c r="AC27" s="88">
        <f t="shared" ref="AC27" si="14">AB27*Y27</f>
        <v>4573.2287963700001</v>
      </c>
      <c r="AD27" s="212">
        <v>216</v>
      </c>
      <c r="AE27" s="214">
        <v>7.08</v>
      </c>
      <c r="AF27" s="214">
        <f>AE27*$AF$5</f>
        <v>5.2000005560322542</v>
      </c>
      <c r="AG27" s="213">
        <f t="shared" ref="AG27" si="15">AF27*$E$5</f>
        <v>18.720002001716114</v>
      </c>
      <c r="AH27" s="88">
        <f>AG27*AD27</f>
        <v>4043.5204323706807</v>
      </c>
      <c r="AK27" s="153"/>
      <c r="AL27" s="148"/>
    </row>
    <row r="28" spans="2:38" s="13" customFormat="1" x14ac:dyDescent="0.3">
      <c r="B28" s="62"/>
      <c r="C28" s="98"/>
      <c r="D28" s="41"/>
      <c r="E28" s="56"/>
      <c r="F28" s="43"/>
      <c r="G28" s="57"/>
      <c r="H28" s="15"/>
      <c r="I28" s="64"/>
      <c r="J28" s="84"/>
      <c r="K28" s="88"/>
      <c r="L28" s="15"/>
      <c r="M28" s="64"/>
      <c r="N28" s="84"/>
      <c r="O28" s="88"/>
      <c r="P28" s="15"/>
      <c r="Q28" s="64"/>
      <c r="R28" s="84"/>
      <c r="S28" s="88"/>
      <c r="T28" s="15"/>
      <c r="U28" s="64"/>
      <c r="V28" s="64"/>
      <c r="W28" s="84"/>
      <c r="X28" s="88"/>
      <c r="Y28" s="15"/>
      <c r="Z28" s="64"/>
      <c r="AA28" s="64"/>
      <c r="AB28" s="84"/>
      <c r="AC28" s="88"/>
      <c r="AD28" s="15"/>
      <c r="AE28" s="64"/>
      <c r="AF28" s="64"/>
      <c r="AG28" s="84"/>
      <c r="AH28" s="80"/>
      <c r="AK28" s="148"/>
      <c r="AL28" s="148"/>
    </row>
    <row r="29" spans="2:38" s="133" customFormat="1" x14ac:dyDescent="0.3">
      <c r="B29" s="125" t="s">
        <v>110</v>
      </c>
      <c r="C29" s="126"/>
      <c r="D29" s="127"/>
      <c r="E29" s="128"/>
      <c r="F29" s="97"/>
      <c r="G29" s="129"/>
      <c r="H29" s="130"/>
      <c r="I29" s="131"/>
      <c r="J29" s="132"/>
      <c r="K29" s="102">
        <f>SUM(K31)</f>
        <v>635.29200000000003</v>
      </c>
      <c r="L29" s="130"/>
      <c r="M29" s="131"/>
      <c r="N29" s="132"/>
      <c r="O29" s="102">
        <f>SUM(O31)</f>
        <v>635.29200000000003</v>
      </c>
      <c r="P29" s="130"/>
      <c r="Q29" s="131"/>
      <c r="R29" s="132"/>
      <c r="S29" s="102">
        <f>SUM(S31)</f>
        <v>0</v>
      </c>
      <c r="T29" s="130"/>
      <c r="U29" s="131"/>
      <c r="V29" s="131"/>
      <c r="W29" s="132"/>
      <c r="X29" s="102">
        <f>SUM(X31)</f>
        <v>884.30399999999986</v>
      </c>
      <c r="Y29" s="130"/>
      <c r="Z29" s="131"/>
      <c r="AA29" s="131"/>
      <c r="AB29" s="132"/>
      <c r="AC29" s="102">
        <f>SUM(AC31)</f>
        <v>0</v>
      </c>
      <c r="AD29" s="130"/>
      <c r="AE29" s="131"/>
      <c r="AF29" s="131"/>
      <c r="AG29" s="132"/>
      <c r="AH29" s="102">
        <f>SUM(AH31)</f>
        <v>249.60002668954817</v>
      </c>
      <c r="AK29" s="150"/>
      <c r="AL29" s="150"/>
    </row>
    <row r="30" spans="2:38" s="13" customFormat="1" ht="6" customHeight="1" x14ac:dyDescent="0.3">
      <c r="B30" s="117"/>
      <c r="C30" s="98"/>
      <c r="D30" s="41"/>
      <c r="E30" s="56"/>
      <c r="F30" s="43"/>
      <c r="G30" s="57"/>
      <c r="H30" s="15"/>
      <c r="I30" s="64"/>
      <c r="J30" s="84"/>
      <c r="K30" s="88"/>
      <c r="L30" s="15"/>
      <c r="M30" s="64"/>
      <c r="N30" s="84"/>
      <c r="O30" s="88"/>
      <c r="P30" s="15"/>
      <c r="Q30" s="64"/>
      <c r="R30" s="84"/>
      <c r="S30" s="88"/>
      <c r="T30" s="15"/>
      <c r="U30" s="64"/>
      <c r="V30" s="64"/>
      <c r="W30" s="84"/>
      <c r="X30" s="88"/>
      <c r="Y30" s="15"/>
      <c r="Z30" s="64"/>
      <c r="AA30" s="64"/>
      <c r="AB30" s="84"/>
      <c r="AC30" s="88"/>
      <c r="AD30" s="15"/>
      <c r="AE30" s="64"/>
      <c r="AF30" s="64"/>
      <c r="AG30" s="84"/>
      <c r="AH30" s="80"/>
      <c r="AK30" s="148"/>
      <c r="AL30" s="148"/>
    </row>
    <row r="31" spans="2:38" s="13" customFormat="1" x14ac:dyDescent="0.3">
      <c r="B31" s="62" t="s">
        <v>43</v>
      </c>
      <c r="C31" s="98" t="s">
        <v>55</v>
      </c>
      <c r="D31" s="41"/>
      <c r="E31" s="56"/>
      <c r="F31" s="43"/>
      <c r="G31" s="57"/>
      <c r="H31" s="15">
        <v>1</v>
      </c>
      <c r="I31" s="64">
        <v>176.47</v>
      </c>
      <c r="J31" s="84">
        <f>I31*$E$5</f>
        <v>635.29200000000003</v>
      </c>
      <c r="K31" s="88">
        <f>J31*H31</f>
        <v>635.29200000000003</v>
      </c>
      <c r="L31" s="15">
        <v>1</v>
      </c>
      <c r="M31" s="64">
        <v>176.47</v>
      </c>
      <c r="N31" s="84">
        <f>M31*$E$5</f>
        <v>635.29200000000003</v>
      </c>
      <c r="O31" s="88">
        <f>N31*L31</f>
        <v>635.29200000000003</v>
      </c>
      <c r="P31" s="15"/>
      <c r="Q31" s="64"/>
      <c r="R31" s="84"/>
      <c r="S31" s="88">
        <f>R31*P31</f>
        <v>0</v>
      </c>
      <c r="T31" s="212">
        <v>3</v>
      </c>
      <c r="U31" s="214">
        <v>92</v>
      </c>
      <c r="V31" s="214">
        <f>U31*$V$5</f>
        <v>81.88</v>
      </c>
      <c r="W31" s="213">
        <f>V31*$E$5</f>
        <v>294.76799999999997</v>
      </c>
      <c r="X31" s="88">
        <f t="shared" si="13"/>
        <v>884.30399999999986</v>
      </c>
      <c r="Y31" s="212"/>
      <c r="Z31" s="214"/>
      <c r="AA31" s="214"/>
      <c r="AB31" s="213"/>
      <c r="AC31" s="88"/>
      <c r="AD31" s="212">
        <v>4</v>
      </c>
      <c r="AE31" s="214">
        <v>23.599999999999998</v>
      </c>
      <c r="AF31" s="214">
        <f>AE31*$AF$5</f>
        <v>17.333335186774178</v>
      </c>
      <c r="AG31" s="213">
        <f t="shared" ref="AG31" si="16">AF31*$E$5</f>
        <v>62.400006672387043</v>
      </c>
      <c r="AH31" s="88">
        <f>AG31*AD31</f>
        <v>249.60002668954817</v>
      </c>
      <c r="AK31" s="148"/>
      <c r="AL31" s="148"/>
    </row>
    <row r="32" spans="2:38" s="13" customFormat="1" x14ac:dyDescent="0.3">
      <c r="B32" s="117"/>
      <c r="C32" s="98"/>
      <c r="D32" s="41"/>
      <c r="E32" s="56"/>
      <c r="F32" s="43"/>
      <c r="G32" s="57"/>
      <c r="H32" s="15"/>
      <c r="I32" s="64"/>
      <c r="J32" s="84"/>
      <c r="K32" s="88"/>
      <c r="L32" s="15"/>
      <c r="M32" s="64"/>
      <c r="N32" s="84"/>
      <c r="O32" s="88"/>
      <c r="P32" s="15"/>
      <c r="Q32" s="64"/>
      <c r="R32" s="84"/>
      <c r="S32" s="88"/>
      <c r="T32" s="15"/>
      <c r="U32" s="64"/>
      <c r="V32" s="64"/>
      <c r="W32" s="84"/>
      <c r="X32" s="88"/>
      <c r="Y32" s="15"/>
      <c r="Z32" s="64"/>
      <c r="AA32" s="64"/>
      <c r="AB32" s="84"/>
      <c r="AC32" s="88"/>
      <c r="AD32" s="15"/>
      <c r="AE32" s="64"/>
      <c r="AF32" s="64"/>
      <c r="AG32" s="84"/>
      <c r="AH32" s="80"/>
      <c r="AK32" s="148"/>
      <c r="AL32" s="148"/>
    </row>
    <row r="33" spans="2:38" s="133" customFormat="1" x14ac:dyDescent="0.3">
      <c r="B33" s="125" t="s">
        <v>111</v>
      </c>
      <c r="C33" s="126"/>
      <c r="D33" s="127"/>
      <c r="E33" s="128"/>
      <c r="F33" s="97"/>
      <c r="G33" s="129"/>
      <c r="H33" s="130"/>
      <c r="I33" s="131"/>
      <c r="J33" s="132"/>
      <c r="K33" s="102">
        <f>SUM(K36:K43)</f>
        <v>15805.296</v>
      </c>
      <c r="L33" s="130"/>
      <c r="M33" s="131"/>
      <c r="N33" s="132"/>
      <c r="O33" s="102">
        <f>SUM(O36:O43)</f>
        <v>19334.879999999997</v>
      </c>
      <c r="P33" s="130"/>
      <c r="Q33" s="131"/>
      <c r="R33" s="132"/>
      <c r="S33" s="102">
        <f>SUM(S36:S43)</f>
        <v>24641.675999999999</v>
      </c>
      <c r="T33" s="130"/>
      <c r="U33" s="131"/>
      <c r="V33" s="131"/>
      <c r="W33" s="132"/>
      <c r="X33" s="102">
        <f>SUM(X36:X43)</f>
        <v>37333.008000000002</v>
      </c>
      <c r="Y33" s="130"/>
      <c r="Z33" s="131"/>
      <c r="AA33" s="131"/>
      <c r="AB33" s="132"/>
      <c r="AC33" s="102">
        <f>SUM(AC36:AC43)</f>
        <v>18177.181529246598</v>
      </c>
      <c r="AD33" s="130"/>
      <c r="AE33" s="131"/>
      <c r="AF33" s="131"/>
      <c r="AG33" s="132"/>
      <c r="AH33" s="102">
        <f>SUM(AH35:AH43)</f>
        <v>16511.072965516949</v>
      </c>
      <c r="AK33" s="150"/>
      <c r="AL33" s="150"/>
    </row>
    <row r="34" spans="2:38" s="13" customFormat="1" ht="6" customHeight="1" x14ac:dyDescent="0.3">
      <c r="B34" s="117"/>
      <c r="C34" s="98"/>
      <c r="D34" s="41"/>
      <c r="E34" s="56"/>
      <c r="F34" s="43"/>
      <c r="G34" s="57"/>
      <c r="H34" s="15"/>
      <c r="I34" s="64"/>
      <c r="J34" s="84"/>
      <c r="K34" s="88"/>
      <c r="L34" s="15"/>
      <c r="M34" s="64"/>
      <c r="N34" s="84"/>
      <c r="O34" s="88"/>
      <c r="P34" s="15"/>
      <c r="Q34" s="64"/>
      <c r="R34" s="84"/>
      <c r="S34" s="88"/>
      <c r="T34" s="15"/>
      <c r="U34" s="64"/>
      <c r="V34" s="64"/>
      <c r="W34" s="84"/>
      <c r="X34" s="88"/>
      <c r="Y34" s="15"/>
      <c r="Z34" s="64"/>
      <c r="AA34" s="64"/>
      <c r="AB34" s="84"/>
      <c r="AC34" s="88"/>
      <c r="AD34" s="15"/>
      <c r="AE34" s="64"/>
      <c r="AF34" s="64"/>
      <c r="AG34" s="84"/>
      <c r="AH34" s="80"/>
      <c r="AK34" s="148"/>
      <c r="AL34" s="148"/>
    </row>
    <row r="35" spans="2:38" s="13" customFormat="1" x14ac:dyDescent="0.3">
      <c r="B35" s="62" t="s">
        <v>120</v>
      </c>
      <c r="C35" s="98" t="s">
        <v>55</v>
      </c>
      <c r="D35" s="41"/>
      <c r="E35" s="56"/>
      <c r="F35" s="43"/>
      <c r="G35" s="57"/>
      <c r="H35" s="15"/>
      <c r="I35" s="64"/>
      <c r="J35" s="84"/>
      <c r="K35" s="88"/>
      <c r="L35" s="15"/>
      <c r="M35" s="64"/>
      <c r="N35" s="84"/>
      <c r="O35" s="88"/>
      <c r="P35" s="15"/>
      <c r="Q35" s="64"/>
      <c r="R35" s="84"/>
      <c r="S35" s="88"/>
      <c r="T35" s="212"/>
      <c r="U35" s="214"/>
      <c r="V35" s="214"/>
      <c r="W35" s="213"/>
      <c r="X35" s="88"/>
      <c r="Y35" s="212"/>
      <c r="Z35" s="214"/>
      <c r="AA35" s="214"/>
      <c r="AB35" s="213"/>
      <c r="AC35" s="88"/>
      <c r="AD35" s="212">
        <v>7</v>
      </c>
      <c r="AE35" s="214">
        <v>165.2</v>
      </c>
      <c r="AF35" s="214">
        <f>AE35*$AF$5</f>
        <v>121.33334630741925</v>
      </c>
      <c r="AG35" s="213">
        <f t="shared" ref="AG35:AG36" si="17">AF35*$E$5</f>
        <v>436.80004670670928</v>
      </c>
      <c r="AH35" s="88">
        <f t="shared" ref="AH35:AH36" si="18">AG35*AD35</f>
        <v>3057.6003269469647</v>
      </c>
      <c r="AK35" s="153"/>
      <c r="AL35" s="148"/>
    </row>
    <row r="36" spans="2:38" s="13" customFormat="1" x14ac:dyDescent="0.3">
      <c r="B36" s="62" t="s">
        <v>44</v>
      </c>
      <c r="C36" s="98" t="s">
        <v>54</v>
      </c>
      <c r="D36" s="41"/>
      <c r="E36" s="56"/>
      <c r="F36" s="43"/>
      <c r="G36" s="57"/>
      <c r="H36" s="15"/>
      <c r="I36" s="64"/>
      <c r="J36" s="84"/>
      <c r="K36" s="88"/>
      <c r="L36" s="15">
        <v>74</v>
      </c>
      <c r="M36" s="145">
        <v>23.53</v>
      </c>
      <c r="N36" s="84">
        <f>M36*$E$5</f>
        <v>84.708000000000013</v>
      </c>
      <c r="O36" s="88">
        <f>N36*L36</f>
        <v>6268.3920000000007</v>
      </c>
      <c r="P36" s="15">
        <v>74</v>
      </c>
      <c r="Q36" s="64">
        <v>28.24</v>
      </c>
      <c r="R36" s="84">
        <f>Q36*$E$5</f>
        <v>101.664</v>
      </c>
      <c r="S36" s="88">
        <f>R36*P36</f>
        <v>7523.1360000000004</v>
      </c>
      <c r="T36" s="212">
        <v>66</v>
      </c>
      <c r="U36" s="214">
        <v>47</v>
      </c>
      <c r="V36" s="214">
        <f>U36*$V$5</f>
        <v>41.83</v>
      </c>
      <c r="W36" s="213">
        <f>V36*$E$5</f>
        <v>150.58799999999999</v>
      </c>
      <c r="X36" s="88">
        <f t="shared" si="13"/>
        <v>9938.8079999999991</v>
      </c>
      <c r="Y36" s="212">
        <v>66</v>
      </c>
      <c r="Z36" s="214">
        <v>17.489393938999999</v>
      </c>
      <c r="AA36" s="214">
        <f>Z36*$AA$5</f>
        <v>16.879392211225859</v>
      </c>
      <c r="AB36" s="213">
        <f>AA36*$E$5</f>
        <v>60.765811960413096</v>
      </c>
      <c r="AC36" s="88">
        <f t="shared" ref="AC36" si="19">AB36*Y36</f>
        <v>4010.5435893872645</v>
      </c>
      <c r="AD36" s="212">
        <v>9</v>
      </c>
      <c r="AE36" s="214">
        <v>118</v>
      </c>
      <c r="AF36" s="214">
        <f>AE36*$AF$5</f>
        <v>86.666675933870906</v>
      </c>
      <c r="AG36" s="213">
        <f t="shared" si="17"/>
        <v>312.00003336193527</v>
      </c>
      <c r="AH36" s="88">
        <f t="shared" si="18"/>
        <v>2808.0003002574176</v>
      </c>
      <c r="AK36" s="153"/>
      <c r="AL36" s="148"/>
    </row>
    <row r="37" spans="2:38" s="55" customFormat="1" x14ac:dyDescent="0.3">
      <c r="B37" s="62" t="s">
        <v>87</v>
      </c>
      <c r="C37" s="98" t="s">
        <v>54</v>
      </c>
      <c r="D37" s="41"/>
      <c r="E37" s="56"/>
      <c r="F37" s="43"/>
      <c r="G37" s="57"/>
      <c r="H37" s="141">
        <v>74</v>
      </c>
      <c r="I37" s="142">
        <v>12.95</v>
      </c>
      <c r="J37" s="143">
        <f>I37*$E$5</f>
        <v>46.62</v>
      </c>
      <c r="K37" s="144">
        <f>J37*H37</f>
        <v>3449.8799999999997</v>
      </c>
      <c r="L37" s="15"/>
      <c r="M37" s="64"/>
      <c r="N37" s="84"/>
      <c r="O37" s="88"/>
      <c r="P37" s="15"/>
      <c r="Q37" s="64"/>
      <c r="R37" s="84"/>
      <c r="S37" s="88"/>
      <c r="T37" s="212"/>
      <c r="U37" s="214"/>
      <c r="V37" s="214"/>
      <c r="W37" s="213"/>
      <c r="X37" s="88"/>
      <c r="Y37" s="212"/>
      <c r="Z37" s="214"/>
      <c r="AA37" s="214"/>
      <c r="AB37" s="213"/>
      <c r="AC37" s="80"/>
      <c r="AD37" s="212"/>
      <c r="AE37" s="214"/>
      <c r="AF37" s="214"/>
      <c r="AG37" s="213"/>
      <c r="AH37" s="80"/>
      <c r="AK37" s="149"/>
      <c r="AL37" s="149"/>
    </row>
    <row r="38" spans="2:38" s="55" customFormat="1" x14ac:dyDescent="0.3">
      <c r="B38" s="62" t="s">
        <v>45</v>
      </c>
      <c r="C38" s="98" t="s">
        <v>54</v>
      </c>
      <c r="D38" s="41"/>
      <c r="E38" s="56"/>
      <c r="F38" s="43"/>
      <c r="G38" s="57"/>
      <c r="H38" s="15"/>
      <c r="I38" s="64"/>
      <c r="J38" s="84"/>
      <c r="K38" s="105"/>
      <c r="L38" s="15">
        <v>24</v>
      </c>
      <c r="M38" s="145">
        <v>17.649999999999999</v>
      </c>
      <c r="N38" s="84">
        <f t="shared" ref="N38" si="20">M38*$E$5</f>
        <v>63.54</v>
      </c>
      <c r="O38" s="88">
        <f t="shared" ref="O38" si="21">N38*L38</f>
        <v>1524.96</v>
      </c>
      <c r="P38" s="15">
        <v>24</v>
      </c>
      <c r="Q38" s="64">
        <v>21.18</v>
      </c>
      <c r="R38" s="84">
        <f t="shared" ref="R38" si="22">Q38*$E$5</f>
        <v>76.248000000000005</v>
      </c>
      <c r="S38" s="88">
        <f t="shared" ref="S38" si="23">R38*P38</f>
        <v>1829.9520000000002</v>
      </c>
      <c r="T38" s="212">
        <v>24</v>
      </c>
      <c r="U38" s="214">
        <v>36</v>
      </c>
      <c r="V38" s="214">
        <f>U38*$V$5</f>
        <v>32.04</v>
      </c>
      <c r="W38" s="213">
        <f>V38*$E$5</f>
        <v>115.34399999999999</v>
      </c>
      <c r="X38" s="88">
        <f>W38*T38</f>
        <v>2768.2559999999999</v>
      </c>
      <c r="Y38" s="212">
        <v>24</v>
      </c>
      <c r="Z38" s="214">
        <v>14.37041666</v>
      </c>
      <c r="AA38" s="214">
        <f>Z38*$AA$5</f>
        <v>13.869199806974189</v>
      </c>
      <c r="AB38" s="213">
        <f>AA38*$E$5</f>
        <v>49.929119305107079</v>
      </c>
      <c r="AC38" s="88">
        <f t="shared" ref="AC38" si="24">AB38*Y38</f>
        <v>1198.29886332257</v>
      </c>
      <c r="AD38" s="212">
        <v>3</v>
      </c>
      <c r="AE38" s="214">
        <v>106.99059999999999</v>
      </c>
      <c r="AF38" s="214">
        <f>AE38*$AF$5</f>
        <v>78.580675069240741</v>
      </c>
      <c r="AG38" s="213">
        <f t="shared" ref="AG38" si="25">AF38*$E$5</f>
        <v>282.89043024926667</v>
      </c>
      <c r="AH38" s="88">
        <f>AG38*AD38</f>
        <v>848.67129074779996</v>
      </c>
      <c r="AK38" s="153"/>
      <c r="AL38" s="149"/>
    </row>
    <row r="39" spans="2:38" s="55" customFormat="1" x14ac:dyDescent="0.3">
      <c r="B39" s="62" t="s">
        <v>88</v>
      </c>
      <c r="C39" s="98" t="s">
        <v>54</v>
      </c>
      <c r="D39" s="41"/>
      <c r="E39" s="56"/>
      <c r="F39" s="43"/>
      <c r="G39" s="57"/>
      <c r="H39" s="141">
        <v>24</v>
      </c>
      <c r="I39" s="142">
        <v>9.42</v>
      </c>
      <c r="J39" s="143">
        <f t="shared" ref="J39:J49" si="26">I39*$E$5</f>
        <v>33.911999999999999</v>
      </c>
      <c r="K39" s="144">
        <f t="shared" ref="K39:K43" si="27">J39*H39</f>
        <v>813.88799999999992</v>
      </c>
      <c r="L39" s="15"/>
      <c r="M39" s="64"/>
      <c r="N39" s="84"/>
      <c r="O39" s="88"/>
      <c r="P39" s="15"/>
      <c r="Q39" s="64"/>
      <c r="R39" s="84"/>
      <c r="S39" s="88"/>
      <c r="T39" s="212"/>
      <c r="U39" s="214"/>
      <c r="V39" s="214"/>
      <c r="W39" s="213"/>
      <c r="X39" s="88"/>
      <c r="Y39" s="212"/>
      <c r="Z39" s="214"/>
      <c r="AA39" s="214"/>
      <c r="AB39" s="213"/>
      <c r="AC39" s="80"/>
      <c r="AD39" s="212"/>
      <c r="AE39" s="214"/>
      <c r="AF39" s="214"/>
      <c r="AG39" s="213"/>
      <c r="AH39" s="80"/>
      <c r="AK39" s="149"/>
      <c r="AL39" s="149"/>
    </row>
    <row r="40" spans="2:38" s="13" customFormat="1" x14ac:dyDescent="0.3">
      <c r="B40" s="62" t="s">
        <v>46</v>
      </c>
      <c r="C40" s="98" t="s">
        <v>54</v>
      </c>
      <c r="D40" s="41"/>
      <c r="E40" s="56"/>
      <c r="F40" s="43"/>
      <c r="G40" s="57"/>
      <c r="H40" s="15">
        <v>24</v>
      </c>
      <c r="I40" s="64">
        <v>8.24</v>
      </c>
      <c r="J40" s="84">
        <f t="shared" si="26"/>
        <v>29.664000000000001</v>
      </c>
      <c r="K40" s="88">
        <f t="shared" si="27"/>
        <v>711.93600000000004</v>
      </c>
      <c r="L40" s="15">
        <v>24</v>
      </c>
      <c r="M40" s="64">
        <v>8.24</v>
      </c>
      <c r="N40" s="84">
        <f t="shared" ref="N40:N43" si="28">M40*$E$5</f>
        <v>29.664000000000001</v>
      </c>
      <c r="O40" s="88">
        <f t="shared" ref="O40:O43" si="29">N40*L40</f>
        <v>711.93600000000004</v>
      </c>
      <c r="P40" s="15">
        <v>24</v>
      </c>
      <c r="Q40" s="64">
        <v>9.89</v>
      </c>
      <c r="R40" s="84">
        <f t="shared" ref="R40:R43" si="30">Q40*$E$5</f>
        <v>35.604000000000006</v>
      </c>
      <c r="S40" s="88">
        <f t="shared" ref="S40:S43" si="31">R40*P40</f>
        <v>854.49600000000009</v>
      </c>
      <c r="T40" s="212">
        <v>24</v>
      </c>
      <c r="U40" s="214">
        <v>23</v>
      </c>
      <c r="V40" s="214">
        <f t="shared" ref="V40:V43" si="32">U40*$V$5</f>
        <v>20.47</v>
      </c>
      <c r="W40" s="213">
        <f t="shared" ref="W40:W43" si="33">V40*$E$5</f>
        <v>73.691999999999993</v>
      </c>
      <c r="X40" s="88">
        <f t="shared" ref="X40:X48" si="34">W40*T40</f>
        <v>1768.6079999999997</v>
      </c>
      <c r="Y40" s="212">
        <v>30</v>
      </c>
      <c r="Z40" s="214">
        <v>9.5366666599999999</v>
      </c>
      <c r="AA40" s="214">
        <f t="shared" ref="AA40:AA43" si="35">Z40*$AA$5</f>
        <v>9.204043176299189</v>
      </c>
      <c r="AB40" s="213">
        <f t="shared" ref="AB40:AB43" si="36">AA40*$E$5</f>
        <v>33.134555434677083</v>
      </c>
      <c r="AC40" s="88">
        <f t="shared" ref="AC40:AC43" si="37">AB40*Y40</f>
        <v>994.03666304031253</v>
      </c>
      <c r="AD40" s="212">
        <v>3</v>
      </c>
      <c r="AE40" s="214">
        <v>55.066666666666663</v>
      </c>
      <c r="AF40" s="214">
        <f t="shared" ref="AF40:AF43" si="38">AE40*$AF$5</f>
        <v>40.444448769139754</v>
      </c>
      <c r="AG40" s="213">
        <f t="shared" ref="AG40:AG43" si="39">AF40*$E$5</f>
        <v>145.60001556890313</v>
      </c>
      <c r="AH40" s="88">
        <f t="shared" ref="AH40:AH43" si="40">AG40*AD40</f>
        <v>436.8000467067094</v>
      </c>
      <c r="AK40" s="153"/>
      <c r="AL40" s="148"/>
    </row>
    <row r="41" spans="2:38" s="13" customFormat="1" x14ac:dyDescent="0.3">
      <c r="B41" s="62" t="s">
        <v>47</v>
      </c>
      <c r="C41" s="98" t="s">
        <v>54</v>
      </c>
      <c r="D41" s="41"/>
      <c r="E41" s="56"/>
      <c r="F41" s="43"/>
      <c r="G41" s="57"/>
      <c r="H41" s="15">
        <v>43</v>
      </c>
      <c r="I41" s="64">
        <v>6.48</v>
      </c>
      <c r="J41" s="84">
        <f t="shared" si="26"/>
        <v>23.328000000000003</v>
      </c>
      <c r="K41" s="88">
        <f t="shared" si="27"/>
        <v>1003.1040000000002</v>
      </c>
      <c r="L41" s="15">
        <v>43</v>
      </c>
      <c r="M41" s="64">
        <v>6.48</v>
      </c>
      <c r="N41" s="84">
        <f t="shared" si="28"/>
        <v>23.328000000000003</v>
      </c>
      <c r="O41" s="88">
        <f t="shared" si="29"/>
        <v>1003.1040000000002</v>
      </c>
      <c r="P41" s="15">
        <v>43</v>
      </c>
      <c r="Q41" s="64">
        <v>7.77</v>
      </c>
      <c r="R41" s="84">
        <f t="shared" si="30"/>
        <v>27.971999999999998</v>
      </c>
      <c r="S41" s="88">
        <f t="shared" si="31"/>
        <v>1202.7959999999998</v>
      </c>
      <c r="T41" s="212">
        <v>36</v>
      </c>
      <c r="U41" s="214">
        <v>18</v>
      </c>
      <c r="V41" s="214">
        <f t="shared" si="32"/>
        <v>16.02</v>
      </c>
      <c r="W41" s="213">
        <f t="shared" si="33"/>
        <v>57.671999999999997</v>
      </c>
      <c r="X41" s="88">
        <f t="shared" si="34"/>
        <v>2076.192</v>
      </c>
      <c r="Y41" s="212">
        <v>42</v>
      </c>
      <c r="Z41" s="214">
        <v>7.1854761900000002</v>
      </c>
      <c r="AA41" s="214">
        <f t="shared" si="35"/>
        <v>6.9348584209642281</v>
      </c>
      <c r="AB41" s="213">
        <f t="shared" si="36"/>
        <v>24.965490315471222</v>
      </c>
      <c r="AC41" s="88">
        <f t="shared" si="37"/>
        <v>1048.5505932497913</v>
      </c>
      <c r="AD41" s="212">
        <v>6</v>
      </c>
      <c r="AE41" s="214">
        <v>40.906666666666666</v>
      </c>
      <c r="AF41" s="214">
        <f t="shared" si="38"/>
        <v>30.044447657075246</v>
      </c>
      <c r="AG41" s="213">
        <f t="shared" si="39"/>
        <v>108.16001156547088</v>
      </c>
      <c r="AH41" s="88">
        <f t="shared" si="40"/>
        <v>648.96006939282529</v>
      </c>
      <c r="AK41" s="153"/>
      <c r="AL41" s="148"/>
    </row>
    <row r="42" spans="2:38" s="13" customFormat="1" x14ac:dyDescent="0.3">
      <c r="B42" s="62" t="s">
        <v>48</v>
      </c>
      <c r="C42" s="98" t="s">
        <v>54</v>
      </c>
      <c r="D42" s="41"/>
      <c r="E42" s="56"/>
      <c r="F42" s="43"/>
      <c r="G42" s="57"/>
      <c r="H42" s="15">
        <v>108</v>
      </c>
      <c r="I42" s="64">
        <v>5.3</v>
      </c>
      <c r="J42" s="84">
        <f t="shared" si="26"/>
        <v>19.079999999999998</v>
      </c>
      <c r="K42" s="88">
        <f t="shared" si="27"/>
        <v>2060.64</v>
      </c>
      <c r="L42" s="15">
        <v>108</v>
      </c>
      <c r="M42" s="64">
        <v>5.3</v>
      </c>
      <c r="N42" s="84">
        <f t="shared" si="28"/>
        <v>19.079999999999998</v>
      </c>
      <c r="O42" s="88">
        <f t="shared" si="29"/>
        <v>2060.64</v>
      </c>
      <c r="P42" s="15">
        <v>108</v>
      </c>
      <c r="Q42" s="64">
        <v>7.06</v>
      </c>
      <c r="R42" s="84">
        <f t="shared" si="30"/>
        <v>25.416</v>
      </c>
      <c r="S42" s="88">
        <f t="shared" si="31"/>
        <v>2744.9279999999999</v>
      </c>
      <c r="T42" s="212">
        <v>120</v>
      </c>
      <c r="U42" s="214">
        <v>15</v>
      </c>
      <c r="V42" s="214">
        <f t="shared" si="32"/>
        <v>13.35</v>
      </c>
      <c r="W42" s="213">
        <f t="shared" si="33"/>
        <v>48.06</v>
      </c>
      <c r="X42" s="88">
        <f t="shared" si="34"/>
        <v>5767.2000000000007</v>
      </c>
      <c r="Y42" s="212">
        <v>96</v>
      </c>
      <c r="Z42" s="214">
        <v>6.1615624999999996</v>
      </c>
      <c r="AA42" s="214">
        <f t="shared" si="35"/>
        <v>5.9466571817312497</v>
      </c>
      <c r="AB42" s="213">
        <f t="shared" si="36"/>
        <v>21.407965854232501</v>
      </c>
      <c r="AC42" s="88">
        <f t="shared" si="37"/>
        <v>2055.1647220063201</v>
      </c>
      <c r="AD42" s="212">
        <v>14</v>
      </c>
      <c r="AE42" s="214">
        <v>34.613614285714284</v>
      </c>
      <c r="AF42" s="214">
        <f t="shared" si="38"/>
        <v>25.422431289830545</v>
      </c>
      <c r="AG42" s="213">
        <f t="shared" si="39"/>
        <v>91.520752643389969</v>
      </c>
      <c r="AH42" s="88">
        <f t="shared" si="40"/>
        <v>1281.2905370074595</v>
      </c>
      <c r="AK42" s="153"/>
      <c r="AL42" s="148"/>
    </row>
    <row r="43" spans="2:38" s="13" customFormat="1" x14ac:dyDescent="0.3">
      <c r="B43" s="62" t="s">
        <v>49</v>
      </c>
      <c r="C43" s="98" t="s">
        <v>54</v>
      </c>
      <c r="D43" s="41"/>
      <c r="E43" s="56"/>
      <c r="F43" s="43"/>
      <c r="G43" s="57"/>
      <c r="H43" s="15">
        <v>458</v>
      </c>
      <c r="I43" s="64">
        <v>4.71</v>
      </c>
      <c r="J43" s="84">
        <f t="shared" si="26"/>
        <v>16.956</v>
      </c>
      <c r="K43" s="88">
        <f t="shared" si="27"/>
        <v>7765.848</v>
      </c>
      <c r="L43" s="15">
        <v>458</v>
      </c>
      <c r="M43" s="64">
        <v>4.71</v>
      </c>
      <c r="N43" s="84">
        <f t="shared" si="28"/>
        <v>16.956</v>
      </c>
      <c r="O43" s="88">
        <f t="shared" si="29"/>
        <v>7765.848</v>
      </c>
      <c r="P43" s="15">
        <v>458</v>
      </c>
      <c r="Q43" s="64">
        <v>6.36</v>
      </c>
      <c r="R43" s="84">
        <f t="shared" si="30"/>
        <v>22.896000000000001</v>
      </c>
      <c r="S43" s="88">
        <f t="shared" si="31"/>
        <v>10486.368</v>
      </c>
      <c r="T43" s="212">
        <v>426</v>
      </c>
      <c r="U43" s="214">
        <v>11</v>
      </c>
      <c r="V43" s="214">
        <f t="shared" si="32"/>
        <v>9.7900000000000009</v>
      </c>
      <c r="W43" s="213">
        <f t="shared" si="33"/>
        <v>35.244000000000007</v>
      </c>
      <c r="X43" s="88">
        <f t="shared" si="34"/>
        <v>15013.944000000003</v>
      </c>
      <c r="Y43" s="212">
        <v>468</v>
      </c>
      <c r="Z43" s="214">
        <v>5.4553418000000002</v>
      </c>
      <c r="AA43" s="214">
        <f t="shared" si="35"/>
        <v>5.2650683156697164</v>
      </c>
      <c r="AB43" s="213">
        <f t="shared" si="36"/>
        <v>18.954245936410981</v>
      </c>
      <c r="AC43" s="88">
        <f t="shared" si="37"/>
        <v>8870.5870982403394</v>
      </c>
      <c r="AD43" s="212">
        <v>94</v>
      </c>
      <c r="AE43" s="214">
        <v>29.893291489361701</v>
      </c>
      <c r="AF43" s="214">
        <f t="shared" si="38"/>
        <v>21.955527170383487</v>
      </c>
      <c r="AG43" s="213">
        <f t="shared" si="39"/>
        <v>79.039897813380549</v>
      </c>
      <c r="AH43" s="88">
        <f t="shared" si="40"/>
        <v>7429.7503944577711</v>
      </c>
      <c r="AK43" s="153"/>
      <c r="AL43" s="148"/>
    </row>
    <row r="44" spans="2:38" s="13" customFormat="1" x14ac:dyDescent="0.3">
      <c r="B44" s="117"/>
      <c r="C44" s="98"/>
      <c r="D44" s="41"/>
      <c r="E44" s="56"/>
      <c r="F44" s="43"/>
      <c r="G44" s="57"/>
      <c r="H44" s="15"/>
      <c r="I44" s="64"/>
      <c r="J44" s="84"/>
      <c r="K44" s="88"/>
      <c r="L44" s="15"/>
      <c r="M44" s="64"/>
      <c r="N44" s="84"/>
      <c r="O44" s="88"/>
      <c r="P44" s="15"/>
      <c r="Q44" s="64"/>
      <c r="R44" s="84"/>
      <c r="S44" s="88"/>
      <c r="T44" s="212"/>
      <c r="U44" s="214"/>
      <c r="V44" s="214"/>
      <c r="W44" s="213"/>
      <c r="X44" s="88"/>
      <c r="Y44" s="212"/>
      <c r="Z44" s="214"/>
      <c r="AA44" s="214"/>
      <c r="AB44" s="213"/>
      <c r="AC44" s="88"/>
      <c r="AD44" s="212"/>
      <c r="AE44" s="214"/>
      <c r="AF44" s="214"/>
      <c r="AG44" s="213"/>
      <c r="AH44" s="80"/>
      <c r="AK44" s="148"/>
      <c r="AL44" s="148"/>
    </row>
    <row r="45" spans="2:38" s="133" customFormat="1" x14ac:dyDescent="0.3">
      <c r="B45" s="125" t="s">
        <v>112</v>
      </c>
      <c r="C45" s="126"/>
      <c r="D45" s="127"/>
      <c r="E45" s="128"/>
      <c r="F45" s="97"/>
      <c r="G45" s="129"/>
      <c r="H45" s="130"/>
      <c r="I45" s="131"/>
      <c r="J45" s="132"/>
      <c r="K45" s="102">
        <f>SUM(K47:K62)</f>
        <v>4249.2959999999994</v>
      </c>
      <c r="L45" s="130"/>
      <c r="M45" s="131"/>
      <c r="N45" s="132"/>
      <c r="O45" s="102">
        <f>SUM(O47:O62)</f>
        <v>4249.2959999999994</v>
      </c>
      <c r="P45" s="130"/>
      <c r="Q45" s="131"/>
      <c r="R45" s="132"/>
      <c r="S45" s="102">
        <f>SUM(S47:S62)</f>
        <v>4249.2959999999994</v>
      </c>
      <c r="T45" s="130"/>
      <c r="U45" s="131"/>
      <c r="V45" s="131"/>
      <c r="W45" s="132"/>
      <c r="X45" s="102">
        <f>SUM(X47:X62)</f>
        <v>4665.0240000000003</v>
      </c>
      <c r="Y45" s="130"/>
      <c r="Z45" s="131"/>
      <c r="AA45" s="131"/>
      <c r="AB45" s="132"/>
      <c r="AC45" s="102">
        <f>SUM(AC47:AC62)</f>
        <v>8580.0199929890405</v>
      </c>
      <c r="AD45" s="130"/>
      <c r="AE45" s="131"/>
      <c r="AF45" s="131"/>
      <c r="AG45" s="132"/>
      <c r="AH45" s="102">
        <f>SUM(AH47:AH62)</f>
        <v>4272.3100568349882</v>
      </c>
      <c r="AK45" s="150"/>
      <c r="AL45" s="150"/>
    </row>
    <row r="46" spans="2:38" s="13" customFormat="1" ht="6" customHeight="1" x14ac:dyDescent="0.3">
      <c r="B46" s="117"/>
      <c r="C46" s="98"/>
      <c r="D46" s="41"/>
      <c r="E46" s="56"/>
      <c r="F46" s="43"/>
      <c r="G46" s="57"/>
      <c r="H46" s="15"/>
      <c r="I46" s="64"/>
      <c r="J46" s="84"/>
      <c r="K46" s="88"/>
      <c r="L46" s="15"/>
      <c r="M46" s="64"/>
      <c r="N46" s="84"/>
      <c r="O46" s="88"/>
      <c r="P46" s="15"/>
      <c r="Q46" s="64"/>
      <c r="R46" s="84"/>
      <c r="S46" s="88"/>
      <c r="T46" s="212"/>
      <c r="U46" s="214"/>
      <c r="V46" s="214"/>
      <c r="W46" s="213"/>
      <c r="X46" s="88"/>
      <c r="Y46" s="212"/>
      <c r="Z46" s="214"/>
      <c r="AA46" s="214"/>
      <c r="AB46" s="213"/>
      <c r="AC46" s="88"/>
      <c r="AD46" s="212"/>
      <c r="AE46" s="214"/>
      <c r="AF46" s="214"/>
      <c r="AG46" s="213"/>
      <c r="AH46" s="80"/>
      <c r="AK46" s="148"/>
      <c r="AL46" s="148"/>
    </row>
    <row r="47" spans="2:38" s="13" customFormat="1" x14ac:dyDescent="0.3">
      <c r="B47" s="62" t="s">
        <v>42</v>
      </c>
      <c r="C47" s="98" t="s">
        <v>55</v>
      </c>
      <c r="D47" s="41"/>
      <c r="E47" s="56"/>
      <c r="F47" s="43"/>
      <c r="G47" s="57"/>
      <c r="H47" s="15"/>
      <c r="I47" s="64"/>
      <c r="J47" s="84"/>
      <c r="K47" s="88"/>
      <c r="L47" s="15"/>
      <c r="M47" s="64"/>
      <c r="N47" s="84"/>
      <c r="O47" s="88"/>
      <c r="P47" s="15"/>
      <c r="Q47" s="64"/>
      <c r="R47" s="84"/>
      <c r="S47" s="88"/>
      <c r="T47" s="212">
        <v>12</v>
      </c>
      <c r="U47" s="214">
        <v>63</v>
      </c>
      <c r="V47" s="214">
        <f t="shared" ref="V47:V48" si="41">U47*$V$5</f>
        <v>56.07</v>
      </c>
      <c r="W47" s="213">
        <f t="shared" ref="W47:W48" si="42">V47*$E$5</f>
        <v>201.852</v>
      </c>
      <c r="X47" s="88">
        <f t="shared" si="34"/>
        <v>2422.2240000000002</v>
      </c>
      <c r="Y47" s="212"/>
      <c r="Z47" s="214"/>
      <c r="AA47" s="214"/>
      <c r="AB47" s="213"/>
      <c r="AC47" s="80"/>
      <c r="AD47" s="212">
        <v>12</v>
      </c>
      <c r="AE47" s="214">
        <v>31.466666666666665</v>
      </c>
      <c r="AF47" s="214">
        <f t="shared" ref="AF47:AF48" si="43">AE47*$AF$5</f>
        <v>23.111113582365572</v>
      </c>
      <c r="AG47" s="213">
        <f t="shared" ref="AG47:AG48" si="44">AF47*$E$5</f>
        <v>83.200008896516067</v>
      </c>
      <c r="AH47" s="88">
        <f t="shared" ref="AH47:AH48" si="45">AG47*AD47</f>
        <v>998.40010675819281</v>
      </c>
      <c r="AK47" s="153"/>
      <c r="AL47" s="148"/>
    </row>
    <row r="48" spans="2:38" s="55" customFormat="1" x14ac:dyDescent="0.3">
      <c r="B48" s="62" t="s">
        <v>36</v>
      </c>
      <c r="C48" s="98" t="s">
        <v>25</v>
      </c>
      <c r="D48" s="41"/>
      <c r="E48" s="56"/>
      <c r="F48" s="43"/>
      <c r="G48" s="57"/>
      <c r="H48" s="15"/>
      <c r="I48" s="16"/>
      <c r="J48" s="84"/>
      <c r="K48" s="88"/>
      <c r="L48" s="15"/>
      <c r="M48" s="16"/>
      <c r="N48" s="84"/>
      <c r="O48" s="88"/>
      <c r="P48" s="15"/>
      <c r="Q48" s="16"/>
      <c r="R48" s="84"/>
      <c r="S48" s="88"/>
      <c r="T48" s="212">
        <v>1</v>
      </c>
      <c r="U48" s="214">
        <v>700</v>
      </c>
      <c r="V48" s="214">
        <f t="shared" si="41"/>
        <v>623</v>
      </c>
      <c r="W48" s="213">
        <f t="shared" si="42"/>
        <v>2242.8000000000002</v>
      </c>
      <c r="X48" s="88">
        <f t="shared" si="34"/>
        <v>2242.8000000000002</v>
      </c>
      <c r="Y48" s="212"/>
      <c r="Z48" s="214"/>
      <c r="AA48" s="214"/>
      <c r="AB48" s="213"/>
      <c r="AC48" s="80"/>
      <c r="AD48" s="212">
        <v>8</v>
      </c>
      <c r="AE48" s="214">
        <v>23.599999999999998</v>
      </c>
      <c r="AF48" s="214">
        <f t="shared" si="43"/>
        <v>17.333335186774178</v>
      </c>
      <c r="AG48" s="213">
        <f t="shared" si="44"/>
        <v>62.400006672387043</v>
      </c>
      <c r="AH48" s="88">
        <f t="shared" si="45"/>
        <v>499.20005337909635</v>
      </c>
      <c r="AK48" s="153"/>
      <c r="AL48" s="149"/>
    </row>
    <row r="49" spans="2:38" s="55" customFormat="1" x14ac:dyDescent="0.3">
      <c r="B49" s="62" t="s">
        <v>89</v>
      </c>
      <c r="C49" s="98" t="s">
        <v>25</v>
      </c>
      <c r="D49" s="41"/>
      <c r="E49" s="56"/>
      <c r="F49" s="43"/>
      <c r="G49" s="57"/>
      <c r="H49" s="15">
        <v>1</v>
      </c>
      <c r="I49" s="64">
        <v>1180.3599999999999</v>
      </c>
      <c r="J49" s="84">
        <f t="shared" si="26"/>
        <v>4249.2959999999994</v>
      </c>
      <c r="K49" s="88">
        <f t="shared" ref="K49" si="46">J49*H49</f>
        <v>4249.2959999999994</v>
      </c>
      <c r="L49" s="15">
        <v>1</v>
      </c>
      <c r="M49" s="64">
        <v>1180.3599999999999</v>
      </c>
      <c r="N49" s="84">
        <f t="shared" ref="N49" si="47">M49*$E$5</f>
        <v>4249.2959999999994</v>
      </c>
      <c r="O49" s="88">
        <f t="shared" ref="O49" si="48">N49*L49</f>
        <v>4249.2959999999994</v>
      </c>
      <c r="P49" s="15">
        <v>1</v>
      </c>
      <c r="Q49" s="64">
        <v>1180.3599999999999</v>
      </c>
      <c r="R49" s="84">
        <f t="shared" ref="R49" si="49">Q49*$E$5</f>
        <v>4249.2959999999994</v>
      </c>
      <c r="S49" s="88">
        <f t="shared" ref="S49" si="50">R49*P49</f>
        <v>4249.2959999999994</v>
      </c>
      <c r="T49" s="212"/>
      <c r="U49" s="214"/>
      <c r="V49" s="214"/>
      <c r="W49" s="213"/>
      <c r="X49" s="88"/>
      <c r="Y49" s="212"/>
      <c r="Z49" s="214"/>
      <c r="AA49" s="214"/>
      <c r="AB49" s="213"/>
      <c r="AC49" s="80"/>
      <c r="AD49" s="212"/>
      <c r="AE49" s="214"/>
      <c r="AF49" s="214"/>
      <c r="AG49" s="213"/>
      <c r="AH49" s="80"/>
      <c r="AK49" s="149"/>
      <c r="AL49" s="149"/>
    </row>
    <row r="50" spans="2:38" s="55" customFormat="1" x14ac:dyDescent="0.3">
      <c r="B50" s="62" t="s">
        <v>90</v>
      </c>
      <c r="C50" s="98" t="s">
        <v>55</v>
      </c>
      <c r="D50" s="41"/>
      <c r="E50" s="56"/>
      <c r="F50" s="43"/>
      <c r="G50" s="57"/>
      <c r="H50" s="15"/>
      <c r="I50" s="16"/>
      <c r="J50" s="84"/>
      <c r="K50" s="88"/>
      <c r="L50" s="15"/>
      <c r="M50" s="16"/>
      <c r="N50" s="84"/>
      <c r="O50" s="88"/>
      <c r="P50" s="15"/>
      <c r="Q50" s="16"/>
      <c r="R50" s="84"/>
      <c r="S50" s="88"/>
      <c r="T50" s="212"/>
      <c r="U50" s="214"/>
      <c r="V50" s="214"/>
      <c r="W50" s="213"/>
      <c r="X50" s="88"/>
      <c r="Y50" s="212">
        <v>40</v>
      </c>
      <c r="Z50" s="214">
        <v>1.57</v>
      </c>
      <c r="AA50" s="214">
        <f>Z50*$AA$5</f>
        <v>1.5152409434</v>
      </c>
      <c r="AB50" s="213">
        <f>AA50*$E$5</f>
        <v>5.4548673962400001</v>
      </c>
      <c r="AC50" s="88">
        <f t="shared" ref="AC50:AC92" si="51">AB50*Y50</f>
        <v>218.19469584960001</v>
      </c>
      <c r="AD50" s="212">
        <v>46</v>
      </c>
      <c r="AE50" s="214">
        <v>4.72</v>
      </c>
      <c r="AF50" s="214">
        <f t="shared" ref="AF50:AF57" si="52">AE50*$AF$5</f>
        <v>3.4666670373548358</v>
      </c>
      <c r="AG50" s="213">
        <f t="shared" ref="AG50:AG57" si="53">AF50*$E$5</f>
        <v>12.480001334477409</v>
      </c>
      <c r="AH50" s="88">
        <f t="shared" ref="AH50:AH57" si="54">AG50*AD50</f>
        <v>574.08006138596079</v>
      </c>
      <c r="AK50" s="153"/>
      <c r="AL50" s="149"/>
    </row>
    <row r="51" spans="2:38" s="55" customFormat="1" x14ac:dyDescent="0.3">
      <c r="B51" s="62" t="s">
        <v>121</v>
      </c>
      <c r="C51" s="98" t="s">
        <v>55</v>
      </c>
      <c r="D51" s="41"/>
      <c r="E51" s="56"/>
      <c r="F51" s="43"/>
      <c r="G51" s="57"/>
      <c r="H51" s="15"/>
      <c r="I51" s="16"/>
      <c r="J51" s="84"/>
      <c r="K51" s="88"/>
      <c r="L51" s="15"/>
      <c r="M51" s="16"/>
      <c r="N51" s="84"/>
      <c r="O51" s="88"/>
      <c r="P51" s="15"/>
      <c r="Q51" s="16"/>
      <c r="R51" s="84"/>
      <c r="S51" s="88"/>
      <c r="T51" s="212"/>
      <c r="U51" s="214"/>
      <c r="V51" s="214"/>
      <c r="W51" s="213"/>
      <c r="X51" s="88"/>
      <c r="Y51" s="212"/>
      <c r="Z51" s="214"/>
      <c r="AA51" s="214"/>
      <c r="AB51" s="213"/>
      <c r="AC51" s="88"/>
      <c r="AD51" s="212">
        <v>16</v>
      </c>
      <c r="AE51" s="214">
        <v>3.9330874999999996</v>
      </c>
      <c r="AF51" s="214">
        <f t="shared" si="52"/>
        <v>2.8887086422208341</v>
      </c>
      <c r="AG51" s="213">
        <f t="shared" si="53"/>
        <v>10.399351111995003</v>
      </c>
      <c r="AH51" s="88">
        <f t="shared" si="54"/>
        <v>166.38961779192005</v>
      </c>
      <c r="AK51" s="153"/>
      <c r="AL51" s="149"/>
    </row>
    <row r="52" spans="2:38" s="55" customFormat="1" x14ac:dyDescent="0.3">
      <c r="B52" s="62" t="s">
        <v>91</v>
      </c>
      <c r="C52" s="98" t="s">
        <v>55</v>
      </c>
      <c r="D52" s="41"/>
      <c r="E52" s="56"/>
      <c r="F52" s="43"/>
      <c r="G52" s="57"/>
      <c r="H52" s="15"/>
      <c r="I52" s="64"/>
      <c r="J52" s="84"/>
      <c r="K52" s="105"/>
      <c r="L52" s="15"/>
      <c r="M52" s="64"/>
      <c r="N52" s="84"/>
      <c r="O52" s="105"/>
      <c r="P52" s="15"/>
      <c r="Q52" s="64"/>
      <c r="R52" s="84"/>
      <c r="S52" s="105"/>
      <c r="T52" s="212"/>
      <c r="U52" s="214"/>
      <c r="V52" s="214"/>
      <c r="W52" s="213"/>
      <c r="X52" s="105"/>
      <c r="Y52" s="212">
        <v>22</v>
      </c>
      <c r="Z52" s="214">
        <v>1.45</v>
      </c>
      <c r="AA52" s="214">
        <f t="shared" ref="AA52:AA62" si="55">Z52*$AA$5</f>
        <v>1.3994263490000001</v>
      </c>
      <c r="AB52" s="213">
        <f t="shared" ref="AB52:AB62" si="56">AA52*$E$5</f>
        <v>5.0379348564000006</v>
      </c>
      <c r="AC52" s="88">
        <f t="shared" si="51"/>
        <v>110.83456684080001</v>
      </c>
      <c r="AD52" s="212">
        <v>22</v>
      </c>
      <c r="AE52" s="214">
        <v>3.1468454545454545</v>
      </c>
      <c r="AF52" s="214">
        <f t="shared" si="52"/>
        <v>2.3112426713819119</v>
      </c>
      <c r="AG52" s="213">
        <f t="shared" si="53"/>
        <v>8.3204736169748834</v>
      </c>
      <c r="AH52" s="88">
        <f t="shared" si="54"/>
        <v>183.05041957344744</v>
      </c>
      <c r="AK52" s="153"/>
      <c r="AL52" s="149"/>
    </row>
    <row r="53" spans="2:38" s="55" customFormat="1" x14ac:dyDescent="0.3">
      <c r="B53" s="62" t="s">
        <v>92</v>
      </c>
      <c r="C53" s="98" t="s">
        <v>55</v>
      </c>
      <c r="D53" s="41"/>
      <c r="E53" s="56"/>
      <c r="F53" s="43"/>
      <c r="G53" s="57"/>
      <c r="H53" s="15"/>
      <c r="I53" s="64"/>
      <c r="J53" s="84"/>
      <c r="K53" s="88"/>
      <c r="L53" s="15"/>
      <c r="M53" s="64"/>
      <c r="N53" s="84"/>
      <c r="O53" s="88"/>
      <c r="P53" s="15"/>
      <c r="Q53" s="64"/>
      <c r="R53" s="84"/>
      <c r="S53" s="88"/>
      <c r="T53" s="212"/>
      <c r="U53" s="214"/>
      <c r="V53" s="214"/>
      <c r="W53" s="213"/>
      <c r="X53" s="88"/>
      <c r="Y53" s="212">
        <v>8</v>
      </c>
      <c r="Z53" s="214">
        <v>1.33</v>
      </c>
      <c r="AA53" s="214">
        <f t="shared" si="55"/>
        <v>1.2836117546000001</v>
      </c>
      <c r="AB53" s="213">
        <f t="shared" si="56"/>
        <v>4.6210023165600003</v>
      </c>
      <c r="AC53" s="88">
        <f t="shared" si="51"/>
        <v>36.968018532480002</v>
      </c>
      <c r="AD53" s="212">
        <v>12</v>
      </c>
      <c r="AE53" s="214">
        <v>3.1466666666666665</v>
      </c>
      <c r="AF53" s="214">
        <f t="shared" si="52"/>
        <v>2.3111113582365572</v>
      </c>
      <c r="AG53" s="213">
        <f t="shared" si="53"/>
        <v>8.320000889651606</v>
      </c>
      <c r="AH53" s="88">
        <f t="shared" si="54"/>
        <v>99.840010675819272</v>
      </c>
      <c r="AK53" s="153"/>
      <c r="AL53" s="149"/>
    </row>
    <row r="54" spans="2:38" s="55" customFormat="1" x14ac:dyDescent="0.3">
      <c r="B54" s="62" t="s">
        <v>93</v>
      </c>
      <c r="C54" s="98" t="s">
        <v>55</v>
      </c>
      <c r="D54" s="41"/>
      <c r="E54" s="56"/>
      <c r="F54" s="43"/>
      <c r="G54" s="57"/>
      <c r="H54" s="15"/>
      <c r="I54" s="16"/>
      <c r="J54" s="84"/>
      <c r="K54" s="88"/>
      <c r="L54" s="15"/>
      <c r="M54" s="16"/>
      <c r="N54" s="84"/>
      <c r="O54" s="88"/>
      <c r="P54" s="15"/>
      <c r="Q54" s="16"/>
      <c r="R54" s="84"/>
      <c r="S54" s="88"/>
      <c r="T54" s="212"/>
      <c r="U54" s="214"/>
      <c r="V54" s="214"/>
      <c r="W54" s="213"/>
      <c r="X54" s="88"/>
      <c r="Y54" s="217">
        <v>10</v>
      </c>
      <c r="Z54" s="214">
        <v>1.28</v>
      </c>
      <c r="AA54" s="214">
        <f t="shared" si="55"/>
        <v>1.2353556736</v>
      </c>
      <c r="AB54" s="213">
        <f t="shared" si="56"/>
        <v>4.4472804249599998</v>
      </c>
      <c r="AC54" s="88">
        <f t="shared" si="51"/>
        <v>44.472804249599996</v>
      </c>
      <c r="AD54" s="212">
        <v>8</v>
      </c>
      <c r="AE54" s="214">
        <v>3.1461749999999995</v>
      </c>
      <c r="AF54" s="214">
        <f t="shared" si="52"/>
        <v>2.3107502470868324</v>
      </c>
      <c r="AG54" s="213">
        <f t="shared" si="53"/>
        <v>8.3187008895125967</v>
      </c>
      <c r="AH54" s="88">
        <f t="shared" si="54"/>
        <v>66.549607116100773</v>
      </c>
      <c r="AK54" s="153"/>
      <c r="AL54" s="149"/>
    </row>
    <row r="55" spans="2:38" s="55" customFormat="1" x14ac:dyDescent="0.3">
      <c r="B55" s="62" t="s">
        <v>94</v>
      </c>
      <c r="C55" s="98" t="s">
        <v>55</v>
      </c>
      <c r="D55" s="41"/>
      <c r="E55" s="56"/>
      <c r="F55" s="43"/>
      <c r="G55" s="57"/>
      <c r="H55" s="15"/>
      <c r="I55" s="16"/>
      <c r="J55" s="84"/>
      <c r="K55" s="88"/>
      <c r="L55" s="15"/>
      <c r="M55" s="16"/>
      <c r="N55" s="84"/>
      <c r="O55" s="88"/>
      <c r="P55" s="15"/>
      <c r="Q55" s="16"/>
      <c r="R55" s="84"/>
      <c r="S55" s="88"/>
      <c r="T55" s="212"/>
      <c r="U55" s="214"/>
      <c r="V55" s="214"/>
      <c r="W55" s="213"/>
      <c r="X55" s="88"/>
      <c r="Y55" s="217">
        <v>32</v>
      </c>
      <c r="Z55" s="214">
        <v>1.22</v>
      </c>
      <c r="AA55" s="214">
        <f t="shared" si="55"/>
        <v>1.1774483763999999</v>
      </c>
      <c r="AB55" s="213">
        <f t="shared" si="56"/>
        <v>4.23881415504</v>
      </c>
      <c r="AC55" s="88">
        <f t="shared" si="51"/>
        <v>135.64205296128</v>
      </c>
      <c r="AD55" s="212">
        <v>13</v>
      </c>
      <c r="AE55" s="214">
        <v>2.36</v>
      </c>
      <c r="AF55" s="214">
        <f t="shared" si="52"/>
        <v>1.7333335186774179</v>
      </c>
      <c r="AG55" s="213">
        <f t="shared" si="53"/>
        <v>6.2400006672387045</v>
      </c>
      <c r="AH55" s="88">
        <f t="shared" si="54"/>
        <v>81.120008674103161</v>
      </c>
      <c r="AK55" s="153"/>
      <c r="AL55" s="149"/>
    </row>
    <row r="56" spans="2:38" s="55" customFormat="1" x14ac:dyDescent="0.3">
      <c r="B56" s="62" t="s">
        <v>95</v>
      </c>
      <c r="C56" s="98" t="s">
        <v>55</v>
      </c>
      <c r="D56" s="41"/>
      <c r="E56" s="56"/>
      <c r="F56" s="43"/>
      <c r="G56" s="57"/>
      <c r="H56" s="15"/>
      <c r="I56" s="16"/>
      <c r="J56" s="84"/>
      <c r="K56" s="88"/>
      <c r="L56" s="15"/>
      <c r="M56" s="16"/>
      <c r="N56" s="84"/>
      <c r="O56" s="88"/>
      <c r="P56" s="15"/>
      <c r="Q56" s="16"/>
      <c r="R56" s="84"/>
      <c r="S56" s="88"/>
      <c r="T56" s="212"/>
      <c r="U56" s="214"/>
      <c r="V56" s="214"/>
      <c r="W56" s="213"/>
      <c r="X56" s="88"/>
      <c r="Y56" s="217">
        <v>14</v>
      </c>
      <c r="Z56" s="214">
        <v>1.22</v>
      </c>
      <c r="AA56" s="214">
        <f t="shared" si="55"/>
        <v>1.1774483763999999</v>
      </c>
      <c r="AB56" s="213">
        <f t="shared" si="56"/>
        <v>4.23881415504</v>
      </c>
      <c r="AC56" s="88">
        <f t="shared" si="51"/>
        <v>59.34339817056</v>
      </c>
      <c r="AD56" s="212">
        <v>33</v>
      </c>
      <c r="AE56" s="214">
        <v>2.36</v>
      </c>
      <c r="AF56" s="214">
        <f t="shared" si="52"/>
        <v>1.7333335186774179</v>
      </c>
      <c r="AG56" s="213">
        <f t="shared" si="53"/>
        <v>6.2400006672387045</v>
      </c>
      <c r="AH56" s="88">
        <f t="shared" si="54"/>
        <v>205.92002201887726</v>
      </c>
      <c r="AK56" s="153"/>
      <c r="AL56" s="149"/>
    </row>
    <row r="57" spans="2:38" s="55" customFormat="1" x14ac:dyDescent="0.3">
      <c r="B57" s="62" t="s">
        <v>96</v>
      </c>
      <c r="C57" s="98" t="s">
        <v>55</v>
      </c>
      <c r="D57" s="41"/>
      <c r="E57" s="56"/>
      <c r="F57" s="43"/>
      <c r="G57" s="57"/>
      <c r="H57" s="15"/>
      <c r="I57" s="16"/>
      <c r="J57" s="84"/>
      <c r="K57" s="88"/>
      <c r="L57" s="15"/>
      <c r="M57" s="16"/>
      <c r="N57" s="84"/>
      <c r="O57" s="88"/>
      <c r="P57" s="15"/>
      <c r="Q57" s="16"/>
      <c r="R57" s="84"/>
      <c r="S57" s="88"/>
      <c r="T57" s="212"/>
      <c r="U57" s="214"/>
      <c r="V57" s="214"/>
      <c r="W57" s="213"/>
      <c r="X57" s="88"/>
      <c r="Y57" s="217">
        <v>156</v>
      </c>
      <c r="Z57" s="214">
        <v>1.18</v>
      </c>
      <c r="AA57" s="214">
        <f t="shared" si="55"/>
        <v>1.1388435116</v>
      </c>
      <c r="AB57" s="213">
        <f t="shared" si="56"/>
        <v>4.0998366417599996</v>
      </c>
      <c r="AC57" s="88">
        <f t="shared" si="51"/>
        <v>639.57451611455997</v>
      </c>
      <c r="AD57" s="212">
        <v>224</v>
      </c>
      <c r="AE57" s="214">
        <v>2.36</v>
      </c>
      <c r="AF57" s="214">
        <f t="shared" si="52"/>
        <v>1.7333335186774179</v>
      </c>
      <c r="AG57" s="213">
        <f t="shared" si="53"/>
        <v>6.2400006672387045</v>
      </c>
      <c r="AH57" s="88">
        <f t="shared" si="54"/>
        <v>1397.7601494614698</v>
      </c>
      <c r="AK57" s="153"/>
      <c r="AL57" s="149"/>
    </row>
    <row r="58" spans="2:38" s="55" customFormat="1" x14ac:dyDescent="0.3">
      <c r="B58" s="62" t="s">
        <v>71</v>
      </c>
      <c r="C58" s="98" t="s">
        <v>55</v>
      </c>
      <c r="D58" s="41"/>
      <c r="E58" s="56"/>
      <c r="F58" s="43"/>
      <c r="G58" s="57"/>
      <c r="H58" s="15"/>
      <c r="I58" s="16"/>
      <c r="J58" s="84"/>
      <c r="K58" s="88"/>
      <c r="L58" s="15"/>
      <c r="M58" s="16"/>
      <c r="N58" s="84"/>
      <c r="O58" s="88"/>
      <c r="P58" s="15"/>
      <c r="Q58" s="16"/>
      <c r="R58" s="84"/>
      <c r="S58" s="88"/>
      <c r="T58" s="212"/>
      <c r="U58" s="214"/>
      <c r="V58" s="214"/>
      <c r="W58" s="213"/>
      <c r="X58" s="88"/>
      <c r="Y58" s="217">
        <v>15</v>
      </c>
      <c r="Z58" s="214">
        <v>23.2</v>
      </c>
      <c r="AA58" s="214">
        <f t="shared" si="55"/>
        <v>22.390821584000001</v>
      </c>
      <c r="AB58" s="213">
        <f t="shared" si="56"/>
        <v>80.60695770240001</v>
      </c>
      <c r="AC58" s="88">
        <f t="shared" si="51"/>
        <v>1209.1043655360002</v>
      </c>
      <c r="AD58" s="212"/>
      <c r="AE58" s="214"/>
      <c r="AF58" s="214"/>
      <c r="AG58" s="213"/>
      <c r="AH58" s="80"/>
      <c r="AK58" s="149"/>
      <c r="AL58" s="149"/>
    </row>
    <row r="59" spans="2:38" s="55" customFormat="1" x14ac:dyDescent="0.3">
      <c r="B59" s="62" t="s">
        <v>72</v>
      </c>
      <c r="C59" s="98" t="s">
        <v>55</v>
      </c>
      <c r="D59" s="41"/>
      <c r="E59" s="56"/>
      <c r="F59" s="43"/>
      <c r="G59" s="57"/>
      <c r="H59" s="15"/>
      <c r="I59" s="16"/>
      <c r="J59" s="84"/>
      <c r="K59" s="88"/>
      <c r="L59" s="15"/>
      <c r="M59" s="16"/>
      <c r="N59" s="84"/>
      <c r="O59" s="88"/>
      <c r="P59" s="15"/>
      <c r="Q59" s="16"/>
      <c r="R59" s="84"/>
      <c r="S59" s="88"/>
      <c r="T59" s="212"/>
      <c r="U59" s="214"/>
      <c r="V59" s="214"/>
      <c r="W59" s="213"/>
      <c r="X59" s="88"/>
      <c r="Y59" s="217">
        <v>9</v>
      </c>
      <c r="Z59" s="214">
        <v>15.08</v>
      </c>
      <c r="AA59" s="214">
        <f t="shared" si="55"/>
        <v>14.5540340296</v>
      </c>
      <c r="AB59" s="213">
        <f t="shared" si="56"/>
        <v>52.394522506560001</v>
      </c>
      <c r="AC59" s="88">
        <f t="shared" si="51"/>
        <v>471.55070255904002</v>
      </c>
      <c r="AD59" s="212"/>
      <c r="AE59" s="214"/>
      <c r="AF59" s="214"/>
      <c r="AG59" s="213"/>
      <c r="AH59" s="80"/>
      <c r="AK59" s="149"/>
      <c r="AL59" s="149"/>
    </row>
    <row r="60" spans="2:38" s="55" customFormat="1" x14ac:dyDescent="0.3">
      <c r="B60" s="62" t="s">
        <v>73</v>
      </c>
      <c r="C60" s="98" t="s">
        <v>55</v>
      </c>
      <c r="D60" s="41"/>
      <c r="E60" s="56"/>
      <c r="F60" s="43"/>
      <c r="G60" s="57"/>
      <c r="H60" s="15"/>
      <c r="I60" s="16"/>
      <c r="J60" s="84"/>
      <c r="K60" s="88"/>
      <c r="L60" s="15"/>
      <c r="M60" s="16"/>
      <c r="N60" s="84"/>
      <c r="O60" s="88"/>
      <c r="P60" s="15"/>
      <c r="Q60" s="16"/>
      <c r="R60" s="84"/>
      <c r="S60" s="88"/>
      <c r="T60" s="212"/>
      <c r="U60" s="214"/>
      <c r="V60" s="214"/>
      <c r="W60" s="213"/>
      <c r="X60" s="88"/>
      <c r="Y60" s="217">
        <v>3</v>
      </c>
      <c r="Z60" s="214">
        <v>12.76</v>
      </c>
      <c r="AA60" s="214">
        <f t="shared" si="55"/>
        <v>12.3149518712</v>
      </c>
      <c r="AB60" s="213">
        <f t="shared" si="56"/>
        <v>44.333826736319999</v>
      </c>
      <c r="AC60" s="88">
        <f t="shared" si="51"/>
        <v>133.00148020896</v>
      </c>
      <c r="AD60" s="212"/>
      <c r="AE60" s="214"/>
      <c r="AF60" s="214"/>
      <c r="AG60" s="213"/>
      <c r="AH60" s="80"/>
      <c r="AK60" s="149"/>
      <c r="AL60" s="149"/>
    </row>
    <row r="61" spans="2:38" s="55" customFormat="1" x14ac:dyDescent="0.3">
      <c r="B61" s="62" t="s">
        <v>74</v>
      </c>
      <c r="C61" s="98" t="s">
        <v>55</v>
      </c>
      <c r="D61" s="41"/>
      <c r="E61" s="56"/>
      <c r="F61" s="43"/>
      <c r="G61" s="57"/>
      <c r="H61" s="15"/>
      <c r="I61" s="16"/>
      <c r="J61" s="84"/>
      <c r="K61" s="88"/>
      <c r="L61" s="15"/>
      <c r="M61" s="16"/>
      <c r="N61" s="84"/>
      <c r="O61" s="88"/>
      <c r="P61" s="15"/>
      <c r="Q61" s="16"/>
      <c r="R61" s="84"/>
      <c r="S61" s="88"/>
      <c r="T61" s="212"/>
      <c r="U61" s="214"/>
      <c r="V61" s="214"/>
      <c r="W61" s="213"/>
      <c r="X61" s="88"/>
      <c r="Y61" s="217">
        <v>27</v>
      </c>
      <c r="Z61" s="214">
        <v>10.44</v>
      </c>
      <c r="AA61" s="214">
        <f t="shared" si="55"/>
        <v>10.075869712799999</v>
      </c>
      <c r="AB61" s="213">
        <f t="shared" si="56"/>
        <v>36.273130966079997</v>
      </c>
      <c r="AC61" s="88">
        <f t="shared" si="51"/>
        <v>979.3745360841599</v>
      </c>
      <c r="AD61" s="212"/>
      <c r="AE61" s="214"/>
      <c r="AF61" s="214"/>
      <c r="AG61" s="213"/>
      <c r="AH61" s="80"/>
      <c r="AK61" s="149"/>
      <c r="AL61" s="149"/>
    </row>
    <row r="62" spans="2:38" s="55" customFormat="1" x14ac:dyDescent="0.3">
      <c r="B62" s="62" t="s">
        <v>97</v>
      </c>
      <c r="C62" s="98" t="s">
        <v>55</v>
      </c>
      <c r="D62" s="41"/>
      <c r="E62" s="56"/>
      <c r="F62" s="43"/>
      <c r="G62" s="57"/>
      <c r="H62" s="15"/>
      <c r="I62" s="16"/>
      <c r="J62" s="84"/>
      <c r="K62" s="88"/>
      <c r="L62" s="15"/>
      <c r="M62" s="16"/>
      <c r="N62" s="84"/>
      <c r="O62" s="88"/>
      <c r="P62" s="15"/>
      <c r="Q62" s="16"/>
      <c r="R62" s="84"/>
      <c r="S62" s="88"/>
      <c r="T62" s="212"/>
      <c r="U62" s="214"/>
      <c r="V62" s="214"/>
      <c r="W62" s="213"/>
      <c r="X62" s="88"/>
      <c r="Y62" s="217">
        <v>225</v>
      </c>
      <c r="Z62" s="214">
        <v>5.81</v>
      </c>
      <c r="AA62" s="214">
        <f t="shared" si="55"/>
        <v>5.6073566121999994</v>
      </c>
      <c r="AB62" s="213">
        <f t="shared" si="56"/>
        <v>20.186483803919998</v>
      </c>
      <c r="AC62" s="88">
        <f t="shared" si="51"/>
        <v>4541.9588558819996</v>
      </c>
      <c r="AD62" s="212"/>
      <c r="AE62" s="214"/>
      <c r="AF62" s="214"/>
      <c r="AG62" s="213"/>
      <c r="AH62" s="80"/>
      <c r="AK62" s="149"/>
      <c r="AL62" s="149"/>
    </row>
    <row r="63" spans="2:38" s="13" customFormat="1" x14ac:dyDescent="0.3">
      <c r="B63" s="117"/>
      <c r="C63" s="98"/>
      <c r="D63" s="41"/>
      <c r="E63" s="56"/>
      <c r="F63" s="43"/>
      <c r="G63" s="57"/>
      <c r="H63" s="15"/>
      <c r="I63" s="64"/>
      <c r="J63" s="84"/>
      <c r="K63" s="88"/>
      <c r="L63" s="15"/>
      <c r="M63" s="64"/>
      <c r="N63" s="84"/>
      <c r="O63" s="88"/>
      <c r="P63" s="15"/>
      <c r="Q63" s="64"/>
      <c r="R63" s="84"/>
      <c r="S63" s="88"/>
      <c r="T63" s="212"/>
      <c r="U63" s="214"/>
      <c r="V63" s="214"/>
      <c r="W63" s="213"/>
      <c r="X63" s="88"/>
      <c r="Y63" s="212"/>
      <c r="Z63" s="214"/>
      <c r="AA63" s="214"/>
      <c r="AB63" s="213"/>
      <c r="AC63" s="88"/>
      <c r="AD63" s="212"/>
      <c r="AE63" s="214"/>
      <c r="AF63" s="214"/>
      <c r="AG63" s="213"/>
      <c r="AH63" s="80"/>
      <c r="AK63" s="148"/>
      <c r="AL63" s="148"/>
    </row>
    <row r="64" spans="2:38" s="133" customFormat="1" x14ac:dyDescent="0.3">
      <c r="B64" s="125" t="s">
        <v>113</v>
      </c>
      <c r="C64" s="126"/>
      <c r="D64" s="127"/>
      <c r="E64" s="128"/>
      <c r="F64" s="97"/>
      <c r="G64" s="129"/>
      <c r="H64" s="130"/>
      <c r="I64" s="131"/>
      <c r="J64" s="132"/>
      <c r="K64" s="102">
        <f>SUM(K66:K93)</f>
        <v>6352.9560000000001</v>
      </c>
      <c r="L64" s="130"/>
      <c r="M64" s="131"/>
      <c r="N64" s="132"/>
      <c r="O64" s="102">
        <f>SUM(O66:O93)</f>
        <v>6352.9560000000001</v>
      </c>
      <c r="P64" s="130"/>
      <c r="Q64" s="131"/>
      <c r="R64" s="132"/>
      <c r="S64" s="102">
        <f>SUM(S66:S93)</f>
        <v>6352.9560000000001</v>
      </c>
      <c r="T64" s="130"/>
      <c r="U64" s="131"/>
      <c r="V64" s="131"/>
      <c r="W64" s="132"/>
      <c r="X64" s="102">
        <f>SUM(X66:X93)</f>
        <v>0</v>
      </c>
      <c r="Y64" s="130"/>
      <c r="Z64" s="131"/>
      <c r="AA64" s="131"/>
      <c r="AB64" s="132"/>
      <c r="AC64" s="102">
        <f>SUM(AC66:AC93)</f>
        <v>8901.4402368273641</v>
      </c>
      <c r="AD64" s="130"/>
      <c r="AE64" s="131"/>
      <c r="AF64" s="131"/>
      <c r="AG64" s="132"/>
      <c r="AH64" s="102">
        <f>SUM(AH66:AH95)</f>
        <v>19344.002068439982</v>
      </c>
      <c r="AK64" s="150"/>
      <c r="AL64" s="150"/>
    </row>
    <row r="65" spans="2:38" s="13" customFormat="1" ht="6" customHeight="1" x14ac:dyDescent="0.3">
      <c r="B65" s="117"/>
      <c r="C65" s="98"/>
      <c r="D65" s="41"/>
      <c r="E65" s="56"/>
      <c r="F65" s="43"/>
      <c r="G65" s="57"/>
      <c r="H65" s="15"/>
      <c r="I65" s="64"/>
      <c r="J65" s="84"/>
      <c r="K65" s="88"/>
      <c r="L65" s="15"/>
      <c r="M65" s="64"/>
      <c r="N65" s="84"/>
      <c r="O65" s="88"/>
      <c r="P65" s="15"/>
      <c r="Q65" s="64"/>
      <c r="R65" s="84"/>
      <c r="S65" s="88"/>
      <c r="T65" s="15"/>
      <c r="U65" s="64"/>
      <c r="V65" s="64"/>
      <c r="W65" s="84"/>
      <c r="X65" s="88"/>
      <c r="Y65" s="15"/>
      <c r="Z65" s="64"/>
      <c r="AA65" s="64"/>
      <c r="AB65" s="84"/>
      <c r="AC65" s="88"/>
      <c r="AD65" s="15"/>
      <c r="AE65" s="64"/>
      <c r="AF65" s="64"/>
      <c r="AG65" s="84"/>
      <c r="AH65" s="80"/>
      <c r="AK65" s="148"/>
      <c r="AL65" s="148"/>
    </row>
    <row r="66" spans="2:38" s="55" customFormat="1" x14ac:dyDescent="0.3">
      <c r="B66" s="62" t="s">
        <v>60</v>
      </c>
      <c r="C66" s="98" t="s">
        <v>55</v>
      </c>
      <c r="D66" s="41"/>
      <c r="E66" s="56"/>
      <c r="F66" s="43"/>
      <c r="G66" s="57"/>
      <c r="H66" s="15"/>
      <c r="I66" s="16"/>
      <c r="J66" s="84"/>
      <c r="K66" s="88"/>
      <c r="L66" s="15"/>
      <c r="M66" s="16"/>
      <c r="N66" s="84"/>
      <c r="O66" s="88"/>
      <c r="P66" s="15"/>
      <c r="Q66" s="16"/>
      <c r="R66" s="84"/>
      <c r="S66" s="88"/>
      <c r="T66" s="212"/>
      <c r="U66" s="214"/>
      <c r="V66" s="214"/>
      <c r="W66" s="213"/>
      <c r="X66" s="88"/>
      <c r="Y66" s="217">
        <v>3</v>
      </c>
      <c r="Z66" s="214">
        <v>1.91</v>
      </c>
      <c r="AA66" s="214">
        <f t="shared" ref="AA66:AA92" si="57">Z66*$AA$5</f>
        <v>1.8433822942</v>
      </c>
      <c r="AB66" s="213">
        <f t="shared" ref="AB66:AB92" si="58">AA66*$E$5</f>
        <v>6.63617625912</v>
      </c>
      <c r="AC66" s="88">
        <f t="shared" si="51"/>
        <v>19.908528777360001</v>
      </c>
      <c r="AD66" s="212"/>
      <c r="AE66" s="214"/>
      <c r="AF66" s="214"/>
      <c r="AG66" s="213"/>
      <c r="AH66" s="80"/>
      <c r="AK66" s="149"/>
      <c r="AL66" s="149"/>
    </row>
    <row r="67" spans="2:38" s="55" customFormat="1" x14ac:dyDescent="0.3">
      <c r="B67" s="62" t="s">
        <v>61</v>
      </c>
      <c r="C67" s="98" t="s">
        <v>55</v>
      </c>
      <c r="D67" s="41"/>
      <c r="E67" s="56"/>
      <c r="F67" s="43"/>
      <c r="G67" s="57"/>
      <c r="H67" s="15"/>
      <c r="I67" s="16"/>
      <c r="J67" s="84"/>
      <c r="K67" s="88"/>
      <c r="L67" s="15"/>
      <c r="M67" s="16"/>
      <c r="N67" s="84"/>
      <c r="O67" s="88"/>
      <c r="P67" s="15"/>
      <c r="Q67" s="16"/>
      <c r="R67" s="84"/>
      <c r="S67" s="88"/>
      <c r="T67" s="212"/>
      <c r="U67" s="214"/>
      <c r="V67" s="214"/>
      <c r="W67" s="213"/>
      <c r="X67" s="88"/>
      <c r="Y67" s="217">
        <v>60</v>
      </c>
      <c r="Z67" s="214">
        <v>1.88</v>
      </c>
      <c r="AA67" s="214">
        <f t="shared" si="57"/>
        <v>1.8144286455999998</v>
      </c>
      <c r="AB67" s="213">
        <f t="shared" si="58"/>
        <v>6.5319431241599997</v>
      </c>
      <c r="AC67" s="88">
        <f t="shared" si="51"/>
        <v>391.9165874496</v>
      </c>
      <c r="AD67" s="212"/>
      <c r="AE67" s="214"/>
      <c r="AF67" s="214"/>
      <c r="AG67" s="213"/>
      <c r="AH67" s="80"/>
      <c r="AK67" s="149"/>
      <c r="AL67" s="149"/>
    </row>
    <row r="68" spans="2:38" s="55" customFormat="1" x14ac:dyDescent="0.3">
      <c r="B68" s="62" t="s">
        <v>62</v>
      </c>
      <c r="C68" s="98" t="s">
        <v>55</v>
      </c>
      <c r="D68" s="41"/>
      <c r="E68" s="56"/>
      <c r="F68" s="43"/>
      <c r="G68" s="57"/>
      <c r="H68" s="15"/>
      <c r="I68" s="16"/>
      <c r="J68" s="84"/>
      <c r="K68" s="88"/>
      <c r="L68" s="15"/>
      <c r="M68" s="16"/>
      <c r="N68" s="84"/>
      <c r="O68" s="88"/>
      <c r="P68" s="15"/>
      <c r="Q68" s="16"/>
      <c r="R68" s="84"/>
      <c r="S68" s="88"/>
      <c r="T68" s="212"/>
      <c r="U68" s="214"/>
      <c r="V68" s="214"/>
      <c r="W68" s="213"/>
      <c r="X68" s="88"/>
      <c r="Y68" s="217">
        <v>66</v>
      </c>
      <c r="Z68" s="214">
        <v>1.58</v>
      </c>
      <c r="AA68" s="214">
        <f t="shared" si="57"/>
        <v>1.5248921596</v>
      </c>
      <c r="AB68" s="213">
        <f t="shared" si="58"/>
        <v>5.4896117745600002</v>
      </c>
      <c r="AC68" s="88">
        <f t="shared" si="51"/>
        <v>362.31437712095999</v>
      </c>
      <c r="AD68" s="212"/>
      <c r="AE68" s="214"/>
      <c r="AF68" s="214"/>
      <c r="AG68" s="213"/>
      <c r="AH68" s="80"/>
      <c r="AK68" s="149"/>
      <c r="AL68" s="149"/>
    </row>
    <row r="69" spans="2:38" s="55" customFormat="1" x14ac:dyDescent="0.3">
      <c r="B69" s="62" t="s">
        <v>63</v>
      </c>
      <c r="C69" s="98" t="s">
        <v>55</v>
      </c>
      <c r="D69" s="41"/>
      <c r="E69" s="56"/>
      <c r="F69" s="43"/>
      <c r="G69" s="57"/>
      <c r="H69" s="15"/>
      <c r="I69" s="16"/>
      <c r="J69" s="84"/>
      <c r="K69" s="88"/>
      <c r="L69" s="15"/>
      <c r="M69" s="16"/>
      <c r="N69" s="84"/>
      <c r="O69" s="88"/>
      <c r="P69" s="15"/>
      <c r="Q69" s="16"/>
      <c r="R69" s="84"/>
      <c r="S69" s="88"/>
      <c r="T69" s="212"/>
      <c r="U69" s="214"/>
      <c r="V69" s="214"/>
      <c r="W69" s="213"/>
      <c r="X69" s="88"/>
      <c r="Y69" s="217">
        <v>6</v>
      </c>
      <c r="Z69" s="214">
        <v>4.63</v>
      </c>
      <c r="AA69" s="214">
        <f t="shared" si="57"/>
        <v>4.4685131006000001</v>
      </c>
      <c r="AB69" s="213">
        <f t="shared" si="58"/>
        <v>16.086647162160002</v>
      </c>
      <c r="AC69" s="88">
        <f t="shared" si="51"/>
        <v>96.519882972960005</v>
      </c>
      <c r="AD69" s="212"/>
      <c r="AE69" s="214"/>
      <c r="AF69" s="214"/>
      <c r="AG69" s="213"/>
      <c r="AH69" s="80"/>
      <c r="AK69" s="149"/>
      <c r="AL69" s="149"/>
    </row>
    <row r="70" spans="2:38" s="55" customFormat="1" x14ac:dyDescent="0.3">
      <c r="B70" s="62" t="s">
        <v>64</v>
      </c>
      <c r="C70" s="98" t="s">
        <v>55</v>
      </c>
      <c r="D70" s="41"/>
      <c r="E70" s="56"/>
      <c r="F70" s="43"/>
      <c r="G70" s="57"/>
      <c r="H70" s="15"/>
      <c r="I70" s="16"/>
      <c r="J70" s="84"/>
      <c r="K70" s="88"/>
      <c r="L70" s="15"/>
      <c r="M70" s="16"/>
      <c r="N70" s="84"/>
      <c r="O70" s="88"/>
      <c r="P70" s="15"/>
      <c r="Q70" s="16"/>
      <c r="R70" s="84"/>
      <c r="S70" s="88"/>
      <c r="T70" s="212"/>
      <c r="U70" s="214"/>
      <c r="V70" s="214"/>
      <c r="W70" s="213"/>
      <c r="X70" s="88"/>
      <c r="Y70" s="217">
        <v>12</v>
      </c>
      <c r="Z70" s="214">
        <v>3.09</v>
      </c>
      <c r="AA70" s="214">
        <f t="shared" si="57"/>
        <v>2.9822258057999997</v>
      </c>
      <c r="AB70" s="213">
        <f t="shared" si="58"/>
        <v>10.736012900879999</v>
      </c>
      <c r="AC70" s="88">
        <f t="shared" si="51"/>
        <v>128.83215481055998</v>
      </c>
      <c r="AD70" s="212"/>
      <c r="AE70" s="214"/>
      <c r="AF70" s="214"/>
      <c r="AG70" s="213"/>
      <c r="AH70" s="80"/>
      <c r="AK70" s="149"/>
      <c r="AL70" s="149"/>
    </row>
    <row r="71" spans="2:38" s="55" customFormat="1" x14ac:dyDescent="0.3">
      <c r="B71" s="62" t="s">
        <v>98</v>
      </c>
      <c r="C71" s="98" t="s">
        <v>55</v>
      </c>
      <c r="D71" s="41"/>
      <c r="E71" s="56"/>
      <c r="F71" s="43"/>
      <c r="G71" s="57"/>
      <c r="H71" s="15"/>
      <c r="I71" s="16"/>
      <c r="J71" s="84"/>
      <c r="K71" s="88"/>
      <c r="L71" s="15"/>
      <c r="M71" s="16"/>
      <c r="N71" s="84"/>
      <c r="O71" s="88"/>
      <c r="P71" s="15"/>
      <c r="Q71" s="16"/>
      <c r="R71" s="84"/>
      <c r="S71" s="88"/>
      <c r="T71" s="212"/>
      <c r="U71" s="214"/>
      <c r="V71" s="214"/>
      <c r="W71" s="213"/>
      <c r="X71" s="88"/>
      <c r="Y71" s="217">
        <v>17</v>
      </c>
      <c r="Z71" s="214">
        <v>10.09</v>
      </c>
      <c r="AA71" s="214">
        <f t="shared" si="57"/>
        <v>9.7380771458000002</v>
      </c>
      <c r="AB71" s="213">
        <f t="shared" si="58"/>
        <v>35.057077724880003</v>
      </c>
      <c r="AC71" s="88">
        <f t="shared" si="51"/>
        <v>595.97032132295999</v>
      </c>
      <c r="AD71" s="212"/>
      <c r="AE71" s="214"/>
      <c r="AF71" s="214"/>
      <c r="AG71" s="213"/>
      <c r="AH71" s="80"/>
      <c r="AK71" s="149"/>
      <c r="AL71" s="149"/>
    </row>
    <row r="72" spans="2:38" s="55" customFormat="1" x14ac:dyDescent="0.3">
      <c r="B72" s="62" t="s">
        <v>65</v>
      </c>
      <c r="C72" s="98" t="s">
        <v>55</v>
      </c>
      <c r="D72" s="41"/>
      <c r="E72" s="56"/>
      <c r="F72" s="43"/>
      <c r="G72" s="57"/>
      <c r="H72" s="15"/>
      <c r="I72" s="16"/>
      <c r="J72" s="84"/>
      <c r="K72" s="88"/>
      <c r="L72" s="15"/>
      <c r="M72" s="16"/>
      <c r="N72" s="84"/>
      <c r="O72" s="88"/>
      <c r="P72" s="15"/>
      <c r="Q72" s="16"/>
      <c r="R72" s="84"/>
      <c r="S72" s="88"/>
      <c r="T72" s="212"/>
      <c r="U72" s="214"/>
      <c r="V72" s="214"/>
      <c r="W72" s="213"/>
      <c r="X72" s="88"/>
      <c r="Y72" s="217">
        <v>60</v>
      </c>
      <c r="Z72" s="214">
        <v>1.57</v>
      </c>
      <c r="AA72" s="214">
        <f t="shared" si="57"/>
        <v>1.5152409434</v>
      </c>
      <c r="AB72" s="213">
        <f t="shared" si="58"/>
        <v>5.4548673962400001</v>
      </c>
      <c r="AC72" s="88">
        <f t="shared" si="51"/>
        <v>327.29204377439999</v>
      </c>
      <c r="AD72" s="212"/>
      <c r="AE72" s="214"/>
      <c r="AF72" s="214"/>
      <c r="AG72" s="213"/>
      <c r="AH72" s="80"/>
      <c r="AK72" s="149"/>
      <c r="AL72" s="149"/>
    </row>
    <row r="73" spans="2:38" s="55" customFormat="1" x14ac:dyDescent="0.3">
      <c r="B73" s="62" t="s">
        <v>66</v>
      </c>
      <c r="C73" s="98" t="s">
        <v>55</v>
      </c>
      <c r="D73" s="41"/>
      <c r="E73" s="56"/>
      <c r="F73" s="43"/>
      <c r="G73" s="57"/>
      <c r="H73" s="15"/>
      <c r="I73" s="16"/>
      <c r="J73" s="84"/>
      <c r="K73" s="88"/>
      <c r="L73" s="15"/>
      <c r="M73" s="16"/>
      <c r="N73" s="84"/>
      <c r="O73" s="88"/>
      <c r="P73" s="15"/>
      <c r="Q73" s="16"/>
      <c r="R73" s="84"/>
      <c r="S73" s="88"/>
      <c r="T73" s="212"/>
      <c r="U73" s="214"/>
      <c r="V73" s="214"/>
      <c r="W73" s="213"/>
      <c r="X73" s="88"/>
      <c r="Y73" s="217">
        <v>225</v>
      </c>
      <c r="Z73" s="214">
        <v>0.68</v>
      </c>
      <c r="AA73" s="214">
        <f t="shared" si="57"/>
        <v>0.65628270160000002</v>
      </c>
      <c r="AB73" s="213">
        <f t="shared" si="58"/>
        <v>2.3626177257600003</v>
      </c>
      <c r="AC73" s="88">
        <f t="shared" si="51"/>
        <v>531.58898829600003</v>
      </c>
      <c r="AD73" s="212"/>
      <c r="AE73" s="214"/>
      <c r="AF73" s="214"/>
      <c r="AG73" s="213"/>
      <c r="AH73" s="80"/>
      <c r="AK73" s="149"/>
      <c r="AL73" s="149"/>
    </row>
    <row r="74" spans="2:38" s="55" customFormat="1" x14ac:dyDescent="0.3">
      <c r="B74" s="62" t="s">
        <v>67</v>
      </c>
      <c r="C74" s="98" t="s">
        <v>55</v>
      </c>
      <c r="D74" s="41"/>
      <c r="E74" s="56"/>
      <c r="F74" s="43"/>
      <c r="G74" s="57"/>
      <c r="H74" s="15"/>
      <c r="I74" s="16"/>
      <c r="J74" s="84"/>
      <c r="K74" s="88"/>
      <c r="L74" s="15"/>
      <c r="M74" s="16"/>
      <c r="N74" s="84"/>
      <c r="O74" s="88"/>
      <c r="P74" s="15"/>
      <c r="Q74" s="16"/>
      <c r="R74" s="84"/>
      <c r="S74" s="88"/>
      <c r="T74" s="212"/>
      <c r="U74" s="214"/>
      <c r="V74" s="214"/>
      <c r="W74" s="213"/>
      <c r="X74" s="88"/>
      <c r="Y74" s="217">
        <v>60</v>
      </c>
      <c r="Z74" s="214">
        <v>1.45</v>
      </c>
      <c r="AA74" s="214">
        <f t="shared" si="57"/>
        <v>1.3994263490000001</v>
      </c>
      <c r="AB74" s="213">
        <f t="shared" si="58"/>
        <v>5.0379348564000006</v>
      </c>
      <c r="AC74" s="88">
        <f t="shared" si="51"/>
        <v>302.27609138400004</v>
      </c>
      <c r="AD74" s="212"/>
      <c r="AE74" s="214"/>
      <c r="AF74" s="214"/>
      <c r="AG74" s="213"/>
      <c r="AH74" s="80"/>
      <c r="AK74" s="149"/>
      <c r="AL74" s="149"/>
    </row>
    <row r="75" spans="2:38" s="55" customFormat="1" x14ac:dyDescent="0.3">
      <c r="B75" s="62" t="s">
        <v>68</v>
      </c>
      <c r="C75" s="98" t="s">
        <v>55</v>
      </c>
      <c r="D75" s="41"/>
      <c r="E75" s="56"/>
      <c r="F75" s="43"/>
      <c r="G75" s="57"/>
      <c r="H75" s="15"/>
      <c r="I75" s="16"/>
      <c r="J75" s="84"/>
      <c r="K75" s="88"/>
      <c r="L75" s="15"/>
      <c r="M75" s="16"/>
      <c r="N75" s="84"/>
      <c r="O75" s="88"/>
      <c r="P75" s="15"/>
      <c r="Q75" s="16"/>
      <c r="R75" s="84"/>
      <c r="S75" s="88"/>
      <c r="T75" s="212"/>
      <c r="U75" s="214"/>
      <c r="V75" s="214"/>
      <c r="W75" s="213"/>
      <c r="X75" s="88"/>
      <c r="Y75" s="217">
        <v>30</v>
      </c>
      <c r="Z75" s="214">
        <v>4.4400000000000004</v>
      </c>
      <c r="AA75" s="214">
        <f t="shared" si="57"/>
        <v>4.2851399928000005</v>
      </c>
      <c r="AB75" s="213">
        <f t="shared" si="58"/>
        <v>15.426503974080003</v>
      </c>
      <c r="AC75" s="88">
        <f t="shared" si="51"/>
        <v>462.7951192224001</v>
      </c>
      <c r="AD75" s="212"/>
      <c r="AE75" s="214"/>
      <c r="AF75" s="214"/>
      <c r="AG75" s="213"/>
      <c r="AH75" s="80"/>
      <c r="AK75" s="149"/>
      <c r="AL75" s="149"/>
    </row>
    <row r="76" spans="2:38" s="55" customFormat="1" x14ac:dyDescent="0.3">
      <c r="B76" s="62" t="s">
        <v>69</v>
      </c>
      <c r="C76" s="98" t="s">
        <v>55</v>
      </c>
      <c r="D76" s="41"/>
      <c r="E76" s="56"/>
      <c r="F76" s="43"/>
      <c r="G76" s="57"/>
      <c r="H76" s="15"/>
      <c r="I76" s="16"/>
      <c r="J76" s="84"/>
      <c r="K76" s="88"/>
      <c r="L76" s="15"/>
      <c r="M76" s="16"/>
      <c r="N76" s="84"/>
      <c r="O76" s="88"/>
      <c r="P76" s="15"/>
      <c r="Q76" s="16"/>
      <c r="R76" s="84"/>
      <c r="S76" s="88"/>
      <c r="T76" s="212"/>
      <c r="U76" s="214"/>
      <c r="V76" s="214"/>
      <c r="W76" s="213"/>
      <c r="X76" s="88"/>
      <c r="Y76" s="217">
        <v>12</v>
      </c>
      <c r="Z76" s="214">
        <v>2.04</v>
      </c>
      <c r="AA76" s="214">
        <f t="shared" si="57"/>
        <v>1.9688481048000002</v>
      </c>
      <c r="AB76" s="213">
        <f t="shared" si="58"/>
        <v>7.0878531772800004</v>
      </c>
      <c r="AC76" s="88">
        <f t="shared" si="51"/>
        <v>85.054238127360009</v>
      </c>
      <c r="AD76" s="212"/>
      <c r="AE76" s="214"/>
      <c r="AF76" s="214"/>
      <c r="AG76" s="213"/>
      <c r="AH76" s="80"/>
      <c r="AK76" s="149"/>
      <c r="AL76" s="149"/>
    </row>
    <row r="77" spans="2:38" s="55" customFormat="1" x14ac:dyDescent="0.3">
      <c r="B77" s="62" t="s">
        <v>70</v>
      </c>
      <c r="C77" s="98" t="s">
        <v>55</v>
      </c>
      <c r="D77" s="41"/>
      <c r="E77" s="56"/>
      <c r="F77" s="43"/>
      <c r="G77" s="57"/>
      <c r="H77" s="15"/>
      <c r="I77" s="16"/>
      <c r="J77" s="84"/>
      <c r="K77" s="88"/>
      <c r="L77" s="15"/>
      <c r="M77" s="16"/>
      <c r="N77" s="84"/>
      <c r="O77" s="88"/>
      <c r="P77" s="15"/>
      <c r="Q77" s="16"/>
      <c r="R77" s="84"/>
      <c r="S77" s="88"/>
      <c r="T77" s="212"/>
      <c r="U77" s="214"/>
      <c r="V77" s="214"/>
      <c r="W77" s="213"/>
      <c r="X77" s="88"/>
      <c r="Y77" s="217">
        <v>3</v>
      </c>
      <c r="Z77" s="214">
        <v>2.04</v>
      </c>
      <c r="AA77" s="214">
        <f t="shared" si="57"/>
        <v>1.9688481048000002</v>
      </c>
      <c r="AB77" s="213">
        <f t="shared" si="58"/>
        <v>7.0878531772800004</v>
      </c>
      <c r="AC77" s="88">
        <f t="shared" si="51"/>
        <v>21.263559531840002</v>
      </c>
      <c r="AD77" s="212"/>
      <c r="AE77" s="214"/>
      <c r="AF77" s="214"/>
      <c r="AG77" s="213"/>
      <c r="AH77" s="80"/>
      <c r="AK77" s="149"/>
      <c r="AL77" s="149"/>
    </row>
    <row r="78" spans="2:38" s="55" customFormat="1" x14ac:dyDescent="0.3">
      <c r="B78" s="62" t="s">
        <v>99</v>
      </c>
      <c r="C78" s="98" t="s">
        <v>55</v>
      </c>
      <c r="D78" s="41"/>
      <c r="E78" s="56"/>
      <c r="F78" s="43"/>
      <c r="G78" s="57"/>
      <c r="H78" s="15"/>
      <c r="I78" s="16"/>
      <c r="J78" s="84"/>
      <c r="K78" s="88"/>
      <c r="L78" s="15"/>
      <c r="M78" s="16"/>
      <c r="N78" s="84"/>
      <c r="O78" s="88"/>
      <c r="P78" s="15"/>
      <c r="Q78" s="16"/>
      <c r="R78" s="84"/>
      <c r="S78" s="88"/>
      <c r="T78" s="212"/>
      <c r="U78" s="214"/>
      <c r="V78" s="214"/>
      <c r="W78" s="213"/>
      <c r="X78" s="88"/>
      <c r="Y78" s="217">
        <v>17</v>
      </c>
      <c r="Z78" s="214">
        <v>2.15</v>
      </c>
      <c r="AA78" s="214">
        <f t="shared" si="57"/>
        <v>2.0750114829999999</v>
      </c>
      <c r="AB78" s="213">
        <f t="shared" si="58"/>
        <v>7.4700413387999998</v>
      </c>
      <c r="AC78" s="88">
        <f t="shared" si="51"/>
        <v>126.9907027596</v>
      </c>
      <c r="AD78" s="212"/>
      <c r="AE78" s="214"/>
      <c r="AF78" s="214"/>
      <c r="AG78" s="213"/>
      <c r="AH78" s="80"/>
      <c r="AK78" s="149"/>
      <c r="AL78" s="149"/>
    </row>
    <row r="79" spans="2:38" s="55" customFormat="1" x14ac:dyDescent="0.3">
      <c r="B79" s="62" t="s">
        <v>100</v>
      </c>
      <c r="C79" s="98" t="s">
        <v>55</v>
      </c>
      <c r="D79" s="41"/>
      <c r="E79" s="56"/>
      <c r="F79" s="43"/>
      <c r="G79" s="57"/>
      <c r="H79" s="15"/>
      <c r="I79" s="16"/>
      <c r="J79" s="84"/>
      <c r="K79" s="88"/>
      <c r="L79" s="15"/>
      <c r="M79" s="16"/>
      <c r="N79" s="84"/>
      <c r="O79" s="88"/>
      <c r="P79" s="15"/>
      <c r="Q79" s="16"/>
      <c r="R79" s="84"/>
      <c r="S79" s="88"/>
      <c r="T79" s="212"/>
      <c r="U79" s="214"/>
      <c r="V79" s="214"/>
      <c r="W79" s="213"/>
      <c r="X79" s="88"/>
      <c r="Y79" s="217">
        <v>96</v>
      </c>
      <c r="Z79" s="214">
        <v>1.32</v>
      </c>
      <c r="AA79" s="214">
        <f t="shared" si="57"/>
        <v>1.2739605384000001</v>
      </c>
      <c r="AB79" s="213">
        <f t="shared" si="58"/>
        <v>4.5862579382400002</v>
      </c>
      <c r="AC79" s="88">
        <f t="shared" si="51"/>
        <v>440.28076207104004</v>
      </c>
      <c r="AD79" s="212"/>
      <c r="AE79" s="214"/>
      <c r="AF79" s="214"/>
      <c r="AG79" s="213"/>
      <c r="AH79" s="80"/>
      <c r="AK79" s="149"/>
      <c r="AL79" s="149"/>
    </row>
    <row r="80" spans="2:38" s="13" customFormat="1" x14ac:dyDescent="0.3">
      <c r="B80" s="62" t="s">
        <v>76</v>
      </c>
      <c r="C80" s="98" t="s">
        <v>55</v>
      </c>
      <c r="D80" s="41"/>
      <c r="E80" s="56"/>
      <c r="F80" s="43"/>
      <c r="G80" s="57"/>
      <c r="H80" s="15"/>
      <c r="I80" s="64"/>
      <c r="J80" s="84"/>
      <c r="K80" s="88"/>
      <c r="L80" s="15"/>
      <c r="M80" s="64"/>
      <c r="N80" s="84"/>
      <c r="O80" s="88"/>
      <c r="P80" s="15"/>
      <c r="Q80" s="64"/>
      <c r="R80" s="84"/>
      <c r="S80" s="88"/>
      <c r="T80" s="212"/>
      <c r="U80" s="214"/>
      <c r="V80" s="214"/>
      <c r="W80" s="213"/>
      <c r="X80" s="88"/>
      <c r="Y80" s="212">
        <v>34</v>
      </c>
      <c r="Z80" s="214">
        <v>7.98</v>
      </c>
      <c r="AA80" s="214">
        <f t="shared" si="57"/>
        <v>7.7016705276000001</v>
      </c>
      <c r="AB80" s="213">
        <f t="shared" si="58"/>
        <v>27.726013899360002</v>
      </c>
      <c r="AC80" s="88">
        <f t="shared" si="51"/>
        <v>942.68447257824005</v>
      </c>
      <c r="AD80" s="212"/>
      <c r="AE80" s="214"/>
      <c r="AF80" s="214"/>
      <c r="AG80" s="213"/>
      <c r="AH80" s="80"/>
      <c r="AK80" s="148"/>
      <c r="AL80" s="148"/>
    </row>
    <row r="81" spans="2:38" s="13" customFormat="1" x14ac:dyDescent="0.3">
      <c r="B81" s="62" t="s">
        <v>77</v>
      </c>
      <c r="C81" s="98" t="s">
        <v>55</v>
      </c>
      <c r="D81" s="41"/>
      <c r="E81" s="56"/>
      <c r="F81" s="43"/>
      <c r="G81" s="57"/>
      <c r="H81" s="15"/>
      <c r="I81" s="64"/>
      <c r="J81" s="84"/>
      <c r="K81" s="88"/>
      <c r="L81" s="15"/>
      <c r="M81" s="64"/>
      <c r="N81" s="84"/>
      <c r="O81" s="88"/>
      <c r="P81" s="15"/>
      <c r="Q81" s="64"/>
      <c r="R81" s="84"/>
      <c r="S81" s="88"/>
      <c r="T81" s="212"/>
      <c r="U81" s="214"/>
      <c r="V81" s="214"/>
      <c r="W81" s="213"/>
      <c r="X81" s="88"/>
      <c r="Y81" s="212">
        <v>42</v>
      </c>
      <c r="Z81" s="214">
        <v>1.94</v>
      </c>
      <c r="AA81" s="214">
        <f t="shared" si="57"/>
        <v>1.8723359427999999</v>
      </c>
      <c r="AB81" s="213">
        <f t="shared" si="58"/>
        <v>6.7404093940800003</v>
      </c>
      <c r="AC81" s="88">
        <f t="shared" si="51"/>
        <v>283.09719455136002</v>
      </c>
      <c r="AD81" s="212"/>
      <c r="AE81" s="214"/>
      <c r="AF81" s="214"/>
      <c r="AG81" s="213"/>
      <c r="AH81" s="80"/>
      <c r="AK81" s="148"/>
      <c r="AL81" s="148"/>
    </row>
    <row r="82" spans="2:38" s="13" customFormat="1" x14ac:dyDescent="0.3">
      <c r="B82" s="62" t="s">
        <v>78</v>
      </c>
      <c r="C82" s="98" t="s">
        <v>55</v>
      </c>
      <c r="D82" s="41"/>
      <c r="E82" s="56"/>
      <c r="F82" s="43"/>
      <c r="G82" s="57"/>
      <c r="H82" s="15"/>
      <c r="I82" s="64"/>
      <c r="J82" s="84"/>
      <c r="K82" s="88"/>
      <c r="L82" s="15"/>
      <c r="M82" s="64"/>
      <c r="N82" s="84"/>
      <c r="O82" s="88"/>
      <c r="P82" s="15"/>
      <c r="Q82" s="64"/>
      <c r="R82" s="84"/>
      <c r="S82" s="88"/>
      <c r="T82" s="212"/>
      <c r="U82" s="214"/>
      <c r="V82" s="214"/>
      <c r="W82" s="213"/>
      <c r="X82" s="88"/>
      <c r="Y82" s="212">
        <v>3</v>
      </c>
      <c r="Z82" s="214">
        <v>2.2400000000000002</v>
      </c>
      <c r="AA82" s="214">
        <f t="shared" si="57"/>
        <v>2.1618724288000002</v>
      </c>
      <c r="AB82" s="213">
        <f t="shared" si="58"/>
        <v>7.7827407436800007</v>
      </c>
      <c r="AC82" s="88">
        <f t="shared" si="51"/>
        <v>23.348222231040001</v>
      </c>
      <c r="AD82" s="212"/>
      <c r="AE82" s="214"/>
      <c r="AF82" s="214"/>
      <c r="AG82" s="213"/>
      <c r="AH82" s="80"/>
      <c r="AK82" s="148"/>
      <c r="AL82" s="148"/>
    </row>
    <row r="83" spans="2:38" s="13" customFormat="1" x14ac:dyDescent="0.3">
      <c r="B83" s="62" t="s">
        <v>79</v>
      </c>
      <c r="C83" s="98" t="s">
        <v>55</v>
      </c>
      <c r="D83" s="41"/>
      <c r="E83" s="56"/>
      <c r="F83" s="43"/>
      <c r="G83" s="57"/>
      <c r="H83" s="15"/>
      <c r="I83" s="64"/>
      <c r="J83" s="84"/>
      <c r="K83" s="88"/>
      <c r="L83" s="15"/>
      <c r="M83" s="64"/>
      <c r="N83" s="84"/>
      <c r="O83" s="88"/>
      <c r="P83" s="15"/>
      <c r="Q83" s="64"/>
      <c r="R83" s="84"/>
      <c r="S83" s="88"/>
      <c r="T83" s="212"/>
      <c r="U83" s="214"/>
      <c r="V83" s="214"/>
      <c r="W83" s="213"/>
      <c r="X83" s="88"/>
      <c r="Y83" s="212">
        <v>53</v>
      </c>
      <c r="Z83" s="214">
        <v>2.93</v>
      </c>
      <c r="AA83" s="214">
        <f t="shared" si="57"/>
        <v>2.8278063466000001</v>
      </c>
      <c r="AB83" s="213">
        <f t="shared" si="58"/>
        <v>10.180102847760001</v>
      </c>
      <c r="AC83" s="88">
        <f t="shared" si="51"/>
        <v>539.54545093128002</v>
      </c>
      <c r="AD83" s="212"/>
      <c r="AE83" s="214"/>
      <c r="AF83" s="214"/>
      <c r="AG83" s="213"/>
      <c r="AH83" s="80"/>
      <c r="AK83" s="148"/>
      <c r="AL83" s="148"/>
    </row>
    <row r="84" spans="2:38" s="13" customFormat="1" x14ac:dyDescent="0.3">
      <c r="B84" s="62" t="s">
        <v>80</v>
      </c>
      <c r="C84" s="98" t="s">
        <v>55</v>
      </c>
      <c r="D84" s="41"/>
      <c r="E84" s="56"/>
      <c r="F84" s="43"/>
      <c r="G84" s="57"/>
      <c r="H84" s="15"/>
      <c r="I84" s="64"/>
      <c r="J84" s="84"/>
      <c r="K84" s="88"/>
      <c r="L84" s="15"/>
      <c r="M84" s="64"/>
      <c r="N84" s="84"/>
      <c r="O84" s="88"/>
      <c r="P84" s="15"/>
      <c r="Q84" s="64"/>
      <c r="R84" s="84"/>
      <c r="S84" s="88"/>
      <c r="T84" s="212"/>
      <c r="U84" s="214"/>
      <c r="V84" s="214"/>
      <c r="W84" s="213"/>
      <c r="X84" s="88"/>
      <c r="Y84" s="212">
        <v>111</v>
      </c>
      <c r="Z84" s="214">
        <v>3.74</v>
      </c>
      <c r="AA84" s="214">
        <f t="shared" si="57"/>
        <v>3.6095548588000002</v>
      </c>
      <c r="AB84" s="213">
        <f t="shared" si="58"/>
        <v>12.994397491680001</v>
      </c>
      <c r="AC84" s="88">
        <f t="shared" si="51"/>
        <v>1442.37812157648</v>
      </c>
      <c r="AD84" s="212"/>
      <c r="AE84" s="214"/>
      <c r="AF84" s="214"/>
      <c r="AG84" s="213"/>
      <c r="AH84" s="80"/>
      <c r="AK84" s="148"/>
      <c r="AL84" s="148"/>
    </row>
    <row r="85" spans="2:38" s="13" customFormat="1" x14ac:dyDescent="0.3">
      <c r="B85" s="62" t="s">
        <v>81</v>
      </c>
      <c r="C85" s="98" t="s">
        <v>55</v>
      </c>
      <c r="D85" s="41"/>
      <c r="E85" s="56"/>
      <c r="F85" s="43"/>
      <c r="G85" s="57"/>
      <c r="H85" s="15"/>
      <c r="I85" s="64"/>
      <c r="J85" s="84"/>
      <c r="K85" s="88"/>
      <c r="L85" s="15"/>
      <c r="M85" s="64"/>
      <c r="N85" s="84"/>
      <c r="O85" s="88"/>
      <c r="P85" s="15"/>
      <c r="Q85" s="64"/>
      <c r="R85" s="84"/>
      <c r="S85" s="88"/>
      <c r="T85" s="212"/>
      <c r="U85" s="214"/>
      <c r="V85" s="214"/>
      <c r="W85" s="213"/>
      <c r="X85" s="88"/>
      <c r="Y85" s="212">
        <v>12</v>
      </c>
      <c r="Z85" s="214">
        <v>7.24</v>
      </c>
      <c r="AA85" s="214">
        <f t="shared" si="57"/>
        <v>6.9874805287999999</v>
      </c>
      <c r="AB85" s="213">
        <f t="shared" si="58"/>
        <v>25.154929903679999</v>
      </c>
      <c r="AC85" s="88">
        <f t="shared" si="51"/>
        <v>301.85915884415999</v>
      </c>
      <c r="AD85" s="212"/>
      <c r="AE85" s="214"/>
      <c r="AF85" s="214"/>
      <c r="AG85" s="213"/>
      <c r="AH85" s="80"/>
      <c r="AK85" s="148"/>
      <c r="AL85" s="148"/>
    </row>
    <row r="86" spans="2:38" s="13" customFormat="1" x14ac:dyDescent="0.3">
      <c r="B86" s="62" t="s">
        <v>82</v>
      </c>
      <c r="C86" s="98" t="s">
        <v>55</v>
      </c>
      <c r="D86" s="41"/>
      <c r="E86" s="56"/>
      <c r="F86" s="43"/>
      <c r="G86" s="57"/>
      <c r="H86" s="15"/>
      <c r="I86" s="64"/>
      <c r="J86" s="84"/>
      <c r="K86" s="88"/>
      <c r="L86" s="15"/>
      <c r="M86" s="64"/>
      <c r="N86" s="84"/>
      <c r="O86" s="88"/>
      <c r="P86" s="15"/>
      <c r="Q86" s="64"/>
      <c r="R86" s="84"/>
      <c r="S86" s="88"/>
      <c r="T86" s="212"/>
      <c r="U86" s="214"/>
      <c r="V86" s="214"/>
      <c r="W86" s="213"/>
      <c r="X86" s="88"/>
      <c r="Y86" s="212">
        <v>6</v>
      </c>
      <c r="Z86" s="214">
        <v>19.71</v>
      </c>
      <c r="AA86" s="214">
        <f t="shared" si="57"/>
        <v>19.0225471302</v>
      </c>
      <c r="AB86" s="213">
        <f t="shared" si="58"/>
        <v>68.48116966872</v>
      </c>
      <c r="AC86" s="88">
        <f t="shared" si="51"/>
        <v>410.88701801232003</v>
      </c>
      <c r="AD86" s="212"/>
      <c r="AE86" s="214"/>
      <c r="AF86" s="214"/>
      <c r="AG86" s="213"/>
      <c r="AH86" s="80"/>
      <c r="AK86" s="148"/>
      <c r="AL86" s="148"/>
    </row>
    <row r="87" spans="2:38" s="13" customFormat="1" x14ac:dyDescent="0.3">
      <c r="B87" s="62" t="s">
        <v>83</v>
      </c>
      <c r="C87" s="98" t="s">
        <v>55</v>
      </c>
      <c r="D87" s="41"/>
      <c r="E87" s="56"/>
      <c r="F87" s="43"/>
      <c r="G87" s="57"/>
      <c r="H87" s="15"/>
      <c r="I87" s="64"/>
      <c r="J87" s="84"/>
      <c r="K87" s="88"/>
      <c r="L87" s="15"/>
      <c r="M87" s="64"/>
      <c r="N87" s="84"/>
      <c r="O87" s="88"/>
      <c r="P87" s="15"/>
      <c r="Q87" s="64"/>
      <c r="R87" s="84"/>
      <c r="S87" s="88"/>
      <c r="T87" s="212"/>
      <c r="U87" s="214"/>
      <c r="V87" s="214"/>
      <c r="W87" s="213"/>
      <c r="X87" s="88"/>
      <c r="Y87" s="212">
        <v>18</v>
      </c>
      <c r="Z87" s="214">
        <v>7.99</v>
      </c>
      <c r="AA87" s="214">
        <f t="shared" si="57"/>
        <v>7.7113217438000001</v>
      </c>
      <c r="AB87" s="213">
        <f t="shared" si="58"/>
        <v>27.760758277680001</v>
      </c>
      <c r="AC87" s="88">
        <f t="shared" si="51"/>
        <v>499.69364899824001</v>
      </c>
      <c r="AD87" s="212"/>
      <c r="AE87" s="214"/>
      <c r="AF87" s="214"/>
      <c r="AG87" s="213"/>
      <c r="AH87" s="80"/>
      <c r="AK87" s="148"/>
      <c r="AL87" s="148"/>
    </row>
    <row r="88" spans="2:38" s="13" customFormat="1" x14ac:dyDescent="0.3">
      <c r="B88" s="62" t="s">
        <v>84</v>
      </c>
      <c r="C88" s="98" t="s">
        <v>55</v>
      </c>
      <c r="D88" s="41"/>
      <c r="E88" s="56"/>
      <c r="F88" s="43"/>
      <c r="G88" s="57"/>
      <c r="H88" s="15"/>
      <c r="I88" s="64"/>
      <c r="J88" s="84"/>
      <c r="K88" s="88"/>
      <c r="L88" s="15"/>
      <c r="M88" s="64"/>
      <c r="N88" s="84"/>
      <c r="O88" s="88"/>
      <c r="P88" s="15"/>
      <c r="Q88" s="64"/>
      <c r="R88" s="84"/>
      <c r="S88" s="88"/>
      <c r="T88" s="212"/>
      <c r="U88" s="214"/>
      <c r="V88" s="214"/>
      <c r="W88" s="213"/>
      <c r="X88" s="88"/>
      <c r="Y88" s="212">
        <v>6</v>
      </c>
      <c r="Z88" s="214">
        <v>7.99</v>
      </c>
      <c r="AA88" s="214">
        <f t="shared" si="57"/>
        <v>7.7113217438000001</v>
      </c>
      <c r="AB88" s="213">
        <f t="shared" si="58"/>
        <v>27.760758277680001</v>
      </c>
      <c r="AC88" s="88">
        <f t="shared" si="51"/>
        <v>166.56454966608001</v>
      </c>
      <c r="AD88" s="212"/>
      <c r="AE88" s="214"/>
      <c r="AF88" s="214"/>
      <c r="AG88" s="213"/>
      <c r="AH88" s="80"/>
      <c r="AK88" s="148"/>
      <c r="AL88" s="148"/>
    </row>
    <row r="89" spans="2:38" s="13" customFormat="1" x14ac:dyDescent="0.3">
      <c r="B89" s="62" t="s">
        <v>57</v>
      </c>
      <c r="C89" s="98" t="s">
        <v>55</v>
      </c>
      <c r="D89" s="41"/>
      <c r="E89" s="56"/>
      <c r="F89" s="43"/>
      <c r="G89" s="57"/>
      <c r="H89" s="15"/>
      <c r="I89" s="64"/>
      <c r="J89" s="84"/>
      <c r="K89" s="88"/>
      <c r="L89" s="15"/>
      <c r="M89" s="64"/>
      <c r="N89" s="84"/>
      <c r="O89" s="88"/>
      <c r="P89" s="15"/>
      <c r="Q89" s="64"/>
      <c r="R89" s="84"/>
      <c r="S89" s="88"/>
      <c r="T89" s="212"/>
      <c r="U89" s="214"/>
      <c r="V89" s="214"/>
      <c r="W89" s="213"/>
      <c r="X89" s="88"/>
      <c r="Y89" s="212">
        <v>3</v>
      </c>
      <c r="Z89" s="214">
        <v>2.68</v>
      </c>
      <c r="AA89" s="214">
        <f t="shared" si="57"/>
        <v>2.5865259416000002</v>
      </c>
      <c r="AB89" s="213">
        <f t="shared" si="58"/>
        <v>9.3114933897600007</v>
      </c>
      <c r="AC89" s="88">
        <f t="shared" si="51"/>
        <v>27.93448016928</v>
      </c>
      <c r="AD89" s="212"/>
      <c r="AE89" s="214"/>
      <c r="AF89" s="214"/>
      <c r="AG89" s="213"/>
      <c r="AH89" s="80"/>
      <c r="AK89" s="148"/>
      <c r="AL89" s="148"/>
    </row>
    <row r="90" spans="2:38" s="13" customFormat="1" x14ac:dyDescent="0.3">
      <c r="B90" s="62" t="s">
        <v>85</v>
      </c>
      <c r="C90" s="98" t="s">
        <v>55</v>
      </c>
      <c r="D90" s="41"/>
      <c r="E90" s="56"/>
      <c r="F90" s="43"/>
      <c r="G90" s="57"/>
      <c r="H90" s="15"/>
      <c r="I90" s="64"/>
      <c r="J90" s="84"/>
      <c r="K90" s="88"/>
      <c r="L90" s="15"/>
      <c r="M90" s="64"/>
      <c r="N90" s="84"/>
      <c r="O90" s="88"/>
      <c r="P90" s="15"/>
      <c r="Q90" s="64"/>
      <c r="R90" s="84"/>
      <c r="S90" s="88"/>
      <c r="T90" s="212"/>
      <c r="U90" s="214"/>
      <c r="V90" s="214"/>
      <c r="W90" s="213"/>
      <c r="X90" s="88"/>
      <c r="Y90" s="212">
        <v>36</v>
      </c>
      <c r="Z90" s="214">
        <v>2.4900000000000002</v>
      </c>
      <c r="AA90" s="214">
        <f t="shared" si="57"/>
        <v>2.4031528338000001</v>
      </c>
      <c r="AB90" s="213">
        <f t="shared" si="58"/>
        <v>8.6513502016800015</v>
      </c>
      <c r="AC90" s="88">
        <f t="shared" si="51"/>
        <v>311.44860726048006</v>
      </c>
      <c r="AD90" s="212"/>
      <c r="AE90" s="214"/>
      <c r="AF90" s="214"/>
      <c r="AG90" s="213"/>
      <c r="AH90" s="80"/>
      <c r="AK90" s="148"/>
      <c r="AL90" s="148"/>
    </row>
    <row r="91" spans="2:38" s="13" customFormat="1" x14ac:dyDescent="0.3">
      <c r="B91" s="62" t="s">
        <v>58</v>
      </c>
      <c r="C91" s="98" t="s">
        <v>55</v>
      </c>
      <c r="D91" s="41"/>
      <c r="E91" s="56"/>
      <c r="F91" s="43"/>
      <c r="G91" s="57"/>
      <c r="H91" s="15"/>
      <c r="I91" s="64"/>
      <c r="J91" s="84"/>
      <c r="K91" s="88"/>
      <c r="L91" s="15"/>
      <c r="M91" s="64"/>
      <c r="N91" s="84"/>
      <c r="O91" s="88"/>
      <c r="P91" s="15"/>
      <c r="Q91" s="64"/>
      <c r="R91" s="84"/>
      <c r="S91" s="88"/>
      <c r="T91" s="212"/>
      <c r="U91" s="214"/>
      <c r="V91" s="214"/>
      <c r="W91" s="213"/>
      <c r="X91" s="88"/>
      <c r="Y91" s="212">
        <v>3</v>
      </c>
      <c r="Z91" s="214">
        <v>2.42</v>
      </c>
      <c r="AA91" s="214">
        <f t="shared" si="57"/>
        <v>2.3355943203999998</v>
      </c>
      <c r="AB91" s="213">
        <f t="shared" si="58"/>
        <v>8.4081395534399999</v>
      </c>
      <c r="AC91" s="88">
        <f t="shared" si="51"/>
        <v>25.224418660319998</v>
      </c>
      <c r="AD91" s="212"/>
      <c r="AE91" s="214"/>
      <c r="AF91" s="214"/>
      <c r="AG91" s="213"/>
      <c r="AH91" s="80"/>
      <c r="AK91" s="148"/>
      <c r="AL91" s="148"/>
    </row>
    <row r="92" spans="2:38" s="13" customFormat="1" x14ac:dyDescent="0.3">
      <c r="B92" s="62" t="s">
        <v>59</v>
      </c>
      <c r="C92" s="98" t="s">
        <v>55</v>
      </c>
      <c r="D92" s="41"/>
      <c r="E92" s="56"/>
      <c r="F92" s="43"/>
      <c r="G92" s="57"/>
      <c r="H92" s="15"/>
      <c r="I92" s="64"/>
      <c r="J92" s="84"/>
      <c r="K92" s="88"/>
      <c r="L92" s="15"/>
      <c r="M92" s="64"/>
      <c r="N92" s="84"/>
      <c r="O92" s="88"/>
      <c r="P92" s="15"/>
      <c r="Q92" s="64"/>
      <c r="R92" s="84"/>
      <c r="S92" s="88"/>
      <c r="T92" s="212"/>
      <c r="U92" s="214"/>
      <c r="V92" s="214"/>
      <c r="W92" s="213"/>
      <c r="X92" s="88"/>
      <c r="Y92" s="212">
        <v>6</v>
      </c>
      <c r="Z92" s="214">
        <v>1.62</v>
      </c>
      <c r="AA92" s="214">
        <f t="shared" si="57"/>
        <v>1.5634970244000002</v>
      </c>
      <c r="AB92" s="213">
        <f t="shared" si="58"/>
        <v>5.6285892878400006</v>
      </c>
      <c r="AC92" s="88">
        <f t="shared" si="51"/>
        <v>33.771535727040003</v>
      </c>
      <c r="AD92" s="212"/>
      <c r="AE92" s="214"/>
      <c r="AF92" s="214"/>
      <c r="AG92" s="213"/>
      <c r="AH92" s="80"/>
      <c r="AK92" s="148"/>
      <c r="AL92" s="148"/>
    </row>
    <row r="93" spans="2:38" s="55" customFormat="1" x14ac:dyDescent="0.3">
      <c r="B93" s="62" t="s">
        <v>101</v>
      </c>
      <c r="C93" s="98" t="s">
        <v>25</v>
      </c>
      <c r="D93" s="41"/>
      <c r="E93" s="56"/>
      <c r="F93" s="43"/>
      <c r="G93" s="57"/>
      <c r="H93" s="15">
        <v>1</v>
      </c>
      <c r="I93" s="16">
        <v>1764.71</v>
      </c>
      <c r="J93" s="84">
        <f t="shared" ref="J93" si="59">I93*$E$5</f>
        <v>6352.9560000000001</v>
      </c>
      <c r="K93" s="88">
        <f t="shared" ref="K93" si="60">J93*H93</f>
        <v>6352.9560000000001</v>
      </c>
      <c r="L93" s="15">
        <v>1</v>
      </c>
      <c r="M93" s="16">
        <v>1764.71</v>
      </c>
      <c r="N93" s="84">
        <f t="shared" ref="N93" si="61">M93*$E$5</f>
        <v>6352.9560000000001</v>
      </c>
      <c r="O93" s="88">
        <f t="shared" ref="O93" si="62">N93*L93</f>
        <v>6352.9560000000001</v>
      </c>
      <c r="P93" s="15">
        <v>1</v>
      </c>
      <c r="Q93" s="64">
        <v>1764.71</v>
      </c>
      <c r="R93" s="84">
        <f t="shared" ref="R93" si="63">Q93*$E$5</f>
        <v>6352.9560000000001</v>
      </c>
      <c r="S93" s="88">
        <f t="shared" ref="S93" si="64">R93*P93</f>
        <v>6352.9560000000001</v>
      </c>
      <c r="T93" s="212"/>
      <c r="U93" s="214"/>
      <c r="V93" s="214"/>
      <c r="W93" s="213"/>
      <c r="X93" s="88"/>
      <c r="Y93" s="217"/>
      <c r="Z93" s="214"/>
      <c r="AA93" s="214"/>
      <c r="AB93" s="213"/>
      <c r="AC93" s="80"/>
      <c r="AD93" s="212">
        <v>1</v>
      </c>
      <c r="AE93" s="214">
        <v>4720</v>
      </c>
      <c r="AF93" s="214">
        <f t="shared" ref="AF93:AF95" si="65">AE93*$AF$5</f>
        <v>3466.6670373548359</v>
      </c>
      <c r="AG93" s="213">
        <f t="shared" ref="AG93:AG95" si="66">AF93*$E$5</f>
        <v>12480.001334477409</v>
      </c>
      <c r="AH93" s="88">
        <f t="shared" ref="AH93:AH95" si="67">AG93*AD93</f>
        <v>12480.001334477409</v>
      </c>
      <c r="AK93" s="153"/>
      <c r="AL93" s="149"/>
    </row>
    <row r="94" spans="2:38" s="55" customFormat="1" x14ac:dyDescent="0.3">
      <c r="B94" s="62" t="s">
        <v>123</v>
      </c>
      <c r="C94" s="98" t="s">
        <v>25</v>
      </c>
      <c r="D94" s="41"/>
      <c r="E94" s="56"/>
      <c r="F94" s="43"/>
      <c r="G94" s="57"/>
      <c r="H94" s="15"/>
      <c r="I94" s="16"/>
      <c r="J94" s="84"/>
      <c r="K94" s="88"/>
      <c r="L94" s="15"/>
      <c r="M94" s="16"/>
      <c r="N94" s="84"/>
      <c r="O94" s="88"/>
      <c r="P94" s="15"/>
      <c r="Q94" s="16"/>
      <c r="R94" s="84"/>
      <c r="S94" s="88"/>
      <c r="T94" s="212"/>
      <c r="U94" s="214"/>
      <c r="V94" s="214"/>
      <c r="W94" s="213"/>
      <c r="X94" s="88"/>
      <c r="Y94" s="217"/>
      <c r="Z94" s="214"/>
      <c r="AA94" s="214"/>
      <c r="AB94" s="213"/>
      <c r="AC94" s="80"/>
      <c r="AD94" s="212">
        <v>1</v>
      </c>
      <c r="AE94" s="214">
        <v>1416</v>
      </c>
      <c r="AF94" s="214">
        <f t="shared" si="65"/>
        <v>1040.0001112064508</v>
      </c>
      <c r="AG94" s="213">
        <f t="shared" si="66"/>
        <v>3744.0004003432232</v>
      </c>
      <c r="AH94" s="88">
        <f t="shared" si="67"/>
        <v>3744.0004003432232</v>
      </c>
      <c r="AK94" s="153"/>
      <c r="AL94" s="149"/>
    </row>
    <row r="95" spans="2:38" s="55" customFormat="1" x14ac:dyDescent="0.3">
      <c r="B95" s="62" t="s">
        <v>122</v>
      </c>
      <c r="C95" s="98" t="s">
        <v>25</v>
      </c>
      <c r="D95" s="41"/>
      <c r="E95" s="56"/>
      <c r="F95" s="43"/>
      <c r="G95" s="57"/>
      <c r="H95" s="15"/>
      <c r="I95" s="16"/>
      <c r="J95" s="84"/>
      <c r="K95" s="88"/>
      <c r="L95" s="15"/>
      <c r="M95" s="16"/>
      <c r="N95" s="84"/>
      <c r="O95" s="88"/>
      <c r="P95" s="15"/>
      <c r="Q95" s="16"/>
      <c r="R95" s="84"/>
      <c r="S95" s="88"/>
      <c r="T95" s="212"/>
      <c r="U95" s="214"/>
      <c r="V95" s="214"/>
      <c r="W95" s="213"/>
      <c r="X95" s="88"/>
      <c r="Y95" s="217"/>
      <c r="Z95" s="214"/>
      <c r="AA95" s="214"/>
      <c r="AB95" s="213"/>
      <c r="AC95" s="80"/>
      <c r="AD95" s="212">
        <v>1</v>
      </c>
      <c r="AE95" s="214">
        <v>1180</v>
      </c>
      <c r="AF95" s="214">
        <f t="shared" si="65"/>
        <v>866.66675933870897</v>
      </c>
      <c r="AG95" s="213">
        <f t="shared" si="66"/>
        <v>3120.0003336193522</v>
      </c>
      <c r="AH95" s="88">
        <f t="shared" si="67"/>
        <v>3120.0003336193522</v>
      </c>
      <c r="AK95" s="153"/>
      <c r="AL95" s="149"/>
    </row>
    <row r="96" spans="2:38" s="13" customFormat="1" x14ac:dyDescent="0.3">
      <c r="B96" s="117"/>
      <c r="C96" s="98"/>
      <c r="D96" s="41"/>
      <c r="E96" s="56"/>
      <c r="F96" s="43"/>
      <c r="G96" s="57"/>
      <c r="H96" s="15"/>
      <c r="I96" s="64"/>
      <c r="J96" s="84"/>
      <c r="K96" s="88"/>
      <c r="L96" s="15"/>
      <c r="M96" s="64"/>
      <c r="N96" s="84"/>
      <c r="O96" s="88"/>
      <c r="P96" s="15"/>
      <c r="Q96" s="64"/>
      <c r="R96" s="84"/>
      <c r="S96" s="88"/>
      <c r="T96" s="212"/>
      <c r="U96" s="214"/>
      <c r="V96" s="214"/>
      <c r="W96" s="213"/>
      <c r="X96" s="88"/>
      <c r="Y96" s="212"/>
      <c r="Z96" s="214"/>
      <c r="AA96" s="214"/>
      <c r="AB96" s="213"/>
      <c r="AC96" s="88"/>
      <c r="AD96" s="212"/>
      <c r="AE96" s="214"/>
      <c r="AF96" s="214"/>
      <c r="AG96" s="213"/>
      <c r="AH96" s="80"/>
      <c r="AK96" s="148"/>
      <c r="AL96" s="148"/>
    </row>
    <row r="97" spans="2:39" s="133" customFormat="1" x14ac:dyDescent="0.3">
      <c r="B97" s="125" t="s">
        <v>114</v>
      </c>
      <c r="C97" s="126"/>
      <c r="D97" s="127"/>
      <c r="E97" s="128"/>
      <c r="F97" s="97"/>
      <c r="G97" s="129"/>
      <c r="H97" s="130"/>
      <c r="I97" s="131"/>
      <c r="J97" s="132"/>
      <c r="K97" s="102">
        <f>SUM(K99:K101)</f>
        <v>16645.181114714615</v>
      </c>
      <c r="L97" s="130"/>
      <c r="M97" s="131"/>
      <c r="N97" s="132"/>
      <c r="O97" s="102">
        <f>SUM(O99:O101)</f>
        <v>16645.181114714615</v>
      </c>
      <c r="P97" s="130"/>
      <c r="Q97" s="131"/>
      <c r="R97" s="132"/>
      <c r="S97" s="102">
        <f>SUM(S99:S101)</f>
        <v>16645.181114714615</v>
      </c>
      <c r="T97" s="130"/>
      <c r="U97" s="131"/>
      <c r="V97" s="131"/>
      <c r="W97" s="132"/>
      <c r="X97" s="102">
        <f>SUM(X99:X101)</f>
        <v>4645.8</v>
      </c>
      <c r="Y97" s="130"/>
      <c r="Z97" s="131"/>
      <c r="AA97" s="131"/>
      <c r="AB97" s="132"/>
      <c r="AC97" s="102">
        <f>SUM(AC99:AC101)</f>
        <v>21715.47544110005</v>
      </c>
      <c r="AD97" s="130"/>
      <c r="AE97" s="131"/>
      <c r="AF97" s="131"/>
      <c r="AG97" s="132"/>
      <c r="AH97" s="102">
        <f>SUM(AH99:AH101)</f>
        <v>32476.177072653845</v>
      </c>
      <c r="AK97" s="150"/>
      <c r="AL97" s="150"/>
    </row>
    <row r="98" spans="2:39" s="13" customFormat="1" ht="6" customHeight="1" x14ac:dyDescent="0.3">
      <c r="B98" s="117"/>
      <c r="C98" s="98"/>
      <c r="D98" s="41"/>
      <c r="E98" s="56"/>
      <c r="F98" s="43"/>
      <c r="G98" s="57"/>
      <c r="H98" s="15"/>
      <c r="I98" s="64"/>
      <c r="J98" s="84"/>
      <c r="K98" s="88"/>
      <c r="L98" s="15"/>
      <c r="M98" s="64"/>
      <c r="N98" s="84"/>
      <c r="O98" s="88"/>
      <c r="P98" s="15"/>
      <c r="Q98" s="64"/>
      <c r="R98" s="84"/>
      <c r="S98" s="88"/>
      <c r="T98" s="15"/>
      <c r="U98" s="64"/>
      <c r="V98" s="64"/>
      <c r="W98" s="84"/>
      <c r="X98" s="88"/>
      <c r="Y98" s="15"/>
      <c r="Z98" s="64"/>
      <c r="AA98" s="64"/>
      <c r="AB98" s="84"/>
      <c r="AC98" s="88"/>
      <c r="AD98" s="15"/>
      <c r="AE98" s="64"/>
      <c r="AF98" s="64"/>
      <c r="AG98" s="84"/>
      <c r="AH98" s="80"/>
      <c r="AK98" s="148"/>
      <c r="AL98" s="148"/>
    </row>
    <row r="99" spans="2:39" s="55" customFormat="1" x14ac:dyDescent="0.3">
      <c r="B99" s="62" t="s">
        <v>50</v>
      </c>
      <c r="C99" s="98" t="s">
        <v>25</v>
      </c>
      <c r="D99" s="41"/>
      <c r="E99" s="56"/>
      <c r="F99" s="43"/>
      <c r="G99" s="57"/>
      <c r="H99" s="15"/>
      <c r="I99" s="16"/>
      <c r="J99" s="84"/>
      <c r="K99" s="88"/>
      <c r="L99" s="15"/>
      <c r="M99" s="16"/>
      <c r="N99" s="84"/>
      <c r="O99" s="88"/>
      <c r="P99" s="15"/>
      <c r="Q99" s="16"/>
      <c r="R99" s="84"/>
      <c r="S99" s="88"/>
      <c r="T99" s="212">
        <v>1</v>
      </c>
      <c r="U99" s="214">
        <v>550</v>
      </c>
      <c r="V99" s="214">
        <f t="shared" ref="V99:V100" si="68">U99*$V$5</f>
        <v>489.5</v>
      </c>
      <c r="W99" s="213">
        <f t="shared" ref="W99:W100" si="69">V99*$E$5</f>
        <v>1762.2</v>
      </c>
      <c r="X99" s="88">
        <f t="shared" ref="X99:X100" si="70">W99*T99</f>
        <v>1762.2</v>
      </c>
      <c r="Y99" s="217"/>
      <c r="Z99" s="214"/>
      <c r="AA99" s="214"/>
      <c r="AB99" s="213"/>
      <c r="AC99" s="80"/>
      <c r="AD99" s="212"/>
      <c r="AE99" s="214"/>
      <c r="AF99" s="214"/>
      <c r="AG99" s="213"/>
      <c r="AH99" s="80"/>
      <c r="AK99" s="149"/>
      <c r="AL99" s="149"/>
    </row>
    <row r="100" spans="2:39" s="55" customFormat="1" x14ac:dyDescent="0.3">
      <c r="B100" s="62" t="s">
        <v>38</v>
      </c>
      <c r="C100" s="98" t="s">
        <v>25</v>
      </c>
      <c r="D100" s="41"/>
      <c r="E100" s="56"/>
      <c r="F100" s="43"/>
      <c r="G100" s="57"/>
      <c r="H100" s="15"/>
      <c r="I100" s="16"/>
      <c r="J100" s="84"/>
      <c r="K100" s="88"/>
      <c r="L100" s="15"/>
      <c r="M100" s="16"/>
      <c r="N100" s="84"/>
      <c r="O100" s="88"/>
      <c r="P100" s="15"/>
      <c r="Q100" s="16"/>
      <c r="R100" s="84"/>
      <c r="S100" s="88"/>
      <c r="T100" s="212">
        <v>1</v>
      </c>
      <c r="U100" s="214">
        <v>900</v>
      </c>
      <c r="V100" s="214">
        <f t="shared" si="68"/>
        <v>801</v>
      </c>
      <c r="W100" s="213">
        <f t="shared" si="69"/>
        <v>2883.6</v>
      </c>
      <c r="X100" s="88">
        <f t="shared" si="70"/>
        <v>2883.6</v>
      </c>
      <c r="Y100" s="218"/>
      <c r="Z100" s="214"/>
      <c r="AA100" s="214"/>
      <c r="AB100" s="213"/>
      <c r="AC100" s="80"/>
      <c r="AD100" s="212">
        <v>1</v>
      </c>
      <c r="AE100" s="214">
        <v>3314.6554000000001</v>
      </c>
      <c r="AF100" s="214">
        <f t="shared" ref="AF100:AF101" si="71">AE100*$AF$5</f>
        <v>2434.4929269852137</v>
      </c>
      <c r="AG100" s="213">
        <f t="shared" ref="AG100:AG101" si="72">AF100*$E$5</f>
        <v>8764.1745371467696</v>
      </c>
      <c r="AH100" s="88">
        <f t="shared" ref="AH100:AH101" si="73">AG100*AD100</f>
        <v>8764.1745371467696</v>
      </c>
      <c r="AK100" s="153"/>
      <c r="AL100" s="149"/>
    </row>
    <row r="101" spans="2:39" s="55" customFormat="1" x14ac:dyDescent="0.3">
      <c r="B101" s="219" t="s">
        <v>86</v>
      </c>
      <c r="C101" s="98" t="s">
        <v>25</v>
      </c>
      <c r="D101" s="41"/>
      <c r="E101" s="56"/>
      <c r="F101" s="43"/>
      <c r="G101" s="57"/>
      <c r="H101" s="15">
        <v>0.52690157372707136</v>
      </c>
      <c r="I101" s="16">
        <v>8775.19</v>
      </c>
      <c r="J101" s="84">
        <f t="shared" ref="J101" si="74">I101*$E$5</f>
        <v>31590.684000000001</v>
      </c>
      <c r="K101" s="88">
        <f t="shared" ref="K101" si="75">J101*H101</f>
        <v>16645.181114714615</v>
      </c>
      <c r="L101" s="15">
        <v>0.52690157372707136</v>
      </c>
      <c r="M101" s="16">
        <v>8775.19</v>
      </c>
      <c r="N101" s="84">
        <f t="shared" ref="N101" si="76">M101*$E$5</f>
        <v>31590.684000000001</v>
      </c>
      <c r="O101" s="88">
        <f t="shared" ref="O101" si="77">N101*L101</f>
        <v>16645.181114714615</v>
      </c>
      <c r="P101" s="15">
        <v>0.52690157372707136</v>
      </c>
      <c r="Q101" s="64">
        <v>8775.19</v>
      </c>
      <c r="R101" s="84">
        <f t="shared" ref="R101" si="78">Q101*$E$5</f>
        <v>31590.684000000001</v>
      </c>
      <c r="S101" s="88">
        <f t="shared" ref="S101" si="79">R101*P101</f>
        <v>16645.181114714615</v>
      </c>
      <c r="T101" s="212"/>
      <c r="U101" s="214"/>
      <c r="V101" s="214"/>
      <c r="W101" s="213"/>
      <c r="X101" s="88"/>
      <c r="Y101" s="212">
        <v>0.60487717117497397</v>
      </c>
      <c r="Z101" s="214">
        <v>10332.790000000001</v>
      </c>
      <c r="AA101" s="214">
        <f>Z101*$AA$5</f>
        <v>9972.399023919801</v>
      </c>
      <c r="AB101" s="213">
        <f>AA101*$E$5</f>
        <v>35900.636486111282</v>
      </c>
      <c r="AC101" s="88">
        <f t="shared" ref="AC101" si="80">AB101*Y101</f>
        <v>21715.47544110005</v>
      </c>
      <c r="AD101" s="212">
        <v>0.95</v>
      </c>
      <c r="AE101" s="214">
        <v>9440</v>
      </c>
      <c r="AF101" s="214">
        <f t="shared" si="71"/>
        <v>6933.3340747096718</v>
      </c>
      <c r="AG101" s="213">
        <f t="shared" si="72"/>
        <v>24960.002668954818</v>
      </c>
      <c r="AH101" s="88">
        <f t="shared" si="73"/>
        <v>23712.002535507076</v>
      </c>
      <c r="AK101" s="153"/>
      <c r="AL101" s="149"/>
    </row>
    <row r="102" spans="2:39" s="55" customFormat="1" x14ac:dyDescent="0.3">
      <c r="B102" s="39"/>
      <c r="C102" s="98"/>
      <c r="D102" s="41"/>
      <c r="E102" s="56"/>
      <c r="F102" s="43"/>
      <c r="G102" s="57"/>
      <c r="H102" s="15"/>
      <c r="I102" s="16"/>
      <c r="J102" s="84"/>
      <c r="K102" s="88"/>
      <c r="L102" s="15"/>
      <c r="M102" s="16"/>
      <c r="N102" s="84"/>
      <c r="O102" s="88"/>
      <c r="P102" s="15"/>
      <c r="Q102" s="16"/>
      <c r="R102" s="84"/>
      <c r="S102" s="88"/>
      <c r="T102" s="15"/>
      <c r="U102" s="64"/>
      <c r="V102" s="64"/>
      <c r="W102" s="84"/>
      <c r="X102" s="88"/>
      <c r="Y102" s="15"/>
      <c r="Z102" s="64"/>
      <c r="AA102" s="64"/>
      <c r="AB102" s="84"/>
      <c r="AC102" s="80"/>
      <c r="AD102" s="15"/>
      <c r="AE102" s="64"/>
      <c r="AF102" s="64"/>
      <c r="AG102" s="84"/>
      <c r="AH102" s="80"/>
      <c r="AK102" s="149"/>
      <c r="AL102" s="149"/>
    </row>
    <row r="103" spans="2:39" s="55" customFormat="1" x14ac:dyDescent="0.3">
      <c r="B103" s="116" t="s">
        <v>108</v>
      </c>
      <c r="C103" s="100" t="s">
        <v>25</v>
      </c>
      <c r="D103" s="58">
        <v>1</v>
      </c>
      <c r="E103" s="59">
        <v>56329.2</v>
      </c>
      <c r="F103" s="60">
        <f>E103*D103</f>
        <v>56329.2</v>
      </c>
      <c r="G103" s="57"/>
      <c r="H103" s="61"/>
      <c r="I103" s="63"/>
      <c r="J103" s="89"/>
      <c r="K103" s="90">
        <f>SUM(K105:K124)</f>
        <v>30269.331613723261</v>
      </c>
      <c r="L103" s="61"/>
      <c r="M103" s="63"/>
      <c r="N103" s="89"/>
      <c r="O103" s="90">
        <f>SUM(O105:O124)</f>
        <v>30269.331613723261</v>
      </c>
      <c r="P103" s="61"/>
      <c r="Q103" s="63"/>
      <c r="R103" s="89"/>
      <c r="S103" s="90">
        <f>SUM(S105:S124)</f>
        <v>60277.959613723258</v>
      </c>
      <c r="T103" s="61"/>
      <c r="U103" s="63"/>
      <c r="V103" s="63"/>
      <c r="W103" s="89"/>
      <c r="X103" s="90">
        <f>SUM(X105:X124)</f>
        <v>50132.987999999998</v>
      </c>
      <c r="Y103" s="61"/>
      <c r="Z103" s="63"/>
      <c r="AA103" s="63"/>
      <c r="AB103" s="89"/>
      <c r="AC103" s="90">
        <f>SUM(AC105:AC124)</f>
        <v>46801.93004046203</v>
      </c>
      <c r="AD103" s="61"/>
      <c r="AE103" s="63"/>
      <c r="AF103" s="156">
        <v>0.73446469396963809</v>
      </c>
      <c r="AG103" s="89"/>
      <c r="AH103" s="90">
        <f>SUM(AH105:AH124)</f>
        <v>59820.842623000688</v>
      </c>
      <c r="AK103" s="155"/>
      <c r="AL103" s="155"/>
      <c r="AM103" s="149"/>
    </row>
    <row r="104" spans="2:39" s="55" customFormat="1" ht="6.6" customHeight="1" x14ac:dyDescent="0.3">
      <c r="B104" s="39"/>
      <c r="C104" s="98"/>
      <c r="D104" s="41"/>
      <c r="E104" s="56"/>
      <c r="F104" s="43"/>
      <c r="G104" s="57"/>
      <c r="H104" s="15"/>
      <c r="I104" s="64"/>
      <c r="J104" s="84"/>
      <c r="K104" s="88"/>
      <c r="L104" s="15"/>
      <c r="M104" s="64"/>
      <c r="N104" s="84"/>
      <c r="O104" s="88"/>
      <c r="P104" s="15"/>
      <c r="Q104" s="64"/>
      <c r="R104" s="84"/>
      <c r="S104" s="88"/>
      <c r="T104" s="15"/>
      <c r="U104" s="64"/>
      <c r="V104" s="64"/>
      <c r="W104" s="84"/>
      <c r="X104" s="80"/>
      <c r="Y104" s="15"/>
      <c r="Z104" s="64"/>
      <c r="AA104" s="64"/>
      <c r="AB104" s="84"/>
      <c r="AC104" s="80"/>
      <c r="AD104" s="15"/>
      <c r="AE104" s="64"/>
      <c r="AF104" s="64"/>
      <c r="AG104" s="84"/>
      <c r="AH104" s="80"/>
      <c r="AK104" s="149"/>
      <c r="AL104" s="149"/>
    </row>
    <row r="105" spans="2:39" s="13" customFormat="1" x14ac:dyDescent="0.3">
      <c r="B105" s="62" t="s">
        <v>51</v>
      </c>
      <c r="C105" s="98" t="s">
        <v>55</v>
      </c>
      <c r="D105" s="41"/>
      <c r="E105" s="56"/>
      <c r="F105" s="43"/>
      <c r="G105" s="57"/>
      <c r="H105" s="15">
        <v>17</v>
      </c>
      <c r="I105" s="64">
        <v>70.59</v>
      </c>
      <c r="J105" s="84">
        <f t="shared" ref="J105:J114" si="81">I105*$E$5</f>
        <v>254.12400000000002</v>
      </c>
      <c r="K105" s="88">
        <f t="shared" ref="K105" si="82">J105*H105</f>
        <v>4320.1080000000002</v>
      </c>
      <c r="L105" s="15">
        <v>17</v>
      </c>
      <c r="M105" s="64">
        <v>70.59</v>
      </c>
      <c r="N105" s="84">
        <f t="shared" ref="N105" si="83">M105*$E$5</f>
        <v>254.12400000000002</v>
      </c>
      <c r="O105" s="88">
        <f t="shared" ref="O105" si="84">N105*L105</f>
        <v>4320.1080000000002</v>
      </c>
      <c r="P105" s="15">
        <v>13</v>
      </c>
      <c r="Q105" s="64">
        <v>70.59</v>
      </c>
      <c r="R105" s="84">
        <f t="shared" ref="R105" si="85">Q105*$E$5</f>
        <v>254.12400000000002</v>
      </c>
      <c r="S105" s="88">
        <f t="shared" ref="S105" si="86">R105*P105</f>
        <v>3303.6120000000001</v>
      </c>
      <c r="T105" s="212">
        <v>17</v>
      </c>
      <c r="U105" s="214">
        <v>147</v>
      </c>
      <c r="V105" s="214">
        <f t="shared" ref="V105" si="87">U105*$V$5</f>
        <v>130.83000000000001</v>
      </c>
      <c r="W105" s="213">
        <f>V105*$E$5</f>
        <v>470.98800000000006</v>
      </c>
      <c r="X105" s="88">
        <f>W105*T105</f>
        <v>8006.7960000000012</v>
      </c>
      <c r="Y105" s="212">
        <v>13</v>
      </c>
      <c r="Z105" s="214">
        <v>115.47</v>
      </c>
      <c r="AA105" s="214">
        <f>Z105*$AA$5</f>
        <v>111.44259346139999</v>
      </c>
      <c r="AB105" s="213">
        <f>AA105*$E$5</f>
        <v>401.19333646103996</v>
      </c>
      <c r="AC105" s="88">
        <f t="shared" ref="AC105:AC107" si="88">AB105*Y105</f>
        <v>5215.5133739935191</v>
      </c>
      <c r="AD105" s="212">
        <v>15</v>
      </c>
      <c r="AE105" s="214">
        <v>125.86666666666666</v>
      </c>
      <c r="AF105" s="214">
        <f>AE105*$AF$103</f>
        <v>92.444622814311771</v>
      </c>
      <c r="AG105" s="213">
        <f t="shared" ref="AG105:AG106" si="89">AF105*$E$5</f>
        <v>332.80064213152241</v>
      </c>
      <c r="AH105" s="88">
        <f t="shared" ref="AH105:AH106" si="90">AG105*AD105</f>
        <v>4992.0096319728364</v>
      </c>
      <c r="AK105" s="153"/>
      <c r="AL105" s="148"/>
    </row>
    <row r="106" spans="2:39" s="13" customFormat="1" x14ac:dyDescent="0.3">
      <c r="B106" s="62" t="s">
        <v>124</v>
      </c>
      <c r="C106" s="98" t="s">
        <v>55</v>
      </c>
      <c r="D106" s="41"/>
      <c r="E106" s="56"/>
      <c r="F106" s="43"/>
      <c r="G106" s="57"/>
      <c r="H106" s="15"/>
      <c r="I106" s="64"/>
      <c r="J106" s="84"/>
      <c r="K106" s="88"/>
      <c r="L106" s="15"/>
      <c r="M106" s="64"/>
      <c r="N106" s="84"/>
      <c r="O106" s="88"/>
      <c r="P106" s="15"/>
      <c r="Q106" s="64"/>
      <c r="R106" s="84"/>
      <c r="S106" s="88"/>
      <c r="T106" s="212"/>
      <c r="U106" s="214"/>
      <c r="V106" s="214"/>
      <c r="W106" s="213"/>
      <c r="X106" s="88"/>
      <c r="Y106" s="212"/>
      <c r="Z106" s="214"/>
      <c r="AA106" s="214"/>
      <c r="AB106" s="213"/>
      <c r="AC106" s="88"/>
      <c r="AD106" s="212">
        <v>18</v>
      </c>
      <c r="AE106" s="214">
        <v>18.88</v>
      </c>
      <c r="AF106" s="214">
        <f>AE106*$AF$103</f>
        <v>13.866693422146767</v>
      </c>
      <c r="AG106" s="213">
        <f t="shared" si="89"/>
        <v>49.920096319728366</v>
      </c>
      <c r="AH106" s="88">
        <f t="shared" si="90"/>
        <v>898.56173375511059</v>
      </c>
      <c r="AK106" s="153"/>
      <c r="AL106" s="148"/>
    </row>
    <row r="107" spans="2:39" s="55" customFormat="1" x14ac:dyDescent="0.3">
      <c r="B107" s="62" t="s">
        <v>102</v>
      </c>
      <c r="C107" s="98" t="s">
        <v>55</v>
      </c>
      <c r="D107" s="41"/>
      <c r="E107" s="56"/>
      <c r="F107" s="43"/>
      <c r="G107" s="57"/>
      <c r="H107" s="15"/>
      <c r="I107" s="64"/>
      <c r="J107" s="84"/>
      <c r="K107" s="88"/>
      <c r="L107" s="15"/>
      <c r="M107" s="64"/>
      <c r="N107" s="84"/>
      <c r="O107" s="88"/>
      <c r="P107" s="15">
        <v>4</v>
      </c>
      <c r="Q107" s="64">
        <v>105.88</v>
      </c>
      <c r="R107" s="84">
        <f t="shared" ref="R107" si="91">Q107*$E$5</f>
        <v>381.16800000000001</v>
      </c>
      <c r="S107" s="88">
        <f t="shared" ref="S107" si="92">R107*P107</f>
        <v>1524.672</v>
      </c>
      <c r="T107" s="212"/>
      <c r="U107" s="214"/>
      <c r="V107" s="214"/>
      <c r="W107" s="213"/>
      <c r="X107" s="88"/>
      <c r="Y107" s="212">
        <v>4</v>
      </c>
      <c r="Z107" s="214">
        <v>140.59</v>
      </c>
      <c r="AA107" s="214">
        <f t="shared" ref="AA107:AA112" si="93">Z107*$AA$5</f>
        <v>135.68644855580001</v>
      </c>
      <c r="AB107" s="213">
        <f>AA107*$E$5</f>
        <v>488.47121480088003</v>
      </c>
      <c r="AC107" s="88">
        <f t="shared" si="88"/>
        <v>1953.8848592035201</v>
      </c>
      <c r="AD107" s="212">
        <v>3</v>
      </c>
      <c r="AE107" s="214">
        <v>173.06666666666663</v>
      </c>
      <c r="AF107" s="214">
        <f>AE107*$AF$103</f>
        <v>127.11135636967867</v>
      </c>
      <c r="AG107" s="213">
        <f t="shared" ref="AG107" si="94">AF107*$E$5</f>
        <v>457.60088293084323</v>
      </c>
      <c r="AH107" s="88">
        <f t="shared" ref="AH107" si="95">AG107*AD107</f>
        <v>1372.8026487925297</v>
      </c>
      <c r="AK107" s="149"/>
      <c r="AL107" s="149"/>
    </row>
    <row r="108" spans="2:39" s="13" customFormat="1" x14ac:dyDescent="0.3">
      <c r="B108" s="62" t="s">
        <v>52</v>
      </c>
      <c r="C108" s="98" t="s">
        <v>55</v>
      </c>
      <c r="D108" s="41"/>
      <c r="E108" s="56"/>
      <c r="F108" s="43"/>
      <c r="G108" s="57"/>
      <c r="H108" s="15">
        <v>1</v>
      </c>
      <c r="I108" s="64">
        <v>10.59</v>
      </c>
      <c r="J108" s="84">
        <f t="shared" si="81"/>
        <v>38.124000000000002</v>
      </c>
      <c r="K108" s="88">
        <f t="shared" ref="K108" si="96">J108*H108</f>
        <v>38.124000000000002</v>
      </c>
      <c r="L108" s="15">
        <v>1</v>
      </c>
      <c r="M108" s="64">
        <v>10.59</v>
      </c>
      <c r="N108" s="84">
        <f t="shared" ref="N108:N110" si="97">M108*$E$5</f>
        <v>38.124000000000002</v>
      </c>
      <c r="O108" s="88">
        <f t="shared" ref="O108:O110" si="98">N108*L108</f>
        <v>38.124000000000002</v>
      </c>
      <c r="P108" s="15">
        <v>1</v>
      </c>
      <c r="Q108" s="64">
        <v>1176.47</v>
      </c>
      <c r="R108" s="84">
        <f t="shared" ref="R108" si="99">Q108*$E$5</f>
        <v>4235.2920000000004</v>
      </c>
      <c r="S108" s="88">
        <f t="shared" ref="S108" si="100">R108*P108</f>
        <v>4235.2920000000004</v>
      </c>
      <c r="T108" s="212">
        <v>1</v>
      </c>
      <c r="U108" s="214">
        <v>1600</v>
      </c>
      <c r="V108" s="214">
        <f t="shared" ref="V108" si="101">U108*$V$5</f>
        <v>1424</v>
      </c>
      <c r="W108" s="213">
        <f>V108*$E$5</f>
        <v>5126.4000000000005</v>
      </c>
      <c r="X108" s="88">
        <f>W108*T108</f>
        <v>5126.4000000000005</v>
      </c>
      <c r="Y108" s="212">
        <v>1</v>
      </c>
      <c r="Z108" s="214">
        <v>1032.4000000000001</v>
      </c>
      <c r="AA108" s="214">
        <f t="shared" si="93"/>
        <v>996.3915604880001</v>
      </c>
      <c r="AB108" s="213">
        <f t="shared" ref="AB108:AB112" si="102">AA108*$E$5</f>
        <v>3587.0096177568003</v>
      </c>
      <c r="AC108" s="88">
        <f t="shared" ref="AC108:AC112" si="103">AB108*Y108</f>
        <v>3587.0096177568003</v>
      </c>
      <c r="AD108" s="212">
        <v>1</v>
      </c>
      <c r="AE108" s="214">
        <v>1730.6705999999999</v>
      </c>
      <c r="AF108" s="214">
        <f t="shared" ref="AF108:AF110" si="104">AE108*$AF$103</f>
        <v>1271.11645259125</v>
      </c>
      <c r="AG108" s="213">
        <f t="shared" ref="AG108:AG110" si="105">AF108*$E$5</f>
        <v>4576.0192293284999</v>
      </c>
      <c r="AH108" s="88">
        <f t="shared" ref="AH108:AH110" si="106">AG108*AD108</f>
        <v>4576.0192293284999</v>
      </c>
      <c r="AK108" s="153"/>
      <c r="AL108" s="148"/>
    </row>
    <row r="109" spans="2:39" s="13" customFormat="1" x14ac:dyDescent="0.3">
      <c r="B109" s="62" t="s">
        <v>125</v>
      </c>
      <c r="C109" s="98" t="s">
        <v>55</v>
      </c>
      <c r="D109" s="41"/>
      <c r="E109" s="56"/>
      <c r="F109" s="43"/>
      <c r="G109" s="57"/>
      <c r="H109" s="15"/>
      <c r="I109" s="64"/>
      <c r="J109" s="84"/>
      <c r="K109" s="88"/>
      <c r="L109" s="15"/>
      <c r="M109" s="64"/>
      <c r="N109" s="84"/>
      <c r="O109" s="88"/>
      <c r="P109" s="15">
        <v>1</v>
      </c>
      <c r="Q109" s="64">
        <v>7.06</v>
      </c>
      <c r="R109" s="84">
        <f t="shared" ref="R109" si="107">Q109*$E$5</f>
        <v>25.416</v>
      </c>
      <c r="S109" s="88">
        <f t="shared" ref="S109" si="108">R109*P109</f>
        <v>25.416</v>
      </c>
      <c r="T109" s="212"/>
      <c r="U109" s="214"/>
      <c r="V109" s="214"/>
      <c r="W109" s="213"/>
      <c r="X109" s="88"/>
      <c r="Y109" s="212">
        <v>1</v>
      </c>
      <c r="Z109" s="214">
        <v>4.59</v>
      </c>
      <c r="AA109" s="214">
        <f t="shared" si="93"/>
        <v>4.4299082358000001</v>
      </c>
      <c r="AB109" s="213">
        <f t="shared" si="102"/>
        <v>15.947669648880002</v>
      </c>
      <c r="AC109" s="88">
        <f t="shared" ref="AC109" si="109">AB109*Y109</f>
        <v>15.947669648880002</v>
      </c>
      <c r="AD109" s="212">
        <v>1</v>
      </c>
      <c r="AE109" s="214">
        <v>9.44</v>
      </c>
      <c r="AF109" s="214">
        <f t="shared" si="104"/>
        <v>6.9333467110733835</v>
      </c>
      <c r="AG109" s="213">
        <f t="shared" si="105"/>
        <v>24.960048159864183</v>
      </c>
      <c r="AH109" s="88">
        <f t="shared" si="106"/>
        <v>24.960048159864183</v>
      </c>
      <c r="AK109" s="153"/>
      <c r="AL109" s="148"/>
    </row>
    <row r="110" spans="2:39" s="13" customFormat="1" x14ac:dyDescent="0.3">
      <c r="B110" s="62" t="s">
        <v>103</v>
      </c>
      <c r="C110" s="98" t="s">
        <v>55</v>
      </c>
      <c r="D110" s="41"/>
      <c r="E110" s="56"/>
      <c r="F110" s="43"/>
      <c r="G110" s="57"/>
      <c r="H110" s="15">
        <v>1</v>
      </c>
      <c r="I110" s="64">
        <v>23.53</v>
      </c>
      <c r="J110" s="84">
        <f t="shared" si="81"/>
        <v>84.708000000000013</v>
      </c>
      <c r="K110" s="88">
        <f t="shared" ref="K110" si="110">J110*H110</f>
        <v>84.708000000000013</v>
      </c>
      <c r="L110" s="15">
        <v>1</v>
      </c>
      <c r="M110" s="64">
        <v>23.53</v>
      </c>
      <c r="N110" s="84">
        <f t="shared" si="97"/>
        <v>84.708000000000013</v>
      </c>
      <c r="O110" s="88">
        <f t="shared" si="98"/>
        <v>84.708000000000013</v>
      </c>
      <c r="P110" s="15">
        <v>1</v>
      </c>
      <c r="Q110" s="64">
        <v>23.53</v>
      </c>
      <c r="R110" s="84">
        <f t="shared" ref="R110:R111" si="111">Q110*$E$5</f>
        <v>84.708000000000013</v>
      </c>
      <c r="S110" s="88">
        <f t="shared" ref="S110:S111" si="112">R110*P110</f>
        <v>84.708000000000013</v>
      </c>
      <c r="T110" s="212"/>
      <c r="U110" s="214"/>
      <c r="V110" s="214"/>
      <c r="W110" s="213"/>
      <c r="X110" s="88"/>
      <c r="Y110" s="212">
        <v>1</v>
      </c>
      <c r="Z110" s="214">
        <f>8.18+15.66</f>
        <v>23.84</v>
      </c>
      <c r="AA110" s="214">
        <f t="shared" si="93"/>
        <v>23.0084994208</v>
      </c>
      <c r="AB110" s="213">
        <f t="shared" si="102"/>
        <v>82.830597914880002</v>
      </c>
      <c r="AC110" s="88">
        <f t="shared" si="103"/>
        <v>82.830597914880002</v>
      </c>
      <c r="AD110" s="212">
        <v>1</v>
      </c>
      <c r="AE110" s="214">
        <v>39.329399999999993</v>
      </c>
      <c r="AF110" s="214">
        <f t="shared" si="104"/>
        <v>28.886055735009478</v>
      </c>
      <c r="AG110" s="213">
        <f t="shared" si="105"/>
        <v>103.98980064603413</v>
      </c>
      <c r="AH110" s="88">
        <f t="shared" si="106"/>
        <v>103.98980064603413</v>
      </c>
      <c r="AK110" s="153"/>
      <c r="AL110" s="148"/>
    </row>
    <row r="111" spans="2:39" s="13" customFormat="1" x14ac:dyDescent="0.3">
      <c r="B111" s="62" t="s">
        <v>53</v>
      </c>
      <c r="C111" s="98" t="s">
        <v>54</v>
      </c>
      <c r="D111" s="41"/>
      <c r="E111" s="56"/>
      <c r="F111" s="43"/>
      <c r="G111" s="57"/>
      <c r="H111" s="15"/>
      <c r="I111" s="64"/>
      <c r="J111" s="84"/>
      <c r="K111" s="88"/>
      <c r="L111" s="15"/>
      <c r="M111" s="64"/>
      <c r="N111" s="84"/>
      <c r="O111" s="88"/>
      <c r="P111" s="15">
        <v>1</v>
      </c>
      <c r="Q111" s="64">
        <v>6176.48</v>
      </c>
      <c r="R111" s="84">
        <f t="shared" si="111"/>
        <v>22235.327999999998</v>
      </c>
      <c r="S111" s="88">
        <f t="shared" si="112"/>
        <v>22235.327999999998</v>
      </c>
      <c r="T111" s="212">
        <v>20</v>
      </c>
      <c r="U111" s="214">
        <v>205</v>
      </c>
      <c r="V111" s="214">
        <f t="shared" ref="V111" si="113">U111*$V$5</f>
        <v>182.45</v>
      </c>
      <c r="W111" s="213">
        <f>V111*$E$5</f>
        <v>656.81999999999994</v>
      </c>
      <c r="X111" s="88">
        <f>W111*T111</f>
        <v>13136.399999999998</v>
      </c>
      <c r="Y111" s="212">
        <v>23</v>
      </c>
      <c r="Z111" s="214">
        <v>92.8</v>
      </c>
      <c r="AA111" s="214">
        <f t="shared" si="93"/>
        <v>89.563286336000004</v>
      </c>
      <c r="AB111" s="213">
        <f t="shared" si="102"/>
        <v>322.42783080960004</v>
      </c>
      <c r="AC111" s="88">
        <f t="shared" si="103"/>
        <v>7415.8401086208005</v>
      </c>
      <c r="AD111" s="212">
        <v>3</v>
      </c>
      <c r="AE111" s="214">
        <v>236</v>
      </c>
      <c r="AF111" s="214">
        <f t="shared" ref="AF111:AF112" si="114">AE111*$AF$103</f>
        <v>173.3336677768346</v>
      </c>
      <c r="AG111" s="213">
        <f t="shared" ref="AG111:AG112" si="115">AF111*$E$5</f>
        <v>624.00120399660454</v>
      </c>
      <c r="AH111" s="88">
        <f t="shared" ref="AH111:AH112" si="116">AG111*AD111</f>
        <v>1872.0036119898136</v>
      </c>
      <c r="AK111" s="148"/>
      <c r="AL111" s="148"/>
    </row>
    <row r="112" spans="2:39" s="13" customFormat="1" x14ac:dyDescent="0.3">
      <c r="B112" s="62" t="s">
        <v>137</v>
      </c>
      <c r="C112" s="98" t="s">
        <v>54</v>
      </c>
      <c r="D112" s="41"/>
      <c r="E112" s="56"/>
      <c r="F112" s="43"/>
      <c r="G112" s="57"/>
      <c r="H112" s="15"/>
      <c r="I112" s="64"/>
      <c r="J112" s="84"/>
      <c r="K112" s="88"/>
      <c r="L112" s="15"/>
      <c r="M112" s="64"/>
      <c r="N112" s="84"/>
      <c r="O112" s="88"/>
      <c r="P112" s="15"/>
      <c r="Q112" s="64"/>
      <c r="R112" s="84"/>
      <c r="S112" s="88"/>
      <c r="T112" s="212"/>
      <c r="U112" s="214"/>
      <c r="V112" s="214"/>
      <c r="W112" s="213"/>
      <c r="X112" s="88"/>
      <c r="Y112" s="212">
        <v>1</v>
      </c>
      <c r="Z112" s="214">
        <v>464</v>
      </c>
      <c r="AA112" s="214">
        <f t="shared" si="93"/>
        <v>447.81643167999999</v>
      </c>
      <c r="AB112" s="213">
        <f t="shared" si="102"/>
        <v>1612.1391540479999</v>
      </c>
      <c r="AC112" s="80">
        <f t="shared" si="103"/>
        <v>1612.1391540479999</v>
      </c>
      <c r="AD112" s="212">
        <v>1</v>
      </c>
      <c r="AE112" s="214">
        <v>413</v>
      </c>
      <c r="AF112" s="214">
        <f t="shared" si="114"/>
        <v>303.33391860946051</v>
      </c>
      <c r="AG112" s="213">
        <f t="shared" si="115"/>
        <v>1092.0021069940578</v>
      </c>
      <c r="AH112" s="88">
        <f t="shared" si="116"/>
        <v>1092.0021069940578</v>
      </c>
      <c r="AK112" s="148"/>
      <c r="AL112" s="148"/>
    </row>
    <row r="113" spans="2:38" s="13" customFormat="1" x14ac:dyDescent="0.3">
      <c r="B113" s="62" t="s">
        <v>138</v>
      </c>
      <c r="C113" s="98" t="s">
        <v>25</v>
      </c>
      <c r="D113" s="41"/>
      <c r="E113" s="56"/>
      <c r="F113" s="43"/>
      <c r="G113" s="57"/>
      <c r="H113" s="15"/>
      <c r="I113" s="64"/>
      <c r="J113" s="84"/>
      <c r="K113" s="88"/>
      <c r="L113" s="15"/>
      <c r="M113" s="64"/>
      <c r="N113" s="84"/>
      <c r="O113" s="88"/>
      <c r="P113" s="15"/>
      <c r="Q113" s="64"/>
      <c r="R113" s="84"/>
      <c r="S113" s="88"/>
      <c r="T113" s="212"/>
      <c r="U113" s="214"/>
      <c r="V113" s="214"/>
      <c r="W113" s="213"/>
      <c r="X113" s="88"/>
      <c r="Y113" s="212"/>
      <c r="Z113" s="214"/>
      <c r="AA113" s="214"/>
      <c r="AB113" s="213"/>
      <c r="AC113" s="80"/>
      <c r="AD113" s="212"/>
      <c r="AE113" s="214"/>
      <c r="AF113" s="214"/>
      <c r="AG113" s="213"/>
      <c r="AH113" s="88"/>
      <c r="AK113" s="148"/>
      <c r="AL113" s="148"/>
    </row>
    <row r="114" spans="2:38" s="13" customFormat="1" x14ac:dyDescent="0.3">
      <c r="B114" s="62" t="s">
        <v>104</v>
      </c>
      <c r="C114" s="98" t="s">
        <v>54</v>
      </c>
      <c r="D114" s="41"/>
      <c r="E114" s="56"/>
      <c r="F114" s="43"/>
      <c r="G114" s="57"/>
      <c r="H114" s="15">
        <v>1</v>
      </c>
      <c r="I114" s="64">
        <v>4117.6499999999996</v>
      </c>
      <c r="J114" s="84">
        <f t="shared" si="81"/>
        <v>14823.539999999999</v>
      </c>
      <c r="K114" s="88">
        <f t="shared" ref="K114" si="117">J114*H114</f>
        <v>14823.539999999999</v>
      </c>
      <c r="L114" s="15">
        <v>1</v>
      </c>
      <c r="M114" s="64">
        <v>4117.6499999999996</v>
      </c>
      <c r="N114" s="84">
        <f t="shared" ref="N114" si="118">M114*$E$5</f>
        <v>14823.539999999999</v>
      </c>
      <c r="O114" s="88">
        <f t="shared" ref="O114" si="119">N114*L114</f>
        <v>14823.539999999999</v>
      </c>
      <c r="P114" s="15"/>
      <c r="Q114" s="64"/>
      <c r="R114" s="84"/>
      <c r="S114" s="88"/>
      <c r="T114" s="212"/>
      <c r="U114" s="214"/>
      <c r="V114" s="214"/>
      <c r="W114" s="213"/>
      <c r="X114" s="88"/>
      <c r="Y114" s="212"/>
      <c r="Z114" s="214"/>
      <c r="AA114" s="214"/>
      <c r="AB114" s="213"/>
      <c r="AC114" s="80"/>
      <c r="AD114" s="212"/>
      <c r="AE114" s="214"/>
      <c r="AF114" s="214"/>
      <c r="AG114" s="213"/>
      <c r="AH114" s="80"/>
      <c r="AK114" s="148"/>
      <c r="AL114" s="148"/>
    </row>
    <row r="115" spans="2:38" s="13" customFormat="1" x14ac:dyDescent="0.3">
      <c r="B115" s="62" t="s">
        <v>34</v>
      </c>
      <c r="C115" s="98" t="s">
        <v>54</v>
      </c>
      <c r="D115" s="41"/>
      <c r="E115" s="56"/>
      <c r="F115" s="43"/>
      <c r="G115" s="57"/>
      <c r="H115" s="15"/>
      <c r="I115" s="64"/>
      <c r="J115" s="84"/>
      <c r="K115" s="88"/>
      <c r="L115" s="15"/>
      <c r="M115" s="64"/>
      <c r="N115" s="84"/>
      <c r="O115" s="88"/>
      <c r="P115" s="15">
        <f>105-P13</f>
        <v>95</v>
      </c>
      <c r="Q115" s="64">
        <v>52.24</v>
      </c>
      <c r="R115" s="84">
        <f>Q115*$E$5</f>
        <v>188.06400000000002</v>
      </c>
      <c r="S115" s="88">
        <f>R115*P115</f>
        <v>17866.080000000002</v>
      </c>
      <c r="T115" s="212">
        <v>42</v>
      </c>
      <c r="U115" s="214">
        <v>116</v>
      </c>
      <c r="V115" s="214">
        <f t="shared" ref="V115:V116" si="120">U115*$V$5</f>
        <v>103.24</v>
      </c>
      <c r="W115" s="213">
        <f t="shared" ref="W115:W116" si="121">V115*$E$5</f>
        <v>371.66399999999999</v>
      </c>
      <c r="X115" s="88">
        <f t="shared" ref="X115:X116" si="122">W115*T115</f>
        <v>15609.887999999999</v>
      </c>
      <c r="Y115" s="212">
        <f>120-Y13</f>
        <v>110</v>
      </c>
      <c r="Z115" s="214">
        <v>48.590416666659998</v>
      </c>
      <c r="AA115" s="214">
        <f>Z115*$AA$5</f>
        <v>46.895661649801895</v>
      </c>
      <c r="AB115" s="213">
        <f>AA115*$E$5</f>
        <v>168.82438193928684</v>
      </c>
      <c r="AC115" s="88">
        <f>AB115*Y115</f>
        <v>18570.682013321551</v>
      </c>
      <c r="AD115" s="212">
        <v>17</v>
      </c>
      <c r="AE115" s="214">
        <v>275.32940000000002</v>
      </c>
      <c r="AF115" s="214">
        <f t="shared" ref="AF115:AF116" si="123">AE115*$AF$103</f>
        <v>202.21972351184408</v>
      </c>
      <c r="AG115" s="213">
        <f t="shared" ref="AG115:AG116" si="124">AF115*$E$5</f>
        <v>727.9910046426387</v>
      </c>
      <c r="AH115" s="88">
        <f t="shared" ref="AH115:AH116" si="125">AG115*AD115</f>
        <v>12375.847078924859</v>
      </c>
      <c r="AK115" s="153"/>
      <c r="AL115" s="148"/>
    </row>
    <row r="116" spans="2:38" s="13" customFormat="1" x14ac:dyDescent="0.3">
      <c r="B116" s="62" t="s">
        <v>45</v>
      </c>
      <c r="C116" s="98" t="s">
        <v>54</v>
      </c>
      <c r="D116" s="41"/>
      <c r="E116" s="56"/>
      <c r="F116" s="43"/>
      <c r="G116" s="57"/>
      <c r="H116" s="15"/>
      <c r="I116" s="64"/>
      <c r="J116" s="84"/>
      <c r="K116" s="88"/>
      <c r="L116" s="15"/>
      <c r="M116" s="64"/>
      <c r="N116" s="84"/>
      <c r="O116" s="88"/>
      <c r="P116" s="15"/>
      <c r="Q116" s="64"/>
      <c r="R116" s="84"/>
      <c r="S116" s="88"/>
      <c r="T116" s="212">
        <v>6</v>
      </c>
      <c r="U116" s="214">
        <v>36</v>
      </c>
      <c r="V116" s="214">
        <f t="shared" si="120"/>
        <v>32.04</v>
      </c>
      <c r="W116" s="213">
        <f t="shared" si="121"/>
        <v>115.34399999999999</v>
      </c>
      <c r="X116" s="88">
        <f t="shared" si="122"/>
        <v>692.06399999999996</v>
      </c>
      <c r="Y116" s="212"/>
      <c r="Z116" s="214"/>
      <c r="AA116" s="214"/>
      <c r="AB116" s="213"/>
      <c r="AC116" s="80"/>
      <c r="AD116" s="212">
        <v>2</v>
      </c>
      <c r="AE116" s="214">
        <v>106.9906</v>
      </c>
      <c r="AF116" s="214">
        <f t="shared" si="123"/>
        <v>78.580818286627959</v>
      </c>
      <c r="AG116" s="213">
        <f t="shared" si="124"/>
        <v>282.89094583186068</v>
      </c>
      <c r="AH116" s="88">
        <f t="shared" si="125"/>
        <v>565.78189166372135</v>
      </c>
      <c r="AK116" s="153"/>
      <c r="AL116" s="148"/>
    </row>
    <row r="117" spans="2:38" s="13" customFormat="1" x14ac:dyDescent="0.3">
      <c r="B117" s="62" t="s">
        <v>105</v>
      </c>
      <c r="C117" s="98" t="s">
        <v>55</v>
      </c>
      <c r="D117" s="41"/>
      <c r="E117" s="56"/>
      <c r="F117" s="43"/>
      <c r="G117" s="57"/>
      <c r="H117" s="15"/>
      <c r="I117" s="64"/>
      <c r="J117" s="84"/>
      <c r="K117" s="88"/>
      <c r="L117" s="15"/>
      <c r="M117" s="64"/>
      <c r="N117" s="84"/>
      <c r="O117" s="88"/>
      <c r="P117" s="15"/>
      <c r="Q117" s="64"/>
      <c r="R117" s="84"/>
      <c r="S117" s="88"/>
      <c r="T117" s="212"/>
      <c r="U117" s="214"/>
      <c r="V117" s="214"/>
      <c r="W117" s="213"/>
      <c r="X117" s="88"/>
      <c r="Y117" s="212"/>
      <c r="Z117" s="214"/>
      <c r="AA117" s="214"/>
      <c r="AB117" s="213"/>
      <c r="AC117" s="88"/>
      <c r="AD117" s="212"/>
      <c r="AE117" s="214"/>
      <c r="AF117" s="214"/>
      <c r="AG117" s="213"/>
      <c r="AH117" s="80"/>
      <c r="AK117" s="153"/>
      <c r="AL117" s="148"/>
    </row>
    <row r="118" spans="2:38" s="13" customFormat="1" x14ac:dyDescent="0.3">
      <c r="B118" s="62" t="s">
        <v>36</v>
      </c>
      <c r="C118" s="98" t="s">
        <v>25</v>
      </c>
      <c r="D118" s="41"/>
      <c r="E118" s="56"/>
      <c r="F118" s="43"/>
      <c r="G118" s="57"/>
      <c r="H118" s="15"/>
      <c r="I118" s="64"/>
      <c r="J118" s="84"/>
      <c r="K118" s="88"/>
      <c r="L118" s="15"/>
      <c r="M118" s="64"/>
      <c r="N118" s="84"/>
      <c r="O118" s="88"/>
      <c r="P118" s="15"/>
      <c r="Q118" s="64"/>
      <c r="R118" s="84"/>
      <c r="S118" s="88"/>
      <c r="T118" s="212">
        <v>1</v>
      </c>
      <c r="U118" s="214">
        <v>1260</v>
      </c>
      <c r="V118" s="214">
        <f t="shared" ref="V118" si="126">U118*$V$5</f>
        <v>1121.4000000000001</v>
      </c>
      <c r="W118" s="213">
        <f>V118*$E$5</f>
        <v>4037.0400000000004</v>
      </c>
      <c r="X118" s="88">
        <f t="shared" ref="X118:X121" si="127">W118*T118</f>
        <v>4037.0400000000004</v>
      </c>
      <c r="Y118" s="212"/>
      <c r="Z118" s="214"/>
      <c r="AA118" s="214"/>
      <c r="AB118" s="213"/>
      <c r="AC118" s="80"/>
      <c r="AD118" s="212">
        <v>36</v>
      </c>
      <c r="AE118" s="214">
        <v>23.599999999999998</v>
      </c>
      <c r="AF118" s="214">
        <f t="shared" ref="AF118:AF119" si="128">AE118*$AF$103</f>
        <v>17.333366777683459</v>
      </c>
      <c r="AG118" s="213">
        <f t="shared" ref="AG118:AG119" si="129">AF118*$E$5</f>
        <v>62.400120399660452</v>
      </c>
      <c r="AH118" s="88">
        <f t="shared" ref="AH118:AH119" si="130">AG118*AD118</f>
        <v>2246.4043343877761</v>
      </c>
      <c r="AK118" s="153"/>
      <c r="AL118" s="148"/>
    </row>
    <row r="119" spans="2:38" s="13" customFormat="1" x14ac:dyDescent="0.3">
      <c r="B119" s="62" t="s">
        <v>101</v>
      </c>
      <c r="C119" s="98" t="s">
        <v>25</v>
      </c>
      <c r="D119" s="41"/>
      <c r="E119" s="56"/>
      <c r="F119" s="43"/>
      <c r="G119" s="57"/>
      <c r="H119" s="15"/>
      <c r="I119" s="64"/>
      <c r="J119" s="84"/>
      <c r="K119" s="88"/>
      <c r="L119" s="15"/>
      <c r="M119" s="64"/>
      <c r="N119" s="84"/>
      <c r="O119" s="88"/>
      <c r="P119" s="15"/>
      <c r="Q119" s="64"/>
      <c r="R119" s="84"/>
      <c r="S119" s="88"/>
      <c r="T119" s="212"/>
      <c r="U119" s="214"/>
      <c r="V119" s="214"/>
      <c r="W119" s="213"/>
      <c r="X119" s="88"/>
      <c r="Y119" s="212"/>
      <c r="Z119" s="214"/>
      <c r="AA119" s="214"/>
      <c r="AB119" s="213"/>
      <c r="AC119" s="80"/>
      <c r="AD119" s="212">
        <v>1</v>
      </c>
      <c r="AE119" s="214">
        <v>1860.86</v>
      </c>
      <c r="AF119" s="214">
        <f t="shared" si="128"/>
        <v>1366.7359704203407</v>
      </c>
      <c r="AG119" s="213">
        <f t="shared" si="129"/>
        <v>4920.2494935132263</v>
      </c>
      <c r="AH119" s="88">
        <f t="shared" si="130"/>
        <v>4920.2494935132263</v>
      </c>
      <c r="AK119" s="153"/>
      <c r="AL119" s="148"/>
    </row>
    <row r="120" spans="2:38" s="55" customFormat="1" x14ac:dyDescent="0.3">
      <c r="B120" s="62" t="s">
        <v>50</v>
      </c>
      <c r="C120" s="98" t="s">
        <v>25</v>
      </c>
      <c r="D120" s="41"/>
      <c r="E120" s="56"/>
      <c r="F120" s="43"/>
      <c r="G120" s="57"/>
      <c r="H120" s="15"/>
      <c r="I120" s="16"/>
      <c r="J120" s="84"/>
      <c r="K120" s="88"/>
      <c r="L120" s="15"/>
      <c r="M120" s="16"/>
      <c r="N120" s="84"/>
      <c r="O120" s="88"/>
      <c r="P120" s="15"/>
      <c r="Q120" s="16"/>
      <c r="R120" s="84"/>
      <c r="S120" s="88"/>
      <c r="T120" s="212">
        <v>1</v>
      </c>
      <c r="U120" s="214">
        <v>200</v>
      </c>
      <c r="V120" s="214">
        <f t="shared" ref="V120:V121" si="131">U120*$V$5</f>
        <v>178</v>
      </c>
      <c r="W120" s="213">
        <f t="shared" ref="W120:W121" si="132">V120*$E$5</f>
        <v>640.80000000000007</v>
      </c>
      <c r="X120" s="88">
        <f t="shared" si="127"/>
        <v>640.80000000000007</v>
      </c>
      <c r="Y120" s="212">
        <v>1</v>
      </c>
      <c r="Z120" s="214">
        <v>1209.6500000000001</v>
      </c>
      <c r="AA120" s="214">
        <f>Z120*$AA$5</f>
        <v>1167.4593676330001</v>
      </c>
      <c r="AB120" s="213">
        <f>AA120*$E$5</f>
        <v>4202.8537234788</v>
      </c>
      <c r="AC120" s="80">
        <f t="shared" ref="AC120" si="133">AB120*Y120</f>
        <v>4202.8537234788</v>
      </c>
      <c r="AD120" s="212"/>
      <c r="AE120" s="214"/>
      <c r="AF120" s="214"/>
      <c r="AG120" s="213"/>
      <c r="AH120" s="80"/>
      <c r="AK120" s="149"/>
      <c r="AL120" s="149"/>
    </row>
    <row r="121" spans="2:38" s="55" customFormat="1" x14ac:dyDescent="0.3">
      <c r="B121" s="62" t="s">
        <v>38</v>
      </c>
      <c r="C121" s="98" t="s">
        <v>25</v>
      </c>
      <c r="D121" s="41"/>
      <c r="E121" s="56"/>
      <c r="F121" s="43"/>
      <c r="G121" s="57"/>
      <c r="H121" s="15"/>
      <c r="I121" s="64"/>
      <c r="J121" s="84"/>
      <c r="K121" s="105"/>
      <c r="L121" s="15"/>
      <c r="M121" s="64"/>
      <c r="N121" s="84"/>
      <c r="O121" s="105"/>
      <c r="P121" s="15"/>
      <c r="Q121" s="64"/>
      <c r="R121" s="84"/>
      <c r="S121" s="105"/>
      <c r="T121" s="212">
        <v>1</v>
      </c>
      <c r="U121" s="214">
        <v>900</v>
      </c>
      <c r="V121" s="214">
        <f t="shared" si="131"/>
        <v>801</v>
      </c>
      <c r="W121" s="213">
        <f t="shared" si="132"/>
        <v>2883.6</v>
      </c>
      <c r="X121" s="88">
        <f t="shared" si="127"/>
        <v>2883.6</v>
      </c>
      <c r="Y121" s="212"/>
      <c r="Z121" s="214"/>
      <c r="AA121" s="214"/>
      <c r="AB121" s="213"/>
      <c r="AC121" s="80"/>
      <c r="AD121" s="212">
        <v>1</v>
      </c>
      <c r="AE121" s="214">
        <v>3314.6554000000001</v>
      </c>
      <c r="AF121" s="214">
        <f t="shared" ref="AF121:AF124" si="134">AE121*$AF$103</f>
        <v>2434.4973639758086</v>
      </c>
      <c r="AG121" s="213">
        <f t="shared" ref="AG121:AG124" si="135">AF121*$E$5</f>
        <v>8764.190510312912</v>
      </c>
      <c r="AH121" s="88">
        <f t="shared" ref="AH121:AH124" si="136">AG121*AD121</f>
        <v>8764.190510312912</v>
      </c>
      <c r="AK121" s="153"/>
      <c r="AL121" s="149"/>
    </row>
    <row r="122" spans="2:38" s="55" customFormat="1" x14ac:dyDescent="0.3">
      <c r="B122" s="62" t="s">
        <v>123</v>
      </c>
      <c r="C122" s="98" t="s">
        <v>25</v>
      </c>
      <c r="D122" s="41"/>
      <c r="E122" s="56"/>
      <c r="F122" s="43"/>
      <c r="G122" s="57"/>
      <c r="H122" s="15"/>
      <c r="I122" s="64"/>
      <c r="J122" s="84"/>
      <c r="K122" s="105"/>
      <c r="L122" s="15"/>
      <c r="M122" s="64"/>
      <c r="N122" s="84"/>
      <c r="O122" s="105"/>
      <c r="P122" s="15"/>
      <c r="Q122" s="64"/>
      <c r="R122" s="84"/>
      <c r="S122" s="105"/>
      <c r="T122" s="15"/>
      <c r="U122" s="64"/>
      <c r="V122" s="64"/>
      <c r="W122" s="84"/>
      <c r="X122" s="88"/>
      <c r="Y122" s="212"/>
      <c r="Z122" s="214"/>
      <c r="AA122" s="214"/>
      <c r="AB122" s="213"/>
      <c r="AC122" s="80"/>
      <c r="AD122" s="212">
        <v>1</v>
      </c>
      <c r="AE122" s="214">
        <v>944</v>
      </c>
      <c r="AF122" s="214">
        <f t="shared" si="134"/>
        <v>693.33467110733841</v>
      </c>
      <c r="AG122" s="213">
        <f t="shared" si="135"/>
        <v>2496.0048159864182</v>
      </c>
      <c r="AH122" s="88">
        <f t="shared" si="136"/>
        <v>2496.0048159864182</v>
      </c>
      <c r="AK122" s="153"/>
      <c r="AL122" s="149"/>
    </row>
    <row r="123" spans="2:38" s="55" customFormat="1" x14ac:dyDescent="0.3">
      <c r="B123" s="62" t="s">
        <v>122</v>
      </c>
      <c r="C123" s="98" t="s">
        <v>25</v>
      </c>
      <c r="D123" s="41"/>
      <c r="E123" s="56"/>
      <c r="F123" s="43"/>
      <c r="G123" s="57"/>
      <c r="H123" s="15"/>
      <c r="I123" s="64"/>
      <c r="J123" s="84"/>
      <c r="K123" s="105"/>
      <c r="L123" s="15"/>
      <c r="M123" s="64"/>
      <c r="N123" s="84"/>
      <c r="O123" s="105"/>
      <c r="P123" s="15"/>
      <c r="Q123" s="64"/>
      <c r="R123" s="84"/>
      <c r="S123" s="105"/>
      <c r="T123" s="15"/>
      <c r="U123" s="64"/>
      <c r="V123" s="64"/>
      <c r="W123" s="84"/>
      <c r="X123" s="88"/>
      <c r="Y123" s="212"/>
      <c r="Z123" s="214"/>
      <c r="AA123" s="214"/>
      <c r="AB123" s="213"/>
      <c r="AC123" s="80"/>
      <c r="AD123" s="212">
        <v>1</v>
      </c>
      <c r="AE123" s="214">
        <v>393.32939999999996</v>
      </c>
      <c r="AF123" s="214">
        <f t="shared" si="134"/>
        <v>288.88655740026132</v>
      </c>
      <c r="AG123" s="213">
        <f t="shared" si="135"/>
        <v>1039.9916066409407</v>
      </c>
      <c r="AH123" s="88">
        <f t="shared" si="136"/>
        <v>1039.9916066409407</v>
      </c>
      <c r="AK123" s="153"/>
      <c r="AL123" s="149"/>
    </row>
    <row r="124" spans="2:38" s="55" customFormat="1" x14ac:dyDescent="0.3">
      <c r="B124" s="62" t="s">
        <v>86</v>
      </c>
      <c r="C124" s="98" t="s">
        <v>25</v>
      </c>
      <c r="D124" s="41"/>
      <c r="E124" s="56"/>
      <c r="F124" s="43"/>
      <c r="G124" s="57"/>
      <c r="H124" s="15">
        <v>0.34829418741687451</v>
      </c>
      <c r="I124" s="64">
        <v>8775.19</v>
      </c>
      <c r="J124" s="84">
        <f t="shared" ref="J124" si="137">I124*$E$5</f>
        <v>31590.684000000001</v>
      </c>
      <c r="K124" s="88">
        <f t="shared" ref="K124" si="138">J124*H124</f>
        <v>11002.85161372326</v>
      </c>
      <c r="L124" s="15">
        <v>0.34829418741687451</v>
      </c>
      <c r="M124" s="64">
        <v>8775.19</v>
      </c>
      <c r="N124" s="84">
        <f t="shared" ref="N124" si="139">M124*$E$5</f>
        <v>31590.684000000001</v>
      </c>
      <c r="O124" s="88">
        <f t="shared" ref="O124" si="140">N124*L124</f>
        <v>11002.85161372326</v>
      </c>
      <c r="P124" s="15">
        <v>0.34829418741687451</v>
      </c>
      <c r="Q124" s="64">
        <v>8775.19</v>
      </c>
      <c r="R124" s="84">
        <f t="shared" ref="R124" si="141">Q124*$E$5</f>
        <v>31590.684000000001</v>
      </c>
      <c r="S124" s="88">
        <f t="shared" ref="S124" si="142">R124*P124</f>
        <v>11002.85161372326</v>
      </c>
      <c r="T124" s="15"/>
      <c r="U124" s="64"/>
      <c r="V124" s="64"/>
      <c r="W124" s="84"/>
      <c r="X124" s="88"/>
      <c r="Y124" s="212">
        <v>0.11546393959001036</v>
      </c>
      <c r="Z124" s="214">
        <v>10332.790000000001</v>
      </c>
      <c r="AA124" s="214">
        <f>Z124*$AA$5</f>
        <v>9972.399023919801</v>
      </c>
      <c r="AB124" s="213">
        <f>AA124*$E$5</f>
        <v>35900.636486111282</v>
      </c>
      <c r="AC124" s="88">
        <f t="shared" ref="AC124" si="143">AB124*Y124</f>
        <v>4145.2289224752749</v>
      </c>
      <c r="AD124" s="212">
        <v>1</v>
      </c>
      <c r="AE124" s="214">
        <v>4720</v>
      </c>
      <c r="AF124" s="214">
        <f t="shared" si="134"/>
        <v>3466.6733555366918</v>
      </c>
      <c r="AG124" s="213">
        <f t="shared" si="135"/>
        <v>12480.024079932091</v>
      </c>
      <c r="AH124" s="88">
        <f t="shared" si="136"/>
        <v>12480.024079932091</v>
      </c>
      <c r="AK124" s="153"/>
      <c r="AL124" s="149"/>
    </row>
    <row r="125" spans="2:38" s="13" customFormat="1" ht="20.399999999999999" thickBot="1" x14ac:dyDescent="0.35">
      <c r="B125" s="17"/>
      <c r="C125" s="101"/>
      <c r="D125" s="44"/>
      <c r="E125" s="106"/>
      <c r="F125" s="107"/>
      <c r="G125" s="108"/>
      <c r="H125" s="35"/>
      <c r="I125" s="109"/>
      <c r="J125" s="110"/>
      <c r="K125" s="111"/>
      <c r="L125" s="35"/>
      <c r="M125" s="109"/>
      <c r="N125" s="110"/>
      <c r="O125" s="111"/>
      <c r="P125" s="35"/>
      <c r="Q125" s="109"/>
      <c r="R125" s="110"/>
      <c r="S125" s="111"/>
      <c r="T125" s="18"/>
      <c r="U125" s="112"/>
      <c r="V125" s="112"/>
      <c r="W125" s="146"/>
      <c r="X125" s="113"/>
      <c r="Y125" s="215"/>
      <c r="Z125" s="112"/>
      <c r="AA125" s="112"/>
      <c r="AB125" s="146"/>
      <c r="AC125" s="216"/>
      <c r="AD125" s="215"/>
      <c r="AE125" s="112"/>
      <c r="AF125" s="112"/>
      <c r="AG125" s="146"/>
      <c r="AH125" s="216"/>
      <c r="AK125" s="148"/>
      <c r="AL125" s="148"/>
    </row>
    <row r="126" spans="2:38" ht="20.399999999999999" thickBot="1" x14ac:dyDescent="0.45">
      <c r="B126" s="19"/>
      <c r="C126" s="20"/>
      <c r="D126" s="21"/>
      <c r="E126" s="21"/>
      <c r="F126" s="21"/>
      <c r="G126" s="22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>
        <v>36029.21</v>
      </c>
      <c r="T126" s="23"/>
      <c r="U126" s="23"/>
      <c r="V126" s="23"/>
      <c r="W126" s="23"/>
      <c r="X126" s="23">
        <v>33071.51</v>
      </c>
      <c r="Y126" s="23"/>
      <c r="Z126" s="23"/>
      <c r="AA126" s="23"/>
      <c r="AB126" s="23"/>
      <c r="AC126" s="23">
        <v>36492.001210382412</v>
      </c>
      <c r="AD126" s="23"/>
      <c r="AE126" s="23"/>
      <c r="AF126" s="23"/>
      <c r="AG126" s="23"/>
      <c r="AH126" s="23">
        <f>AH127/3.6</f>
        <v>40178.423474016388</v>
      </c>
      <c r="AI126" s="13"/>
      <c r="AJ126" s="13"/>
      <c r="AK126" s="148"/>
    </row>
    <row r="127" spans="2:38" x14ac:dyDescent="0.4">
      <c r="B127" s="65"/>
      <c r="C127" s="66"/>
      <c r="D127" s="67"/>
      <c r="E127" s="74" t="s">
        <v>8</v>
      </c>
      <c r="F127" s="91">
        <f>F9</f>
        <v>133772.4</v>
      </c>
      <c r="H127" s="24"/>
      <c r="I127" s="25"/>
      <c r="J127" s="25"/>
      <c r="K127" s="94">
        <f>K9</f>
        <v>88621.920000000013</v>
      </c>
      <c r="L127" s="24"/>
      <c r="M127" s="25"/>
      <c r="N127" s="25"/>
      <c r="O127" s="94">
        <f>O9</f>
        <v>101488.10400000001</v>
      </c>
      <c r="P127" s="24"/>
      <c r="Q127" s="25"/>
      <c r="R127" s="25"/>
      <c r="S127" s="94">
        <f>S9</f>
        <v>125469.82800000001</v>
      </c>
      <c r="T127" s="24"/>
      <c r="U127" s="25"/>
      <c r="V127" s="25"/>
      <c r="W127" s="25"/>
      <c r="X127" s="94">
        <f>X9</f>
        <v>119057.436</v>
      </c>
      <c r="Y127" s="24"/>
      <c r="Z127" s="25"/>
      <c r="AA127" s="25"/>
      <c r="AB127" s="25"/>
      <c r="AC127" s="94">
        <f>AC9</f>
        <v>126102.21938514871</v>
      </c>
      <c r="AD127" s="24"/>
      <c r="AE127" s="25"/>
      <c r="AF127" s="25"/>
      <c r="AG127" s="25"/>
      <c r="AH127" s="94">
        <f>AH9</f>
        <v>144642.324506459</v>
      </c>
      <c r="AI127" s="13"/>
      <c r="AJ127" s="13"/>
      <c r="AK127" s="148"/>
    </row>
    <row r="128" spans="2:38" x14ac:dyDescent="0.4">
      <c r="B128" s="68"/>
      <c r="C128" s="69"/>
      <c r="D128" s="70"/>
      <c r="E128" s="75" t="s">
        <v>26</v>
      </c>
      <c r="F128" s="92">
        <v>0</v>
      </c>
      <c r="H128" s="26"/>
      <c r="I128" s="27"/>
      <c r="J128" s="27"/>
      <c r="K128" s="95">
        <f>1176.48*E5</f>
        <v>4235.3280000000004</v>
      </c>
      <c r="L128" s="26"/>
      <c r="M128" s="27"/>
      <c r="N128" s="27"/>
      <c r="O128" s="95">
        <f>1176.48*E5</f>
        <v>4235.3280000000004</v>
      </c>
      <c r="P128" s="26"/>
      <c r="Q128" s="27"/>
      <c r="R128" s="27"/>
      <c r="S128" s="95">
        <f>1176.48*E5</f>
        <v>4235.3280000000004</v>
      </c>
      <c r="T128" s="26"/>
      <c r="U128" s="27"/>
      <c r="V128" s="27"/>
      <c r="W128" s="27"/>
      <c r="X128" s="95">
        <v>0</v>
      </c>
      <c r="Y128" s="26"/>
      <c r="Z128" s="27"/>
      <c r="AA128" s="27"/>
      <c r="AB128" s="27"/>
      <c r="AC128" s="95">
        <f>1516.5*AA5*$E$5</f>
        <v>5268.9849722279996</v>
      </c>
      <c r="AD128" s="26"/>
      <c r="AE128" s="27"/>
      <c r="AF128" s="27"/>
      <c r="AG128" s="27"/>
      <c r="AH128" s="95">
        <f>3729.73*J5</f>
        <v>0</v>
      </c>
      <c r="AI128" s="13"/>
      <c r="AJ128" s="13"/>
      <c r="AK128" s="148"/>
    </row>
    <row r="129" spans="2:38" x14ac:dyDescent="0.4">
      <c r="B129" s="68"/>
      <c r="C129" s="69"/>
      <c r="D129" s="70"/>
      <c r="E129" s="75" t="s">
        <v>27</v>
      </c>
      <c r="F129" s="92">
        <v>0</v>
      </c>
      <c r="H129" s="26"/>
      <c r="I129" s="27"/>
      <c r="J129" s="27"/>
      <c r="K129" s="95">
        <v>0</v>
      </c>
      <c r="L129" s="26"/>
      <c r="M129" s="27"/>
      <c r="N129" s="27"/>
      <c r="O129" s="95">
        <v>0</v>
      </c>
      <c r="P129" s="26"/>
      <c r="Q129" s="27"/>
      <c r="R129" s="27"/>
      <c r="S129" s="95">
        <v>0</v>
      </c>
      <c r="T129" s="26"/>
      <c r="U129" s="27"/>
      <c r="V129" s="27"/>
      <c r="W129" s="27"/>
      <c r="X129" s="95">
        <v>0</v>
      </c>
      <c r="Y129" s="26"/>
      <c r="Z129" s="27"/>
      <c r="AA129" s="27"/>
      <c r="AB129" s="27"/>
      <c r="AC129" s="95">
        <v>0</v>
      </c>
      <c r="AD129" s="26"/>
      <c r="AE129" s="27"/>
      <c r="AF129" s="27"/>
      <c r="AG129" s="27"/>
      <c r="AH129" s="95">
        <v>0</v>
      </c>
      <c r="AI129" s="13"/>
      <c r="AJ129" s="13"/>
      <c r="AK129" s="148"/>
    </row>
    <row r="130" spans="2:38" x14ac:dyDescent="0.4">
      <c r="B130" s="68"/>
      <c r="C130" s="69"/>
      <c r="D130" s="70"/>
      <c r="E130" s="75" t="s">
        <v>28</v>
      </c>
      <c r="F130" s="92">
        <f>SUM(F127:F129)</f>
        <v>133772.4</v>
      </c>
      <c r="H130" s="26"/>
      <c r="I130" s="27"/>
      <c r="J130" s="27"/>
      <c r="K130" s="95">
        <f>SUM(K127:K129)</f>
        <v>92857.248000000007</v>
      </c>
      <c r="L130" s="26"/>
      <c r="M130" s="27"/>
      <c r="N130" s="27"/>
      <c r="O130" s="95">
        <f>SUM(O127:O129)</f>
        <v>105723.432</v>
      </c>
      <c r="P130" s="26"/>
      <c r="Q130" s="27"/>
      <c r="R130" s="27"/>
      <c r="S130" s="204">
        <f>SUM(S127:S129)</f>
        <v>129705.156</v>
      </c>
      <c r="T130" s="26"/>
      <c r="U130" s="27"/>
      <c r="V130" s="27"/>
      <c r="W130" s="27"/>
      <c r="X130" s="204">
        <f>SUM(X127:X129)</f>
        <v>119057.436</v>
      </c>
      <c r="Y130" s="26"/>
      <c r="Z130" s="27"/>
      <c r="AA130" s="27"/>
      <c r="AB130" s="27"/>
      <c r="AC130" s="204">
        <f>SUM(AC127:AC129)</f>
        <v>131371.2043573767</v>
      </c>
      <c r="AD130" s="26"/>
      <c r="AE130" s="27"/>
      <c r="AF130" s="27"/>
      <c r="AG130" s="27"/>
      <c r="AH130" s="205">
        <f>SUM(AH127:AH129)*0.967434673616237</f>
        <v>139932</v>
      </c>
      <c r="AI130" s="13"/>
      <c r="AJ130" s="13"/>
      <c r="AK130" s="148"/>
    </row>
    <row r="131" spans="2:38" x14ac:dyDescent="0.4">
      <c r="B131" s="68"/>
      <c r="C131" s="69"/>
      <c r="D131" s="70"/>
      <c r="E131" s="75" t="s">
        <v>9</v>
      </c>
      <c r="F131" s="92">
        <f>+F127*0.18</f>
        <v>24079.031999999999</v>
      </c>
      <c r="H131" s="26"/>
      <c r="I131" s="27"/>
      <c r="J131" s="27"/>
      <c r="K131" s="95">
        <f>+K130*0.18</f>
        <v>16714.304640000002</v>
      </c>
      <c r="L131" s="26"/>
      <c r="M131" s="27"/>
      <c r="N131" s="27"/>
      <c r="O131" s="95">
        <f>+O130*0.18</f>
        <v>19030.21776</v>
      </c>
      <c r="P131" s="26"/>
      <c r="Q131" s="27"/>
      <c r="R131" s="27"/>
      <c r="S131" s="95">
        <f>+S130*0.18</f>
        <v>23346.928079999998</v>
      </c>
      <c r="T131" s="26"/>
      <c r="U131" s="27"/>
      <c r="V131" s="27"/>
      <c r="W131" s="27"/>
      <c r="X131" s="95">
        <f>+X130*0.18</f>
        <v>21430.338479999999</v>
      </c>
      <c r="Y131" s="26"/>
      <c r="Z131" s="27"/>
      <c r="AA131" s="27"/>
      <c r="AB131" s="27"/>
      <c r="AC131" s="95">
        <f>+AC130*0.18</f>
        <v>23646.816784327806</v>
      </c>
      <c r="AD131" s="26"/>
      <c r="AE131" s="27"/>
      <c r="AF131" s="27"/>
      <c r="AG131" s="27"/>
      <c r="AH131" s="95">
        <f>+AH130*0.18</f>
        <v>25187.759999999998</v>
      </c>
      <c r="AI131" s="13"/>
      <c r="AJ131" s="13"/>
      <c r="AK131" s="148"/>
    </row>
    <row r="132" spans="2:38" ht="20.399999999999999" thickBot="1" x14ac:dyDescent="0.45">
      <c r="B132" s="71"/>
      <c r="C132" s="72"/>
      <c r="D132" s="73"/>
      <c r="E132" s="76" t="s">
        <v>10</v>
      </c>
      <c r="F132" s="93">
        <f>+F131+F127</f>
        <v>157851.432</v>
      </c>
      <c r="H132" s="28"/>
      <c r="I132" s="29"/>
      <c r="J132" s="29"/>
      <c r="K132" s="96">
        <f>+K130+K131</f>
        <v>109571.55264000001</v>
      </c>
      <c r="L132" s="28"/>
      <c r="M132" s="29"/>
      <c r="N132" s="29"/>
      <c r="O132" s="96">
        <f>+O130+O131</f>
        <v>124753.64976</v>
      </c>
      <c r="P132" s="28"/>
      <c r="Q132" s="29"/>
      <c r="R132" s="29"/>
      <c r="S132" s="96">
        <f>+S130+S131</f>
        <v>153052.08408</v>
      </c>
      <c r="T132" s="28"/>
      <c r="U132" s="29"/>
      <c r="V132" s="29"/>
      <c r="W132" s="29"/>
      <c r="X132" s="96">
        <f>+X130+X131</f>
        <v>140487.77447999999</v>
      </c>
      <c r="Y132" s="28"/>
      <c r="Z132" s="29"/>
      <c r="AA132" s="29"/>
      <c r="AB132" s="29"/>
      <c r="AC132" s="96">
        <f>+AC130+AC131</f>
        <v>155018.02114170452</v>
      </c>
      <c r="AD132" s="28"/>
      <c r="AE132" s="29"/>
      <c r="AF132" s="29"/>
      <c r="AG132" s="29"/>
      <c r="AH132" s="96">
        <f>+AH130+AH131</f>
        <v>165119.76</v>
      </c>
    </row>
    <row r="133" spans="2:38" ht="20.399999999999999" thickBot="1" x14ac:dyDescent="0.45">
      <c r="Y133" s="1"/>
      <c r="Z133" s="1"/>
      <c r="AA133" s="1"/>
      <c r="AC133" s="1"/>
      <c r="AD133" s="1"/>
      <c r="AE133" s="1"/>
      <c r="AF133" s="1"/>
      <c r="AH133" s="1"/>
    </row>
    <row r="134" spans="2:38" ht="20.399999999999999" thickBot="1" x14ac:dyDescent="0.45">
      <c r="B134" s="253" t="s">
        <v>11</v>
      </c>
      <c r="C134" s="254"/>
      <c r="D134" s="254"/>
      <c r="E134" s="254"/>
      <c r="F134" s="255"/>
      <c r="H134" s="140"/>
      <c r="I134" s="256">
        <f>+$F$132-K132</f>
        <v>48279.879359999992</v>
      </c>
      <c r="J134" s="256"/>
      <c r="K134" s="257"/>
      <c r="L134" s="140"/>
      <c r="M134" s="256">
        <f>+$F$132-O132</f>
        <v>33097.78224</v>
      </c>
      <c r="N134" s="256"/>
      <c r="O134" s="257"/>
      <c r="P134" s="211"/>
      <c r="Q134" s="258">
        <f>+$F$132-S132</f>
        <v>4799.3479200000002</v>
      </c>
      <c r="R134" s="258"/>
      <c r="S134" s="259"/>
      <c r="T134" s="202"/>
      <c r="U134" s="258">
        <f>+$F$132-X132</f>
        <v>17363.657520000008</v>
      </c>
      <c r="V134" s="258"/>
      <c r="W134" s="258"/>
      <c r="X134" s="259"/>
      <c r="Y134" s="202"/>
      <c r="Z134" s="258">
        <f>+$F$132-AC132</f>
        <v>2833.4108582954796</v>
      </c>
      <c r="AA134" s="258"/>
      <c r="AB134" s="258"/>
      <c r="AC134" s="259"/>
      <c r="AD134" s="124"/>
      <c r="AE134" s="240">
        <f>+$F$132-AH132</f>
        <v>-7268.3280000000086</v>
      </c>
      <c r="AF134" s="240"/>
      <c r="AG134" s="240"/>
      <c r="AH134" s="241"/>
    </row>
    <row r="135" spans="2:38" x14ac:dyDescent="0.4">
      <c r="Y135" s="1"/>
      <c r="Z135" s="1"/>
      <c r="AA135" s="1"/>
      <c r="AC135" s="1"/>
      <c r="AD135" s="1"/>
      <c r="AE135" s="1"/>
      <c r="AF135" s="1"/>
      <c r="AH135" s="1"/>
    </row>
    <row r="136" spans="2:38" x14ac:dyDescent="0.4">
      <c r="U136" s="45"/>
      <c r="V136" s="45"/>
      <c r="Y136" s="1"/>
      <c r="Z136" s="1"/>
      <c r="AA136" s="1"/>
      <c r="AC136" s="1"/>
      <c r="AD136" s="1"/>
      <c r="AE136" s="1"/>
      <c r="AF136" s="1"/>
      <c r="AH136" s="1"/>
    </row>
    <row r="137" spans="2:38" ht="30" customHeight="1" x14ac:dyDescent="0.4">
      <c r="F137" s="40" t="s">
        <v>12</v>
      </c>
      <c r="H137" s="242" t="s">
        <v>131</v>
      </c>
      <c r="I137" s="243"/>
      <c r="J137" s="243"/>
      <c r="K137" s="243"/>
      <c r="L137" s="242" t="s">
        <v>131</v>
      </c>
      <c r="M137" s="243"/>
      <c r="N137" s="243"/>
      <c r="O137" s="243"/>
      <c r="P137" s="242" t="s">
        <v>131</v>
      </c>
      <c r="Q137" s="243"/>
      <c r="R137" s="243"/>
      <c r="S137" s="243"/>
      <c r="T137" s="242" t="s">
        <v>131</v>
      </c>
      <c r="U137" s="243"/>
      <c r="V137" s="243"/>
      <c r="W137" s="243"/>
      <c r="X137" s="243"/>
      <c r="Y137" s="242" t="s">
        <v>131</v>
      </c>
      <c r="Z137" s="243"/>
      <c r="AA137" s="243"/>
      <c r="AB137" s="243"/>
      <c r="AC137" s="243"/>
      <c r="AD137" s="242" t="s">
        <v>128</v>
      </c>
      <c r="AE137" s="243"/>
      <c r="AF137" s="243"/>
      <c r="AG137" s="243"/>
      <c r="AH137" s="243"/>
    </row>
    <row r="138" spans="2:38" ht="30" customHeight="1" x14ac:dyDescent="0.4">
      <c r="F138" s="40" t="s">
        <v>13</v>
      </c>
      <c r="H138" s="244" t="s">
        <v>32</v>
      </c>
      <c r="I138" s="245"/>
      <c r="J138" s="245"/>
      <c r="K138" s="246"/>
      <c r="L138" s="244" t="s">
        <v>32</v>
      </c>
      <c r="M138" s="245"/>
      <c r="N138" s="245"/>
      <c r="O138" s="246"/>
      <c r="P138" s="244" t="s">
        <v>32</v>
      </c>
      <c r="Q138" s="245"/>
      <c r="R138" s="245"/>
      <c r="S138" s="246"/>
      <c r="T138" s="244" t="s">
        <v>32</v>
      </c>
      <c r="U138" s="245"/>
      <c r="V138" s="245"/>
      <c r="W138" s="245"/>
      <c r="X138" s="246"/>
      <c r="Y138" s="244" t="s">
        <v>132</v>
      </c>
      <c r="Z138" s="245"/>
      <c r="AA138" s="245"/>
      <c r="AB138" s="245"/>
      <c r="AC138" s="246"/>
      <c r="AD138" s="244" t="s">
        <v>129</v>
      </c>
      <c r="AE138" s="245"/>
      <c r="AF138" s="245"/>
      <c r="AG138" s="245"/>
      <c r="AH138" s="246"/>
    </row>
    <row r="139" spans="2:38" x14ac:dyDescent="0.4">
      <c r="F139" s="40" t="s">
        <v>14</v>
      </c>
      <c r="H139" s="242" t="s">
        <v>133</v>
      </c>
      <c r="I139" s="243"/>
      <c r="J139" s="243"/>
      <c r="K139" s="243"/>
      <c r="L139" s="242" t="s">
        <v>133</v>
      </c>
      <c r="M139" s="243"/>
      <c r="N139" s="243"/>
      <c r="O139" s="243"/>
      <c r="P139" s="242" t="s">
        <v>133</v>
      </c>
      <c r="Q139" s="243"/>
      <c r="R139" s="243"/>
      <c r="S139" s="243"/>
      <c r="T139" s="242" t="s">
        <v>133</v>
      </c>
      <c r="U139" s="243"/>
      <c r="V139" s="243"/>
      <c r="W139" s="243"/>
      <c r="X139" s="243"/>
      <c r="Y139" s="242" t="s">
        <v>133</v>
      </c>
      <c r="Z139" s="243"/>
      <c r="AA139" s="243"/>
      <c r="AB139" s="243"/>
      <c r="AC139" s="243"/>
      <c r="AD139" s="242" t="s">
        <v>130</v>
      </c>
      <c r="AE139" s="243"/>
      <c r="AF139" s="243"/>
      <c r="AG139" s="243"/>
      <c r="AH139" s="243"/>
    </row>
    <row r="140" spans="2:38" s="31" customFormat="1" ht="132.75" customHeight="1" x14ac:dyDescent="0.3">
      <c r="B140" s="1"/>
      <c r="C140" s="2"/>
      <c r="D140" s="30"/>
      <c r="E140" s="30"/>
      <c r="F140" s="40" t="s">
        <v>17</v>
      </c>
      <c r="G140" s="1"/>
      <c r="H140" s="247" t="s">
        <v>31</v>
      </c>
      <c r="I140" s="248"/>
      <c r="J140" s="248"/>
      <c r="K140" s="249"/>
      <c r="L140" s="247" t="s">
        <v>31</v>
      </c>
      <c r="M140" s="248"/>
      <c r="N140" s="248"/>
      <c r="O140" s="249"/>
      <c r="P140" s="247"/>
      <c r="Q140" s="248"/>
      <c r="R140" s="248"/>
      <c r="S140" s="249"/>
      <c r="T140" s="247"/>
      <c r="U140" s="248"/>
      <c r="V140" s="248"/>
      <c r="W140" s="248"/>
      <c r="X140" s="249"/>
      <c r="Y140" s="250"/>
      <c r="Z140" s="251"/>
      <c r="AA140" s="251"/>
      <c r="AB140" s="251"/>
      <c r="AC140" s="252"/>
      <c r="AD140" s="247"/>
      <c r="AE140" s="248"/>
      <c r="AF140" s="248"/>
      <c r="AG140" s="248"/>
      <c r="AH140" s="249"/>
      <c r="AK140" s="151"/>
      <c r="AL140" s="151"/>
    </row>
    <row r="141" spans="2:38" ht="17.399999999999999" customHeight="1" x14ac:dyDescent="0.4">
      <c r="Y141" s="1"/>
      <c r="Z141" s="1"/>
      <c r="AA141" s="1"/>
      <c r="AC141" s="1"/>
      <c r="AD141" s="1"/>
      <c r="AE141" s="1"/>
      <c r="AF141" s="1"/>
      <c r="AH141" s="1"/>
    </row>
    <row r="142" spans="2:38" ht="409.2" customHeight="1" x14ac:dyDescent="0.4">
      <c r="F142" s="228" t="s">
        <v>15</v>
      </c>
      <c r="H142" s="229" t="s">
        <v>33</v>
      </c>
      <c r="I142" s="229"/>
      <c r="J142" s="229"/>
      <c r="K142" s="229"/>
      <c r="L142" s="229" t="s">
        <v>33</v>
      </c>
      <c r="M142" s="229"/>
      <c r="N142" s="229"/>
      <c r="O142" s="229"/>
      <c r="P142" s="271" t="s">
        <v>33</v>
      </c>
      <c r="Q142" s="271"/>
      <c r="R142" s="271"/>
      <c r="S142" s="271"/>
      <c r="T142" s="230" t="s">
        <v>126</v>
      </c>
      <c r="U142" s="230"/>
      <c r="V142" s="230"/>
      <c r="W142" s="230"/>
      <c r="X142" s="230"/>
      <c r="Y142" s="231" t="s">
        <v>127</v>
      </c>
      <c r="Z142" s="231"/>
      <c r="AA142" s="231"/>
      <c r="AB142" s="231"/>
      <c r="AC142" s="231"/>
      <c r="AD142" s="229" t="s">
        <v>134</v>
      </c>
      <c r="AE142" s="229"/>
      <c r="AF142" s="229"/>
      <c r="AG142" s="229"/>
      <c r="AH142" s="229"/>
    </row>
    <row r="143" spans="2:38" ht="409.2" customHeight="1" x14ac:dyDescent="0.4">
      <c r="F143" s="228"/>
      <c r="H143" s="229"/>
      <c r="I143" s="229"/>
      <c r="J143" s="229"/>
      <c r="K143" s="229"/>
      <c r="L143" s="229"/>
      <c r="M143" s="229"/>
      <c r="N143" s="229"/>
      <c r="O143" s="229"/>
      <c r="P143" s="271"/>
      <c r="Q143" s="271"/>
      <c r="R143" s="271"/>
      <c r="S143" s="271"/>
      <c r="T143" s="230"/>
      <c r="U143" s="230"/>
      <c r="V143" s="230"/>
      <c r="W143" s="230"/>
      <c r="X143" s="230"/>
      <c r="Y143" s="231"/>
      <c r="Z143" s="231"/>
      <c r="AA143" s="231"/>
      <c r="AB143" s="231"/>
      <c r="AC143" s="231"/>
      <c r="AD143" s="229"/>
      <c r="AE143" s="229"/>
      <c r="AF143" s="229"/>
      <c r="AG143" s="229"/>
      <c r="AH143" s="229"/>
    </row>
    <row r="144" spans="2:38" s="33" customFormat="1" x14ac:dyDescent="0.3">
      <c r="B144" s="32"/>
      <c r="C144" s="8"/>
      <c r="D144" s="2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K144" s="152"/>
      <c r="AL144" s="152"/>
    </row>
    <row r="145" spans="6:34" ht="30" hidden="1" x14ac:dyDescent="0.4">
      <c r="F145" s="40" t="s">
        <v>16</v>
      </c>
      <c r="H145" s="235"/>
      <c r="I145" s="236"/>
      <c r="J145" s="236"/>
      <c r="K145" s="237"/>
      <c r="L145" s="235"/>
      <c r="M145" s="236"/>
      <c r="N145" s="236"/>
      <c r="O145" s="237"/>
      <c r="P145" s="235"/>
      <c r="Q145" s="236"/>
      <c r="R145" s="236"/>
      <c r="S145" s="237"/>
      <c r="T145" s="232"/>
      <c r="U145" s="233"/>
      <c r="V145" s="233"/>
      <c r="W145" s="233"/>
      <c r="X145" s="234"/>
      <c r="Y145" s="232"/>
      <c r="Z145" s="233"/>
      <c r="AA145" s="233"/>
      <c r="AB145" s="233"/>
      <c r="AC145" s="234"/>
      <c r="AD145" s="232"/>
      <c r="AE145" s="233"/>
      <c r="AF145" s="233"/>
      <c r="AG145" s="233"/>
      <c r="AH145" s="234"/>
    </row>
    <row r="146" spans="6:34" x14ac:dyDescent="0.4"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AB146"/>
      <c r="AG146"/>
    </row>
    <row r="147" spans="6:34" x14ac:dyDescent="0.4"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AB147"/>
      <c r="AG147"/>
    </row>
  </sheetData>
  <autoFilter ref="B7:B124" xr:uid="{1F76B68E-91B0-4EFD-9D7A-8BEBC2EE5333}"/>
  <mergeCells count="51">
    <mergeCell ref="L139:O139"/>
    <mergeCell ref="L140:O140"/>
    <mergeCell ref="L142:O143"/>
    <mergeCell ref="L145:O145"/>
    <mergeCell ref="Y6:AC6"/>
    <mergeCell ref="Z134:AC134"/>
    <mergeCell ref="Y137:AC137"/>
    <mergeCell ref="Y138:AC138"/>
    <mergeCell ref="Y139:AC139"/>
    <mergeCell ref="P6:S6"/>
    <mergeCell ref="Q134:S134"/>
    <mergeCell ref="P137:S137"/>
    <mergeCell ref="P138:S138"/>
    <mergeCell ref="P139:S139"/>
    <mergeCell ref="P140:S140"/>
    <mergeCell ref="P142:S143"/>
    <mergeCell ref="B134:F134"/>
    <mergeCell ref="I134:K134"/>
    <mergeCell ref="U134:X134"/>
    <mergeCell ref="B6:F6"/>
    <mergeCell ref="H6:K6"/>
    <mergeCell ref="T6:X6"/>
    <mergeCell ref="L6:O6"/>
    <mergeCell ref="M134:O134"/>
    <mergeCell ref="AD140:AH140"/>
    <mergeCell ref="AD142:AH143"/>
    <mergeCell ref="H145:K145"/>
    <mergeCell ref="T145:X145"/>
    <mergeCell ref="H137:K137"/>
    <mergeCell ref="T137:X137"/>
    <mergeCell ref="H138:K138"/>
    <mergeCell ref="T138:X138"/>
    <mergeCell ref="H140:K140"/>
    <mergeCell ref="T140:X140"/>
    <mergeCell ref="H139:K139"/>
    <mergeCell ref="T139:X139"/>
    <mergeCell ref="Y140:AC140"/>
    <mergeCell ref="Y145:AC145"/>
    <mergeCell ref="L137:O137"/>
    <mergeCell ref="L138:O138"/>
    <mergeCell ref="AD6:AH6"/>
    <mergeCell ref="AE134:AH134"/>
    <mergeCell ref="AD137:AH137"/>
    <mergeCell ref="AD138:AH138"/>
    <mergeCell ref="AD139:AH139"/>
    <mergeCell ref="F142:F143"/>
    <mergeCell ref="H142:K143"/>
    <mergeCell ref="T142:X143"/>
    <mergeCell ref="Y142:AC143"/>
    <mergeCell ref="AD145:AH145"/>
    <mergeCell ref="P145:S145"/>
  </mergeCells>
  <pageMargins left="0.7" right="0.7" top="0.75" bottom="0.75" header="0.3" footer="0.3"/>
  <pageSetup paperSize="9" scale="23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2" id="{83A071B6-1368-4BD7-9D7E-9E942325B9C3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H134</xm:sqref>
        </x14:conditionalFormatting>
        <x14:conditionalFormatting xmlns:xm="http://schemas.microsoft.com/office/excel/2006/main">
          <x14:cfRule type="iconSet" priority="55" id="{A4BAF6BF-6207-4393-AD1F-7CD7597FE4FF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I134:J134</xm:sqref>
        </x14:conditionalFormatting>
        <x14:conditionalFormatting xmlns:xm="http://schemas.microsoft.com/office/excel/2006/main">
          <x14:cfRule type="iconSet" priority="4" id="{D2988CB5-5BA5-4187-B41B-B960A7C6DA52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L134</xm:sqref>
        </x14:conditionalFormatting>
        <x14:conditionalFormatting xmlns:xm="http://schemas.microsoft.com/office/excel/2006/main">
          <x14:cfRule type="iconSet" priority="3" id="{74C143DC-0D4A-4799-98A2-0B5C4A62EE49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M134:N134</xm:sqref>
        </x14:conditionalFormatting>
        <x14:conditionalFormatting xmlns:xm="http://schemas.microsoft.com/office/excel/2006/main">
          <x14:cfRule type="iconSet" priority="2" id="{2F3C19BB-40B7-4111-A99E-C98629269E91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P134</xm:sqref>
        </x14:conditionalFormatting>
        <x14:conditionalFormatting xmlns:xm="http://schemas.microsoft.com/office/excel/2006/main">
          <x14:cfRule type="iconSet" priority="1" id="{585AA331-5863-4AE8-92B4-429223F36A64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Q134:R134</xm:sqref>
        </x14:conditionalFormatting>
        <x14:conditionalFormatting xmlns:xm="http://schemas.microsoft.com/office/excel/2006/main">
          <x14:cfRule type="iconSet" priority="61" id="{2527729F-3D49-4A50-AEB2-3DEA4B14D848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T134</xm:sqref>
        </x14:conditionalFormatting>
        <x14:conditionalFormatting xmlns:xm="http://schemas.microsoft.com/office/excel/2006/main">
          <x14:cfRule type="iconSet" priority="60" id="{76F71850-46A7-46D2-A9BC-D7A49C494AC7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U134:V134</xm:sqref>
        </x14:conditionalFormatting>
        <x14:conditionalFormatting xmlns:xm="http://schemas.microsoft.com/office/excel/2006/main">
          <x14:cfRule type="iconSet" priority="7" id="{921309DB-646A-4B5F-B07E-8669D3224A2E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W134</xm:sqref>
        </x14:conditionalFormatting>
        <x14:conditionalFormatting xmlns:xm="http://schemas.microsoft.com/office/excel/2006/main">
          <x14:cfRule type="iconSet" priority="11" id="{21F16594-FF70-4782-B266-166D095B4F9E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Y134</xm:sqref>
        </x14:conditionalFormatting>
        <x14:conditionalFormatting xmlns:xm="http://schemas.microsoft.com/office/excel/2006/main">
          <x14:cfRule type="iconSet" priority="10" id="{9E1F83BE-713D-49E5-8774-86572CB8253E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Z134:AA134</xm:sqref>
        </x14:conditionalFormatting>
        <x14:conditionalFormatting xmlns:xm="http://schemas.microsoft.com/office/excel/2006/main">
          <x14:cfRule type="iconSet" priority="6" id="{541C2C88-12E0-473E-97C5-DC6CF1EC540E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AB134</xm:sqref>
        </x14:conditionalFormatting>
        <x14:conditionalFormatting xmlns:xm="http://schemas.microsoft.com/office/excel/2006/main">
          <x14:cfRule type="iconSet" priority="41" id="{059D6828-1683-423F-834D-844AD138E93E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AD134</xm:sqref>
        </x14:conditionalFormatting>
        <x14:conditionalFormatting xmlns:xm="http://schemas.microsoft.com/office/excel/2006/main">
          <x14:cfRule type="iconSet" priority="40" id="{7BB3AF10-BD29-4569-A55A-A28D16AF4E73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AE134:AF134</xm:sqref>
        </x14:conditionalFormatting>
        <x14:conditionalFormatting xmlns:xm="http://schemas.microsoft.com/office/excel/2006/main">
          <x14:cfRule type="iconSet" priority="5" id="{3C9EF8A4-3F3A-4FA8-9196-3C0E20B098CD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AG134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C0B5-BE81-41D3-A5D1-3DF6885DA1E0}">
  <sheetPr>
    <tabColor rgb="FFCCFF33"/>
  </sheetPr>
  <dimension ref="K1"/>
  <sheetViews>
    <sheetView workbookViewId="0">
      <selection activeCell="W33" sqref="W33"/>
    </sheetView>
  </sheetViews>
  <sheetFormatPr baseColWidth="10" defaultRowHeight="14.4" x14ac:dyDescent="0.3"/>
  <cols>
    <col min="1" max="1" width="3.44140625" style="78" customWidth="1"/>
    <col min="2" max="9" width="11.5546875" style="78"/>
    <col min="10" max="10" width="5.33203125" style="78" customWidth="1"/>
    <col min="11" max="11" width="0.44140625" style="79" customWidth="1"/>
    <col min="12" max="16384" width="11.5546875" style="78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C4EC-F1D1-4034-A410-52480D9566C1}">
  <sheetPr>
    <tabColor rgb="FFCCFF33"/>
  </sheetPr>
  <dimension ref="A1"/>
  <sheetViews>
    <sheetView topLeftCell="A7" zoomScale="85" zoomScaleNormal="85" workbookViewId="0">
      <selection activeCell="J28" sqref="J28"/>
    </sheetView>
  </sheetViews>
  <sheetFormatPr baseColWidth="10" defaultRowHeight="14.4" x14ac:dyDescent="0.3"/>
  <cols>
    <col min="1" max="1" width="3.109375" style="78" customWidth="1"/>
    <col min="2" max="16384" width="11.5546875" style="78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560A-55A8-471A-A000-A1E8A6728EA4}">
  <sheetPr>
    <tabColor rgb="FFFFC000"/>
  </sheetPr>
  <dimension ref="K1"/>
  <sheetViews>
    <sheetView workbookViewId="0">
      <selection activeCell="F53" sqref="F53"/>
    </sheetView>
  </sheetViews>
  <sheetFormatPr baseColWidth="10" defaultRowHeight="14.4" x14ac:dyDescent="0.3"/>
  <cols>
    <col min="1" max="1" width="4" style="78" customWidth="1"/>
    <col min="2" max="10" width="11.5546875" style="78"/>
    <col min="11" max="11" width="0.5546875" style="79" customWidth="1"/>
    <col min="12" max="12" width="3.44140625" style="78" customWidth="1"/>
    <col min="13" max="16384" width="11.5546875" style="78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E333-427A-4DA9-B182-2E919CC5DFC2}">
  <sheetPr>
    <tabColor rgb="FFFF0000"/>
  </sheetPr>
  <dimension ref="K1"/>
  <sheetViews>
    <sheetView topLeftCell="I106" workbookViewId="0">
      <selection activeCell="C44" sqref="C44"/>
    </sheetView>
  </sheetViews>
  <sheetFormatPr baseColWidth="10" defaultRowHeight="14.4" x14ac:dyDescent="0.3"/>
  <cols>
    <col min="1" max="1" width="4.44140625" style="78" customWidth="1"/>
    <col min="2" max="9" width="11.5546875" style="78"/>
    <col min="10" max="10" width="32.88671875" style="78" customWidth="1"/>
    <col min="11" max="11" width="0.88671875" style="79" customWidth="1"/>
    <col min="12" max="16384" width="11.5546875" style="78"/>
  </cols>
  <sheetData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B983-FCB3-4FB3-B7E2-BB532F4A913F}">
  <sheetPr>
    <tabColor theme="1"/>
  </sheetPr>
  <dimension ref="K1"/>
  <sheetViews>
    <sheetView topLeftCell="A7" workbookViewId="0">
      <selection activeCell="X18" sqref="X18"/>
    </sheetView>
  </sheetViews>
  <sheetFormatPr baseColWidth="10" defaultRowHeight="14.4" x14ac:dyDescent="0.3"/>
  <cols>
    <col min="1" max="1" width="3.44140625" style="78" customWidth="1"/>
    <col min="2" max="9" width="11.5546875" style="78"/>
    <col min="10" max="10" width="5.33203125" style="78" customWidth="1"/>
    <col min="11" max="11" width="0.44140625" style="79" customWidth="1"/>
    <col min="12" max="16384" width="11.5546875" style="78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D214-914F-48AB-8D07-1EBDAED5283E}">
  <sheetPr>
    <tabColor theme="1"/>
  </sheetPr>
  <dimension ref="K1"/>
  <sheetViews>
    <sheetView workbookViewId="0">
      <selection activeCell="X18" sqref="X18"/>
    </sheetView>
  </sheetViews>
  <sheetFormatPr baseColWidth="10" defaultRowHeight="14.4" x14ac:dyDescent="0.3"/>
  <cols>
    <col min="1" max="1" width="3.44140625" style="78" customWidth="1"/>
    <col min="2" max="9" width="11.5546875" style="78"/>
    <col min="10" max="10" width="5.33203125" style="78" customWidth="1"/>
    <col min="11" max="11" width="0.44140625" style="79" customWidth="1"/>
    <col min="12" max="16384" width="11.5546875" style="78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2D64-CB95-4980-BF57-9D221C965A3F}">
  <sheetPr>
    <tabColor theme="1"/>
  </sheetPr>
  <dimension ref="B2:AI145"/>
  <sheetViews>
    <sheetView showGridLines="0" tabSelected="1" zoomScale="55" zoomScaleNormal="55" zoomScaleSheetLayoutView="85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B2" sqref="B2"/>
    </sheetView>
  </sheetViews>
  <sheetFormatPr baseColWidth="10" defaultColWidth="11.44140625" defaultRowHeight="19.8" outlineLevelRow="1" outlineLevelCol="1" x14ac:dyDescent="0.4"/>
  <cols>
    <col min="1" max="1" width="3.33203125" style="5" customWidth="1"/>
    <col min="2" max="2" width="107.5546875" style="1" customWidth="1"/>
    <col min="3" max="3" width="7.5546875" style="2" bestFit="1" customWidth="1"/>
    <col min="4" max="4" width="13.21875" style="2" customWidth="1"/>
    <col min="5" max="5" width="17.109375" style="2" bestFit="1" customWidth="1"/>
    <col min="6" max="6" width="29.33203125" style="2" bestFit="1" customWidth="1"/>
    <col min="7" max="7" width="4.109375" style="1" customWidth="1"/>
    <col min="8" max="8" width="15.33203125" style="1" bestFit="1" customWidth="1"/>
    <col min="9" max="10" width="21" style="1" hidden="1" customWidth="1" outlineLevel="1"/>
    <col min="11" max="11" width="28.6640625" style="1" customWidth="1" collapsed="1"/>
    <col min="12" max="12" width="15.33203125" style="1" bestFit="1" customWidth="1"/>
    <col min="13" max="14" width="21" style="1" hidden="1" customWidth="1" outlineLevel="1"/>
    <col min="15" max="15" width="28.6640625" style="1" customWidth="1" collapsed="1"/>
    <col min="16" max="16" width="15.33203125" style="1" bestFit="1" customWidth="1"/>
    <col min="17" max="17" width="19" style="1" hidden="1" customWidth="1" outlineLevel="1"/>
    <col min="18" max="18" width="21" style="1" hidden="1" customWidth="1" outlineLevel="1"/>
    <col min="19" max="19" width="24.88671875" style="1" bestFit="1" customWidth="1" collapsed="1"/>
    <col min="20" max="20" width="15.33203125" style="5" bestFit="1" customWidth="1"/>
    <col min="21" max="21" width="19.88671875" style="5" hidden="1" customWidth="1" outlineLevel="1"/>
    <col min="22" max="22" width="21" style="1" hidden="1" customWidth="1" outlineLevel="1"/>
    <col min="23" max="23" width="25.5546875" style="5" customWidth="1" collapsed="1"/>
    <col min="24" max="24" width="15.33203125" style="5" bestFit="1" customWidth="1"/>
    <col min="25" max="25" width="16.109375" style="5" hidden="1" customWidth="1" outlineLevel="1"/>
    <col min="26" max="26" width="19.88671875" style="5" hidden="1" customWidth="1" outlineLevel="1"/>
    <col min="27" max="27" width="21" style="1" hidden="1" customWidth="1" outlineLevel="1"/>
    <col min="28" max="28" width="26.88671875" style="5" customWidth="1" collapsed="1"/>
    <col min="29" max="29" width="11.44140625" style="5"/>
    <col min="30" max="30" width="3.109375" style="5" customWidth="1"/>
    <col min="31" max="31" width="25.88671875" style="147" customWidth="1"/>
    <col min="32" max="32" width="19.77734375" style="147" customWidth="1"/>
    <col min="33" max="33" width="14.5546875" style="5" customWidth="1"/>
    <col min="34" max="34" width="16" style="5" customWidth="1"/>
    <col min="35" max="35" width="23.77734375" style="5" customWidth="1"/>
    <col min="36" max="16384" width="11.44140625" style="5"/>
  </cols>
  <sheetData>
    <row r="2" spans="2:35" ht="30" x14ac:dyDescent="0.4">
      <c r="B2" s="38"/>
      <c r="E2" s="3"/>
      <c r="F2" s="4"/>
    </row>
    <row r="3" spans="2:35" ht="24.6" x14ac:dyDescent="0.4">
      <c r="B3" s="37" t="s">
        <v>21</v>
      </c>
      <c r="C3" s="7"/>
      <c r="D3" s="7"/>
      <c r="E3" s="3"/>
      <c r="F3" s="3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V3" s="6"/>
      <c r="AA3" s="6"/>
    </row>
    <row r="4" spans="2:35" s="13" customFormat="1" x14ac:dyDescent="0.3">
      <c r="B4" s="9" t="s">
        <v>118</v>
      </c>
      <c r="C4" s="8"/>
      <c r="D4" s="8"/>
      <c r="E4" s="8"/>
      <c r="F4" s="8"/>
      <c r="G4" s="8"/>
      <c r="H4" s="36"/>
      <c r="I4" s="36"/>
      <c r="J4" s="36"/>
      <c r="K4" s="36"/>
      <c r="L4" s="36"/>
      <c r="M4" s="36"/>
      <c r="N4" s="36"/>
      <c r="O4" s="36"/>
      <c r="P4" s="34"/>
      <c r="Q4" s="34"/>
      <c r="R4" s="36"/>
      <c r="S4" s="103"/>
      <c r="T4" s="148" t="s">
        <v>135</v>
      </c>
      <c r="V4" s="36"/>
      <c r="AA4" s="36"/>
      <c r="AE4" s="148"/>
      <c r="AF4" s="148"/>
    </row>
    <row r="5" spans="2:35" ht="20.399999999999999" thickBot="1" x14ac:dyDescent="0.45">
      <c r="D5" s="82" t="s">
        <v>30</v>
      </c>
      <c r="E5" s="83">
        <v>3.57</v>
      </c>
      <c r="H5" s="5"/>
      <c r="L5" s="5"/>
      <c r="Z5" s="154">
        <v>0.73446339894001089</v>
      </c>
    </row>
    <row r="6" spans="2:35" ht="55.8" customHeight="1" thickBot="1" x14ac:dyDescent="0.45">
      <c r="B6" s="260" t="s">
        <v>0</v>
      </c>
      <c r="C6" s="261"/>
      <c r="D6" s="261"/>
      <c r="E6" s="261"/>
      <c r="F6" s="262"/>
      <c r="G6" s="10"/>
      <c r="H6" s="274" t="s">
        <v>116</v>
      </c>
      <c r="I6" s="275"/>
      <c r="J6" s="275"/>
      <c r="K6" s="276"/>
      <c r="L6" s="274" t="s">
        <v>117</v>
      </c>
      <c r="M6" s="275"/>
      <c r="N6" s="275"/>
      <c r="O6" s="276"/>
      <c r="P6" s="277" t="s">
        <v>22</v>
      </c>
      <c r="Q6" s="277"/>
      <c r="R6" s="277"/>
      <c r="S6" s="278"/>
      <c r="T6" s="279" t="s">
        <v>20</v>
      </c>
      <c r="U6" s="279"/>
      <c r="V6" s="279"/>
      <c r="W6" s="280"/>
      <c r="X6" s="281" t="s">
        <v>23</v>
      </c>
      <c r="Y6" s="281"/>
      <c r="Z6" s="281"/>
      <c r="AA6" s="281"/>
      <c r="AB6" s="282"/>
    </row>
    <row r="7" spans="2:35" ht="52.8" thickBot="1" x14ac:dyDescent="0.45">
      <c r="B7" s="46" t="s">
        <v>1</v>
      </c>
      <c r="C7" s="47" t="s">
        <v>2</v>
      </c>
      <c r="D7" s="48" t="s">
        <v>3</v>
      </c>
      <c r="E7" s="48" t="s">
        <v>4</v>
      </c>
      <c r="F7" s="49" t="s">
        <v>5</v>
      </c>
      <c r="G7" s="11"/>
      <c r="H7" s="138" t="s">
        <v>6</v>
      </c>
      <c r="I7" s="118" t="s">
        <v>19</v>
      </c>
      <c r="J7" s="119" t="s">
        <v>29</v>
      </c>
      <c r="K7" s="139" t="s">
        <v>7</v>
      </c>
      <c r="L7" s="138" t="s">
        <v>6</v>
      </c>
      <c r="M7" s="118" t="s">
        <v>19</v>
      </c>
      <c r="N7" s="119" t="s">
        <v>29</v>
      </c>
      <c r="O7" s="139" t="s">
        <v>7</v>
      </c>
      <c r="P7" s="157" t="s">
        <v>6</v>
      </c>
      <c r="Q7" s="158" t="s">
        <v>19</v>
      </c>
      <c r="R7" s="159" t="s">
        <v>29</v>
      </c>
      <c r="S7" s="160" t="s">
        <v>7</v>
      </c>
      <c r="T7" s="120" t="s">
        <v>6</v>
      </c>
      <c r="U7" s="121" t="s">
        <v>19</v>
      </c>
      <c r="V7" s="122" t="s">
        <v>29</v>
      </c>
      <c r="W7" s="123" t="s">
        <v>7</v>
      </c>
      <c r="X7" s="161" t="s">
        <v>6</v>
      </c>
      <c r="Y7" s="162" t="s">
        <v>19</v>
      </c>
      <c r="Z7" s="162" t="s">
        <v>119</v>
      </c>
      <c r="AA7" s="163" t="s">
        <v>29</v>
      </c>
      <c r="AB7" s="164" t="s">
        <v>7</v>
      </c>
    </row>
    <row r="8" spans="2:35" s="13" customFormat="1" x14ac:dyDescent="0.3">
      <c r="B8" s="14"/>
      <c r="C8" s="98"/>
      <c r="D8" s="41"/>
      <c r="E8" s="42"/>
      <c r="F8" s="43"/>
      <c r="G8" s="12"/>
      <c r="H8" s="15"/>
      <c r="I8" s="16"/>
      <c r="J8" s="84"/>
      <c r="K8" s="85"/>
      <c r="L8" s="15"/>
      <c r="M8" s="16"/>
      <c r="N8" s="84"/>
      <c r="O8" s="85"/>
      <c r="P8" s="15"/>
      <c r="Q8" s="64"/>
      <c r="R8" s="84"/>
      <c r="S8" s="81"/>
      <c r="T8" s="15"/>
      <c r="U8" s="64"/>
      <c r="V8" s="84"/>
      <c r="W8" s="81"/>
      <c r="X8" s="15"/>
      <c r="Y8" s="64"/>
      <c r="Z8" s="64"/>
      <c r="AA8" s="84"/>
      <c r="AB8" s="81"/>
      <c r="AE8" s="153"/>
      <c r="AF8" s="148"/>
    </row>
    <row r="9" spans="2:35" s="13" customFormat="1" hidden="1" x14ac:dyDescent="0.3">
      <c r="B9" s="115" t="s">
        <v>24</v>
      </c>
      <c r="C9" s="99" t="s">
        <v>25</v>
      </c>
      <c r="D9" s="50">
        <v>1</v>
      </c>
      <c r="E9" s="51">
        <v>54430.15</v>
      </c>
      <c r="F9" s="52">
        <f>E9*D9</f>
        <v>54430.15</v>
      </c>
      <c r="G9" s="12"/>
      <c r="H9" s="53"/>
      <c r="I9" s="54"/>
      <c r="J9" s="86"/>
      <c r="K9" s="87">
        <v>87883.40400000001</v>
      </c>
      <c r="L9" s="53"/>
      <c r="M9" s="54"/>
      <c r="N9" s="86"/>
      <c r="O9" s="87">
        <v>100642.36980000001</v>
      </c>
      <c r="P9" s="53"/>
      <c r="Q9" s="77"/>
      <c r="R9" s="86"/>
      <c r="S9" s="87">
        <v>132657.63</v>
      </c>
      <c r="T9" s="53"/>
      <c r="U9" s="77"/>
      <c r="V9" s="86"/>
      <c r="W9" s="87">
        <v>115092.73716078598</v>
      </c>
      <c r="X9" s="53"/>
      <c r="Y9" s="77"/>
      <c r="Z9" s="77"/>
      <c r="AA9" s="86"/>
      <c r="AB9" s="87">
        <v>136825.99770000001</v>
      </c>
      <c r="AE9" s="153"/>
      <c r="AF9" s="148"/>
      <c r="AG9" s="148"/>
      <c r="AI9" s="153">
        <f>AE9+Y21</f>
        <v>0</v>
      </c>
    </row>
    <row r="10" spans="2:35" s="55" customFormat="1" x14ac:dyDescent="0.3">
      <c r="B10" s="39"/>
      <c r="C10" s="98"/>
      <c r="D10" s="41"/>
      <c r="E10" s="56"/>
      <c r="F10" s="43"/>
      <c r="G10" s="57"/>
      <c r="H10" s="15"/>
      <c r="I10" s="16"/>
      <c r="J10" s="84"/>
      <c r="K10" s="88"/>
      <c r="L10" s="15"/>
      <c r="M10" s="16"/>
      <c r="N10" s="84"/>
      <c r="O10" s="88"/>
      <c r="P10" s="15"/>
      <c r="Q10" s="64"/>
      <c r="R10" s="84"/>
      <c r="S10" s="80"/>
      <c r="T10" s="15"/>
      <c r="U10" s="64"/>
      <c r="V10" s="84"/>
      <c r="W10" s="80"/>
      <c r="X10" s="15"/>
      <c r="Y10" s="64"/>
      <c r="Z10" s="64"/>
      <c r="AA10" s="84"/>
      <c r="AB10" s="80"/>
      <c r="AE10" s="149"/>
      <c r="AF10" s="149"/>
    </row>
    <row r="11" spans="2:35" s="55" customFormat="1" x14ac:dyDescent="0.3">
      <c r="B11" s="116" t="s">
        <v>106</v>
      </c>
      <c r="C11" s="100"/>
      <c r="D11" s="58"/>
      <c r="E11" s="59"/>
      <c r="F11" s="60"/>
      <c r="G11" s="57"/>
      <c r="H11" s="61"/>
      <c r="I11" s="63"/>
      <c r="J11" s="89"/>
      <c r="K11" s="90">
        <v>10968.221344299112</v>
      </c>
      <c r="L11" s="61"/>
      <c r="M11" s="63"/>
      <c r="N11" s="89"/>
      <c r="O11" s="90">
        <v>20227.016344299114</v>
      </c>
      <c r="P11" s="61"/>
      <c r="Q11" s="63"/>
      <c r="R11" s="89"/>
      <c r="S11" s="90">
        <v>12994.8</v>
      </c>
      <c r="T11" s="61"/>
      <c r="U11" s="63"/>
      <c r="V11" s="89"/>
      <c r="W11" s="90">
        <v>32186.707033403021</v>
      </c>
      <c r="X11" s="61"/>
      <c r="Y11" s="63"/>
      <c r="Z11" s="63"/>
      <c r="AA11" s="89"/>
      <c r="AB11" s="90">
        <v>4319.3033790970931</v>
      </c>
      <c r="AE11" s="153"/>
      <c r="AF11" s="149"/>
    </row>
    <row r="12" spans="2:35" s="55" customFormat="1" ht="6.6" customHeight="1" x14ac:dyDescent="0.3">
      <c r="B12" s="39"/>
      <c r="C12" s="98"/>
      <c r="D12" s="41"/>
      <c r="E12" s="56"/>
      <c r="F12" s="43"/>
      <c r="G12" s="57"/>
      <c r="H12" s="15"/>
      <c r="I12" s="64"/>
      <c r="J12" s="84"/>
      <c r="K12" s="88"/>
      <c r="L12" s="15"/>
      <c r="M12" s="64"/>
      <c r="N12" s="84"/>
      <c r="O12" s="88"/>
      <c r="P12" s="15"/>
      <c r="Q12" s="64"/>
      <c r="R12" s="84"/>
      <c r="S12" s="80"/>
      <c r="T12" s="15"/>
      <c r="U12" s="64"/>
      <c r="V12" s="84"/>
      <c r="W12" s="80"/>
      <c r="X12" s="15"/>
      <c r="Y12" s="64"/>
      <c r="Z12" s="64"/>
      <c r="AA12" s="84"/>
      <c r="AB12" s="80"/>
      <c r="AE12" s="149"/>
      <c r="AF12" s="149"/>
    </row>
    <row r="13" spans="2:35" s="13" customFormat="1" outlineLevel="1" x14ac:dyDescent="0.3">
      <c r="B13" s="62" t="s">
        <v>34</v>
      </c>
      <c r="C13" s="98" t="s">
        <v>54</v>
      </c>
      <c r="D13" s="41"/>
      <c r="E13" s="56"/>
      <c r="F13" s="43"/>
      <c r="G13" s="57"/>
      <c r="H13" s="15"/>
      <c r="I13" s="64"/>
      <c r="J13" s="84"/>
      <c r="K13" s="88"/>
      <c r="L13" s="15">
        <v>105</v>
      </c>
      <c r="M13" s="145"/>
      <c r="N13" s="84"/>
      <c r="O13" s="88"/>
      <c r="P13" s="15">
        <v>9</v>
      </c>
      <c r="Q13" s="64"/>
      <c r="R13" s="84"/>
      <c r="S13" s="88"/>
      <c r="T13" s="15">
        <v>120</v>
      </c>
      <c r="U13" s="64"/>
      <c r="V13" s="84"/>
      <c r="W13" s="88"/>
      <c r="X13" s="15">
        <v>3</v>
      </c>
      <c r="Y13" s="64"/>
      <c r="Z13" s="64"/>
      <c r="AA13" s="84"/>
      <c r="AB13" s="88"/>
      <c r="AE13" s="153"/>
      <c r="AF13" s="148"/>
    </row>
    <row r="14" spans="2:35" s="55" customFormat="1" ht="18.600000000000001" customHeight="1" outlineLevel="1" x14ac:dyDescent="0.3">
      <c r="B14" s="169" t="s">
        <v>75</v>
      </c>
      <c r="C14" s="170" t="s">
        <v>54</v>
      </c>
      <c r="D14" s="41"/>
      <c r="E14" s="56"/>
      <c r="F14" s="43"/>
      <c r="G14" s="57"/>
      <c r="H14" s="141">
        <v>105</v>
      </c>
      <c r="I14" s="142"/>
      <c r="J14" s="143"/>
      <c r="K14" s="144"/>
      <c r="L14" s="15"/>
      <c r="M14" s="64"/>
      <c r="N14" s="84"/>
      <c r="O14" s="88"/>
      <c r="P14" s="15"/>
      <c r="Q14" s="64"/>
      <c r="R14" s="84"/>
      <c r="S14" s="80"/>
      <c r="T14" s="15"/>
      <c r="U14" s="64"/>
      <c r="V14" s="84"/>
      <c r="W14" s="80"/>
      <c r="X14" s="15"/>
      <c r="Y14" s="64"/>
      <c r="Z14" s="64"/>
      <c r="AA14" s="84"/>
      <c r="AB14" s="80"/>
      <c r="AE14" s="149"/>
      <c r="AF14" s="149"/>
    </row>
    <row r="15" spans="2:35" s="13" customFormat="1" outlineLevel="1" x14ac:dyDescent="0.3">
      <c r="B15" s="167" t="s">
        <v>35</v>
      </c>
      <c r="C15" s="168" t="s">
        <v>55</v>
      </c>
      <c r="D15" s="41"/>
      <c r="E15" s="56"/>
      <c r="F15" s="43"/>
      <c r="G15" s="57"/>
      <c r="H15" s="15"/>
      <c r="I15" s="64"/>
      <c r="J15" s="84"/>
      <c r="K15" s="88"/>
      <c r="L15" s="15"/>
      <c r="M15" s="64"/>
      <c r="N15" s="84"/>
      <c r="O15" s="88"/>
      <c r="P15" s="15">
        <v>2</v>
      </c>
      <c r="Q15" s="64"/>
      <c r="R15" s="84"/>
      <c r="S15" s="88"/>
      <c r="T15" s="179"/>
      <c r="U15" s="180"/>
      <c r="V15" s="181"/>
      <c r="W15" s="182"/>
      <c r="X15" s="15">
        <v>4</v>
      </c>
      <c r="Y15" s="64"/>
      <c r="Z15" s="64"/>
      <c r="AA15" s="84"/>
      <c r="AB15" s="88"/>
      <c r="AE15" s="153"/>
      <c r="AF15" s="148"/>
    </row>
    <row r="16" spans="2:35" s="13" customFormat="1" outlineLevel="1" x14ac:dyDescent="0.3">
      <c r="B16" s="62" t="s">
        <v>36</v>
      </c>
      <c r="C16" s="98" t="s">
        <v>25</v>
      </c>
      <c r="D16" s="41"/>
      <c r="E16" s="56"/>
      <c r="F16" s="43"/>
      <c r="G16" s="57"/>
      <c r="H16" s="15"/>
      <c r="I16" s="64"/>
      <c r="J16" s="84"/>
      <c r="K16" s="88"/>
      <c r="L16" s="15"/>
      <c r="M16" s="64"/>
      <c r="N16" s="84"/>
      <c r="O16" s="88"/>
      <c r="P16" s="15">
        <v>1</v>
      </c>
      <c r="Q16" s="64"/>
      <c r="R16" s="84"/>
      <c r="S16" s="88"/>
      <c r="T16" s="15"/>
      <c r="U16" s="64"/>
      <c r="V16" s="84"/>
      <c r="W16" s="80"/>
      <c r="X16" s="15"/>
      <c r="Y16" s="64"/>
      <c r="Z16" s="64"/>
      <c r="AA16" s="84"/>
      <c r="AB16" s="80"/>
      <c r="AE16" s="148"/>
      <c r="AF16" s="148"/>
    </row>
    <row r="17" spans="2:32" s="13" customFormat="1" outlineLevel="1" x14ac:dyDescent="0.3">
      <c r="B17" s="62" t="s">
        <v>37</v>
      </c>
      <c r="C17" s="98" t="s">
        <v>25</v>
      </c>
      <c r="D17" s="41"/>
      <c r="E17" s="56"/>
      <c r="F17" s="43"/>
      <c r="G17" s="57"/>
      <c r="H17" s="15"/>
      <c r="I17" s="64"/>
      <c r="J17" s="84"/>
      <c r="K17" s="88"/>
      <c r="L17" s="15"/>
      <c r="M17" s="64"/>
      <c r="N17" s="84"/>
      <c r="O17" s="88"/>
      <c r="P17" s="15">
        <v>1</v>
      </c>
      <c r="Q17" s="64"/>
      <c r="R17" s="84"/>
      <c r="S17" s="88"/>
      <c r="T17" s="15"/>
      <c r="U17" s="64"/>
      <c r="V17" s="84"/>
      <c r="W17" s="80"/>
      <c r="X17" s="15"/>
      <c r="Y17" s="64"/>
      <c r="Z17" s="64"/>
      <c r="AA17" s="84"/>
      <c r="AB17" s="80"/>
      <c r="AE17" s="148"/>
      <c r="AF17" s="148"/>
    </row>
    <row r="18" spans="2:32" s="13" customFormat="1" outlineLevel="1" x14ac:dyDescent="0.3">
      <c r="B18" s="62" t="s">
        <v>38</v>
      </c>
      <c r="C18" s="98" t="s">
        <v>25</v>
      </c>
      <c r="D18" s="41"/>
      <c r="E18" s="56"/>
      <c r="F18" s="43"/>
      <c r="G18" s="57"/>
      <c r="H18" s="15"/>
      <c r="I18" s="64"/>
      <c r="J18" s="84"/>
      <c r="K18" s="88"/>
      <c r="L18" s="15"/>
      <c r="M18" s="64"/>
      <c r="N18" s="84"/>
      <c r="O18" s="88"/>
      <c r="P18" s="15">
        <v>1</v>
      </c>
      <c r="Q18" s="64"/>
      <c r="R18" s="84"/>
      <c r="S18" s="88"/>
      <c r="T18" s="15"/>
      <c r="U18" s="64"/>
      <c r="V18" s="84"/>
      <c r="W18" s="80"/>
      <c r="X18" s="15"/>
      <c r="Y18" s="64"/>
      <c r="Z18" s="64"/>
      <c r="AA18" s="84"/>
      <c r="AB18" s="80"/>
      <c r="AE18" s="148"/>
      <c r="AF18" s="148"/>
    </row>
    <row r="19" spans="2:32" s="13" customFormat="1" outlineLevel="1" x14ac:dyDescent="0.3">
      <c r="B19" s="167" t="s">
        <v>39</v>
      </c>
      <c r="C19" s="168" t="s">
        <v>55</v>
      </c>
      <c r="D19" s="41"/>
      <c r="E19" s="56"/>
      <c r="F19" s="43"/>
      <c r="G19" s="57"/>
      <c r="H19" s="15"/>
      <c r="I19" s="64"/>
      <c r="J19" s="84"/>
      <c r="K19" s="88"/>
      <c r="L19" s="15"/>
      <c r="M19" s="64"/>
      <c r="N19" s="84"/>
      <c r="O19" s="88"/>
      <c r="P19" s="15">
        <v>1</v>
      </c>
      <c r="Q19" s="64"/>
      <c r="R19" s="84"/>
      <c r="S19" s="88"/>
      <c r="T19" s="175"/>
      <c r="U19" s="176"/>
      <c r="V19" s="177"/>
      <c r="W19" s="178"/>
      <c r="X19" s="15"/>
      <c r="Y19" s="64"/>
      <c r="Z19" s="64"/>
      <c r="AA19" s="84"/>
      <c r="AB19" s="80"/>
      <c r="AE19" s="148"/>
      <c r="AF19" s="148"/>
    </row>
    <row r="20" spans="2:32" s="13" customFormat="1" outlineLevel="1" x14ac:dyDescent="0.3">
      <c r="B20" s="167" t="s">
        <v>40</v>
      </c>
      <c r="C20" s="168" t="s">
        <v>55</v>
      </c>
      <c r="D20" s="41"/>
      <c r="E20" s="56"/>
      <c r="F20" s="43"/>
      <c r="G20" s="57"/>
      <c r="H20" s="15"/>
      <c r="I20" s="64"/>
      <c r="J20" s="84"/>
      <c r="K20" s="88"/>
      <c r="L20" s="15"/>
      <c r="M20" s="64"/>
      <c r="N20" s="84"/>
      <c r="O20" s="88"/>
      <c r="P20" s="15">
        <v>1</v>
      </c>
      <c r="Q20" s="64"/>
      <c r="R20" s="84"/>
      <c r="S20" s="88"/>
      <c r="T20" s="179"/>
      <c r="U20" s="180"/>
      <c r="V20" s="181"/>
      <c r="W20" s="182"/>
      <c r="X20" s="15"/>
      <c r="Y20" s="64"/>
      <c r="Z20" s="64"/>
      <c r="AA20" s="84"/>
      <c r="AB20" s="80"/>
      <c r="AE20" s="148"/>
      <c r="AF20" s="148"/>
    </row>
    <row r="21" spans="2:32" s="13" customFormat="1" outlineLevel="1" x14ac:dyDescent="0.3">
      <c r="B21" s="62" t="s">
        <v>86</v>
      </c>
      <c r="C21" s="98" t="s">
        <v>25</v>
      </c>
      <c r="D21" s="41"/>
      <c r="E21" s="56"/>
      <c r="F21" s="43"/>
      <c r="G21" s="57"/>
      <c r="H21" s="15">
        <v>0.12480423885605425</v>
      </c>
      <c r="I21" s="64"/>
      <c r="J21" s="84"/>
      <c r="K21" s="88"/>
      <c r="L21" s="15">
        <v>0.12480423885605425</v>
      </c>
      <c r="M21" s="64"/>
      <c r="N21" s="84"/>
      <c r="O21" s="88"/>
      <c r="P21" s="15"/>
      <c r="Q21" s="64"/>
      <c r="R21" s="84"/>
      <c r="S21" s="88"/>
      <c r="T21" s="15">
        <v>0.2796588892350157</v>
      </c>
      <c r="U21" s="64"/>
      <c r="V21" s="84"/>
      <c r="W21" s="88"/>
      <c r="X21" s="15">
        <v>0.05</v>
      </c>
      <c r="Y21" s="64"/>
      <c r="Z21" s="64"/>
      <c r="AA21" s="84"/>
      <c r="AB21" s="88"/>
      <c r="AE21" s="153"/>
      <c r="AF21" s="148"/>
    </row>
    <row r="22" spans="2:32" s="13" customFormat="1" x14ac:dyDescent="0.3">
      <c r="B22" s="117"/>
      <c r="C22" s="98"/>
      <c r="D22" s="41"/>
      <c r="E22" s="56"/>
      <c r="F22" s="43"/>
      <c r="G22" s="57"/>
      <c r="H22" s="15"/>
      <c r="I22" s="64"/>
      <c r="J22" s="84"/>
      <c r="K22" s="88"/>
      <c r="L22" s="15"/>
      <c r="M22" s="64"/>
      <c r="N22" s="84"/>
      <c r="O22" s="88"/>
      <c r="P22" s="15"/>
      <c r="Q22" s="64"/>
      <c r="R22" s="84"/>
      <c r="S22" s="88"/>
      <c r="T22" s="15"/>
      <c r="U22" s="64"/>
      <c r="V22" s="84"/>
      <c r="W22" s="80"/>
      <c r="X22" s="15"/>
      <c r="Y22" s="64"/>
      <c r="Z22" s="64"/>
      <c r="AA22" s="84"/>
      <c r="AB22" s="80"/>
      <c r="AE22" s="148"/>
      <c r="AF22" s="148"/>
    </row>
    <row r="23" spans="2:32" s="55" customFormat="1" x14ac:dyDescent="0.3">
      <c r="B23" s="116" t="s">
        <v>107</v>
      </c>
      <c r="C23" s="100"/>
      <c r="D23" s="58"/>
      <c r="E23" s="59"/>
      <c r="F23" s="60"/>
      <c r="G23" s="57"/>
      <c r="H23" s="61"/>
      <c r="I23" s="63"/>
      <c r="J23" s="89"/>
      <c r="K23" s="90">
        <v>46898.095472091998</v>
      </c>
      <c r="L23" s="61"/>
      <c r="M23" s="63"/>
      <c r="N23" s="89"/>
      <c r="O23" s="90">
        <v>50398.266272091991</v>
      </c>
      <c r="P23" s="61"/>
      <c r="Q23" s="63"/>
      <c r="R23" s="89"/>
      <c r="S23" s="90">
        <v>63803.039999999994</v>
      </c>
      <c r="T23" s="61"/>
      <c r="U23" s="63"/>
      <c r="V23" s="89"/>
      <c r="W23" s="90">
        <v>69616.969276601041</v>
      </c>
      <c r="X23" s="61"/>
      <c r="Y23" s="63"/>
      <c r="Z23" s="63"/>
      <c r="AA23" s="89"/>
      <c r="AB23" s="90">
        <v>75752.512220902907</v>
      </c>
      <c r="AE23" s="153"/>
      <c r="AF23" s="149"/>
    </row>
    <row r="24" spans="2:32" s="55" customFormat="1" ht="6.6" customHeight="1" x14ac:dyDescent="0.3">
      <c r="B24" s="39"/>
      <c r="C24" s="98"/>
      <c r="D24" s="41"/>
      <c r="E24" s="56"/>
      <c r="F24" s="43"/>
      <c r="G24" s="57"/>
      <c r="H24" s="15"/>
      <c r="I24" s="64"/>
      <c r="J24" s="84"/>
      <c r="K24" s="88"/>
      <c r="L24" s="15"/>
      <c r="M24" s="64"/>
      <c r="N24" s="84"/>
      <c r="O24" s="88"/>
      <c r="P24" s="15"/>
      <c r="Q24" s="64"/>
      <c r="R24" s="84"/>
      <c r="S24" s="80"/>
      <c r="T24" s="15"/>
      <c r="U24" s="64"/>
      <c r="V24" s="84"/>
      <c r="W24" s="80"/>
      <c r="X24" s="15"/>
      <c r="Y24" s="64"/>
      <c r="Z24" s="64"/>
      <c r="AA24" s="84"/>
      <c r="AB24" s="80"/>
      <c r="AE24" s="149"/>
      <c r="AF24" s="149"/>
    </row>
    <row r="25" spans="2:32" s="133" customFormat="1" x14ac:dyDescent="0.3">
      <c r="B25" s="125" t="s">
        <v>109</v>
      </c>
      <c r="C25" s="126"/>
      <c r="D25" s="127"/>
      <c r="E25" s="128"/>
      <c r="F25" s="97"/>
      <c r="G25" s="129"/>
      <c r="H25" s="130"/>
      <c r="I25" s="131"/>
      <c r="J25" s="132"/>
      <c r="K25" s="102">
        <v>3574.1412</v>
      </c>
      <c r="L25" s="130"/>
      <c r="M25" s="131"/>
      <c r="N25" s="132"/>
      <c r="O25" s="102">
        <v>3574.1412</v>
      </c>
      <c r="P25" s="130"/>
      <c r="Q25" s="131"/>
      <c r="R25" s="132"/>
      <c r="S25" s="102">
        <v>10845.66</v>
      </c>
      <c r="T25" s="130"/>
      <c r="U25" s="131"/>
      <c r="V25" s="132"/>
      <c r="W25" s="102">
        <v>4858.0559999999996</v>
      </c>
      <c r="X25" s="130"/>
      <c r="Y25" s="131"/>
      <c r="Z25" s="131"/>
      <c r="AA25" s="132"/>
      <c r="AB25" s="102">
        <v>3718.0446859180597</v>
      </c>
      <c r="AE25" s="150"/>
      <c r="AF25" s="150"/>
    </row>
    <row r="26" spans="2:32" s="13" customFormat="1" ht="6" customHeight="1" x14ac:dyDescent="0.3">
      <c r="B26" s="117"/>
      <c r="C26" s="98"/>
      <c r="D26" s="41"/>
      <c r="E26" s="56"/>
      <c r="F26" s="43"/>
      <c r="G26" s="57"/>
      <c r="H26" s="15"/>
      <c r="I26" s="64"/>
      <c r="J26" s="84"/>
      <c r="K26" s="88"/>
      <c r="L26" s="15"/>
      <c r="M26" s="64"/>
      <c r="N26" s="84"/>
      <c r="O26" s="88"/>
      <c r="P26" s="15"/>
      <c r="Q26" s="64"/>
      <c r="R26" s="84"/>
      <c r="S26" s="88"/>
      <c r="T26" s="15"/>
      <c r="U26" s="64"/>
      <c r="V26" s="84"/>
      <c r="W26" s="88"/>
      <c r="X26" s="15"/>
      <c r="Y26" s="64"/>
      <c r="Z26" s="64"/>
      <c r="AA26" s="84"/>
      <c r="AB26" s="80"/>
      <c r="AE26" s="148"/>
      <c r="AF26" s="148"/>
    </row>
    <row r="27" spans="2:32" s="13" customFormat="1" x14ac:dyDescent="0.3">
      <c r="B27" s="62" t="s">
        <v>41</v>
      </c>
      <c r="C27" s="98" t="s">
        <v>55</v>
      </c>
      <c r="D27" s="41"/>
      <c r="E27" s="56"/>
      <c r="F27" s="43"/>
      <c r="G27" s="57"/>
      <c r="H27" s="15">
        <v>243</v>
      </c>
      <c r="I27" s="64"/>
      <c r="J27" s="84"/>
      <c r="K27" s="88"/>
      <c r="L27" s="15">
        <v>243</v>
      </c>
      <c r="M27" s="64"/>
      <c r="N27" s="84"/>
      <c r="O27" s="88"/>
      <c r="P27" s="15">
        <v>217</v>
      </c>
      <c r="Q27" s="64"/>
      <c r="R27" s="84"/>
      <c r="S27" s="88"/>
      <c r="T27" s="15">
        <v>225</v>
      </c>
      <c r="U27" s="64"/>
      <c r="V27" s="84"/>
      <c r="W27" s="88"/>
      <c r="X27" s="15">
        <v>216</v>
      </c>
      <c r="Y27" s="64"/>
      <c r="Z27" s="64"/>
      <c r="AA27" s="84"/>
      <c r="AB27" s="88"/>
      <c r="AE27" s="153"/>
      <c r="AF27" s="148"/>
    </row>
    <row r="28" spans="2:32" s="13" customFormat="1" x14ac:dyDescent="0.3">
      <c r="B28" s="62"/>
      <c r="C28" s="98"/>
      <c r="D28" s="41"/>
      <c r="E28" s="56"/>
      <c r="F28" s="43"/>
      <c r="G28" s="57"/>
      <c r="H28" s="15"/>
      <c r="I28" s="64"/>
      <c r="J28" s="84"/>
      <c r="K28" s="88"/>
      <c r="L28" s="15"/>
      <c r="M28" s="64"/>
      <c r="N28" s="84"/>
      <c r="O28" s="88"/>
      <c r="P28" s="15"/>
      <c r="Q28" s="64"/>
      <c r="R28" s="84"/>
      <c r="S28" s="88"/>
      <c r="T28" s="15"/>
      <c r="U28" s="64"/>
      <c r="V28" s="84"/>
      <c r="W28" s="88"/>
      <c r="X28" s="15"/>
      <c r="Y28" s="64"/>
      <c r="Z28" s="64"/>
      <c r="AA28" s="84"/>
      <c r="AB28" s="80"/>
      <c r="AE28" s="148"/>
      <c r="AF28" s="148"/>
    </row>
    <row r="29" spans="2:32" s="133" customFormat="1" x14ac:dyDescent="0.3">
      <c r="B29" s="125" t="s">
        <v>110</v>
      </c>
      <c r="C29" s="126"/>
      <c r="D29" s="127"/>
      <c r="E29" s="128"/>
      <c r="F29" s="97"/>
      <c r="G29" s="129"/>
      <c r="H29" s="130"/>
      <c r="I29" s="131"/>
      <c r="J29" s="132"/>
      <c r="K29" s="102">
        <v>629.99789999999996</v>
      </c>
      <c r="L29" s="130"/>
      <c r="M29" s="131"/>
      <c r="N29" s="132"/>
      <c r="O29" s="102">
        <v>629.99789999999996</v>
      </c>
      <c r="P29" s="130"/>
      <c r="Q29" s="131"/>
      <c r="R29" s="132"/>
      <c r="S29" s="102">
        <v>985.31999999999994</v>
      </c>
      <c r="T29" s="130"/>
      <c r="U29" s="131"/>
      <c r="V29" s="132"/>
      <c r="W29" s="102">
        <v>3812.7599999999998</v>
      </c>
      <c r="X29" s="130"/>
      <c r="Y29" s="131"/>
      <c r="Z29" s="131"/>
      <c r="AA29" s="132"/>
      <c r="AB29" s="102">
        <v>0</v>
      </c>
      <c r="AE29" s="150"/>
      <c r="AF29" s="150"/>
    </row>
    <row r="30" spans="2:32" s="13" customFormat="1" ht="6" customHeight="1" x14ac:dyDescent="0.3">
      <c r="B30" s="117"/>
      <c r="C30" s="98"/>
      <c r="D30" s="41"/>
      <c r="E30" s="56"/>
      <c r="F30" s="43"/>
      <c r="G30" s="57"/>
      <c r="H30" s="15"/>
      <c r="I30" s="64"/>
      <c r="J30" s="84"/>
      <c r="K30" s="88"/>
      <c r="L30" s="15"/>
      <c r="M30" s="64"/>
      <c r="N30" s="84"/>
      <c r="O30" s="88"/>
      <c r="P30" s="15"/>
      <c r="Q30" s="64"/>
      <c r="R30" s="84"/>
      <c r="S30" s="88"/>
      <c r="T30" s="15"/>
      <c r="U30" s="64"/>
      <c r="V30" s="84"/>
      <c r="W30" s="88"/>
      <c r="X30" s="15"/>
      <c r="Y30" s="64"/>
      <c r="Z30" s="64"/>
      <c r="AA30" s="84"/>
      <c r="AB30" s="80"/>
      <c r="AE30" s="148"/>
      <c r="AF30" s="148"/>
    </row>
    <row r="31" spans="2:32" s="13" customFormat="1" x14ac:dyDescent="0.3">
      <c r="B31" s="167" t="s">
        <v>43</v>
      </c>
      <c r="C31" s="168" t="s">
        <v>55</v>
      </c>
      <c r="D31" s="41"/>
      <c r="E31" s="56"/>
      <c r="F31" s="43"/>
      <c r="G31" s="57"/>
      <c r="H31" s="15">
        <v>1</v>
      </c>
      <c r="I31" s="64"/>
      <c r="J31" s="84"/>
      <c r="K31" s="88"/>
      <c r="L31" s="15">
        <v>1</v>
      </c>
      <c r="M31" s="64"/>
      <c r="N31" s="84"/>
      <c r="O31" s="88"/>
      <c r="P31" s="15">
        <v>3</v>
      </c>
      <c r="Q31" s="64"/>
      <c r="R31" s="84"/>
      <c r="S31" s="88"/>
      <c r="T31" s="15">
        <v>1</v>
      </c>
      <c r="U31" s="64"/>
      <c r="V31" s="84"/>
      <c r="W31" s="88"/>
      <c r="X31" s="15"/>
      <c r="Y31" s="64"/>
      <c r="Z31" s="64"/>
      <c r="AA31" s="84"/>
      <c r="AB31" s="80"/>
      <c r="AE31" s="148"/>
      <c r="AF31" s="148"/>
    </row>
    <row r="32" spans="2:32" s="13" customFormat="1" x14ac:dyDescent="0.3">
      <c r="B32" s="117"/>
      <c r="C32" s="98"/>
      <c r="D32" s="41"/>
      <c r="E32" s="56"/>
      <c r="F32" s="43"/>
      <c r="G32" s="57"/>
      <c r="H32" s="15"/>
      <c r="I32" s="64"/>
      <c r="J32" s="84"/>
      <c r="K32" s="88"/>
      <c r="L32" s="15"/>
      <c r="M32" s="64"/>
      <c r="N32" s="84"/>
      <c r="O32" s="88"/>
      <c r="P32" s="15"/>
      <c r="Q32" s="64"/>
      <c r="R32" s="84"/>
      <c r="S32" s="88"/>
      <c r="T32" s="15"/>
      <c r="U32" s="64"/>
      <c r="V32" s="84"/>
      <c r="W32" s="88"/>
      <c r="X32" s="15"/>
      <c r="Y32" s="64"/>
      <c r="Z32" s="64"/>
      <c r="AA32" s="84"/>
      <c r="AB32" s="80"/>
      <c r="AE32" s="148"/>
      <c r="AF32" s="148"/>
    </row>
    <row r="33" spans="2:32" s="133" customFormat="1" x14ac:dyDescent="0.3">
      <c r="B33" s="125" t="s">
        <v>111</v>
      </c>
      <c r="C33" s="126"/>
      <c r="D33" s="127"/>
      <c r="E33" s="128"/>
      <c r="F33" s="97"/>
      <c r="G33" s="129"/>
      <c r="H33" s="130"/>
      <c r="I33" s="131"/>
      <c r="J33" s="132"/>
      <c r="K33" s="102">
        <v>15673.5852</v>
      </c>
      <c r="L33" s="130"/>
      <c r="M33" s="131"/>
      <c r="N33" s="132"/>
      <c r="O33" s="102">
        <v>19173.756000000001</v>
      </c>
      <c r="P33" s="130"/>
      <c r="Q33" s="131"/>
      <c r="R33" s="132"/>
      <c r="S33" s="102">
        <v>41597.64</v>
      </c>
      <c r="T33" s="130"/>
      <c r="U33" s="131"/>
      <c r="V33" s="132"/>
      <c r="W33" s="102">
        <v>19321.232264459999</v>
      </c>
      <c r="X33" s="130"/>
      <c r="Y33" s="131"/>
      <c r="Z33" s="131"/>
      <c r="AA33" s="132"/>
      <c r="AB33" s="102">
        <v>16115.049238433887</v>
      </c>
      <c r="AE33" s="150"/>
      <c r="AF33" s="150"/>
    </row>
    <row r="34" spans="2:32" s="13" customFormat="1" ht="6" customHeight="1" x14ac:dyDescent="0.3">
      <c r="B34" s="117"/>
      <c r="C34" s="98"/>
      <c r="D34" s="41"/>
      <c r="E34" s="56"/>
      <c r="F34" s="43"/>
      <c r="G34" s="57"/>
      <c r="H34" s="15"/>
      <c r="I34" s="64"/>
      <c r="J34" s="84"/>
      <c r="K34" s="88"/>
      <c r="L34" s="15"/>
      <c r="M34" s="64"/>
      <c r="N34" s="84"/>
      <c r="O34" s="88"/>
      <c r="P34" s="15"/>
      <c r="Q34" s="64"/>
      <c r="R34" s="84"/>
      <c r="S34" s="88"/>
      <c r="T34" s="15"/>
      <c r="U34" s="64"/>
      <c r="V34" s="84"/>
      <c r="W34" s="88"/>
      <c r="X34" s="15"/>
      <c r="Y34" s="64"/>
      <c r="Z34" s="64"/>
      <c r="AA34" s="84"/>
      <c r="AB34" s="80"/>
      <c r="AE34" s="148"/>
      <c r="AF34" s="148"/>
    </row>
    <row r="35" spans="2:32" s="13" customFormat="1" outlineLevel="1" x14ac:dyDescent="0.3">
      <c r="B35" s="62" t="s">
        <v>120</v>
      </c>
      <c r="C35" s="98" t="s">
        <v>55</v>
      </c>
      <c r="D35" s="41"/>
      <c r="E35" s="56"/>
      <c r="F35" s="43"/>
      <c r="G35" s="57"/>
      <c r="H35" s="15"/>
      <c r="I35" s="64"/>
      <c r="J35" s="84"/>
      <c r="K35" s="88"/>
      <c r="L35" s="15"/>
      <c r="M35" s="64"/>
      <c r="N35" s="84"/>
      <c r="O35" s="88"/>
      <c r="P35" s="15"/>
      <c r="Q35" s="64"/>
      <c r="R35" s="84"/>
      <c r="S35" s="88"/>
      <c r="T35" s="15"/>
      <c r="U35" s="64"/>
      <c r="V35" s="84"/>
      <c r="W35" s="88"/>
      <c r="X35" s="15">
        <v>7</v>
      </c>
      <c r="Y35" s="64"/>
      <c r="Z35" s="64"/>
      <c r="AA35" s="84"/>
      <c r="AB35" s="88"/>
      <c r="AE35" s="153"/>
      <c r="AF35" s="148"/>
    </row>
    <row r="36" spans="2:32" s="13" customFormat="1" outlineLevel="1" x14ac:dyDescent="0.3">
      <c r="B36" s="62" t="s">
        <v>44</v>
      </c>
      <c r="C36" s="98" t="s">
        <v>54</v>
      </c>
      <c r="D36" s="41"/>
      <c r="E36" s="56"/>
      <c r="F36" s="43"/>
      <c r="G36" s="57"/>
      <c r="H36" s="15"/>
      <c r="I36" s="64"/>
      <c r="J36" s="84"/>
      <c r="K36" s="88"/>
      <c r="L36" s="15">
        <v>74</v>
      </c>
      <c r="M36" s="145"/>
      <c r="N36" s="84"/>
      <c r="O36" s="88"/>
      <c r="P36" s="134">
        <v>66</v>
      </c>
      <c r="Q36" s="135"/>
      <c r="R36" s="136"/>
      <c r="S36" s="137"/>
      <c r="T36" s="15">
        <v>66</v>
      </c>
      <c r="U36" s="64"/>
      <c r="V36" s="84"/>
      <c r="W36" s="88"/>
      <c r="X36" s="15">
        <v>9</v>
      </c>
      <c r="Y36" s="64"/>
      <c r="Z36" s="64"/>
      <c r="AA36" s="84"/>
      <c r="AB36" s="88"/>
      <c r="AE36" s="153"/>
      <c r="AF36" s="148"/>
    </row>
    <row r="37" spans="2:32" s="55" customFormat="1" outlineLevel="1" x14ac:dyDescent="0.3">
      <c r="B37" s="169" t="s">
        <v>87</v>
      </c>
      <c r="C37" s="170" t="s">
        <v>54</v>
      </c>
      <c r="D37" s="41"/>
      <c r="E37" s="56"/>
      <c r="F37" s="43"/>
      <c r="G37" s="57"/>
      <c r="H37" s="141">
        <v>74</v>
      </c>
      <c r="I37" s="142"/>
      <c r="J37" s="143"/>
      <c r="K37" s="144"/>
      <c r="L37" s="15"/>
      <c r="M37" s="64"/>
      <c r="N37" s="84"/>
      <c r="O37" s="88"/>
      <c r="P37" s="134"/>
      <c r="Q37" s="135"/>
      <c r="R37" s="136"/>
      <c r="S37" s="137"/>
      <c r="T37" s="15"/>
      <c r="U37" s="64"/>
      <c r="V37" s="84"/>
      <c r="W37" s="80"/>
      <c r="X37" s="15"/>
      <c r="Y37" s="64"/>
      <c r="Z37" s="64"/>
      <c r="AA37" s="84"/>
      <c r="AB37" s="80"/>
      <c r="AE37" s="149"/>
      <c r="AF37" s="149"/>
    </row>
    <row r="38" spans="2:32" s="55" customFormat="1" outlineLevel="1" x14ac:dyDescent="0.3">
      <c r="B38" s="62" t="s">
        <v>45</v>
      </c>
      <c r="C38" s="98" t="s">
        <v>54</v>
      </c>
      <c r="D38" s="41"/>
      <c r="E38" s="56"/>
      <c r="F38" s="43"/>
      <c r="G38" s="57"/>
      <c r="H38" s="15"/>
      <c r="I38" s="64"/>
      <c r="J38" s="84"/>
      <c r="K38" s="105"/>
      <c r="L38" s="15">
        <v>24</v>
      </c>
      <c r="M38" s="145"/>
      <c r="N38" s="84"/>
      <c r="O38" s="88"/>
      <c r="P38" s="134">
        <v>24</v>
      </c>
      <c r="Q38" s="135"/>
      <c r="R38" s="136"/>
      <c r="S38" s="137"/>
      <c r="T38" s="15">
        <v>24</v>
      </c>
      <c r="U38" s="64"/>
      <c r="V38" s="84"/>
      <c r="W38" s="88"/>
      <c r="X38" s="15">
        <v>3</v>
      </c>
      <c r="Y38" s="64"/>
      <c r="Z38" s="64"/>
      <c r="AA38" s="84"/>
      <c r="AB38" s="88"/>
      <c r="AE38" s="153"/>
      <c r="AF38" s="149"/>
    </row>
    <row r="39" spans="2:32" s="55" customFormat="1" outlineLevel="1" x14ac:dyDescent="0.3">
      <c r="B39" s="169" t="s">
        <v>88</v>
      </c>
      <c r="C39" s="170" t="s">
        <v>54</v>
      </c>
      <c r="D39" s="41"/>
      <c r="E39" s="56"/>
      <c r="F39" s="43"/>
      <c r="G39" s="57"/>
      <c r="H39" s="141">
        <v>24</v>
      </c>
      <c r="I39" s="142"/>
      <c r="J39" s="143"/>
      <c r="K39" s="144"/>
      <c r="L39" s="15"/>
      <c r="M39" s="64"/>
      <c r="N39" s="84"/>
      <c r="O39" s="88"/>
      <c r="P39" s="134"/>
      <c r="Q39" s="135"/>
      <c r="R39" s="136"/>
      <c r="S39" s="137"/>
      <c r="T39" s="15"/>
      <c r="U39" s="64"/>
      <c r="V39" s="84"/>
      <c r="W39" s="80"/>
      <c r="X39" s="15"/>
      <c r="Y39" s="64"/>
      <c r="Z39" s="64"/>
      <c r="AA39" s="84"/>
      <c r="AB39" s="80"/>
      <c r="AE39" s="149"/>
      <c r="AF39" s="149"/>
    </row>
    <row r="40" spans="2:32" s="13" customFormat="1" outlineLevel="1" x14ac:dyDescent="0.3">
      <c r="B40" s="62" t="s">
        <v>46</v>
      </c>
      <c r="C40" s="98" t="s">
        <v>54</v>
      </c>
      <c r="D40" s="41"/>
      <c r="E40" s="56"/>
      <c r="F40" s="43"/>
      <c r="G40" s="57"/>
      <c r="H40" s="15">
        <v>24</v>
      </c>
      <c r="I40" s="64"/>
      <c r="J40" s="84"/>
      <c r="K40" s="88"/>
      <c r="L40" s="15">
        <v>24</v>
      </c>
      <c r="M40" s="64"/>
      <c r="N40" s="84"/>
      <c r="O40" s="88"/>
      <c r="P40" s="134">
        <v>24</v>
      </c>
      <c r="Q40" s="135"/>
      <c r="R40" s="136"/>
      <c r="S40" s="137"/>
      <c r="T40" s="15">
        <v>30</v>
      </c>
      <c r="U40" s="64"/>
      <c r="V40" s="84"/>
      <c r="W40" s="88"/>
      <c r="X40" s="15">
        <v>3</v>
      </c>
      <c r="Y40" s="64"/>
      <c r="Z40" s="64"/>
      <c r="AA40" s="84"/>
      <c r="AB40" s="88"/>
      <c r="AE40" s="153"/>
      <c r="AF40" s="148"/>
    </row>
    <row r="41" spans="2:32" s="13" customFormat="1" outlineLevel="1" x14ac:dyDescent="0.3">
      <c r="B41" s="62" t="s">
        <v>47</v>
      </c>
      <c r="C41" s="98" t="s">
        <v>54</v>
      </c>
      <c r="D41" s="41"/>
      <c r="E41" s="56"/>
      <c r="F41" s="43"/>
      <c r="G41" s="57"/>
      <c r="H41" s="15">
        <v>43</v>
      </c>
      <c r="I41" s="64"/>
      <c r="J41" s="84"/>
      <c r="K41" s="88"/>
      <c r="L41" s="15">
        <v>43</v>
      </c>
      <c r="M41" s="64"/>
      <c r="N41" s="84"/>
      <c r="O41" s="88"/>
      <c r="P41" s="134">
        <v>36</v>
      </c>
      <c r="Q41" s="135"/>
      <c r="R41" s="136"/>
      <c r="S41" s="137"/>
      <c r="T41" s="15">
        <v>42</v>
      </c>
      <c r="U41" s="64"/>
      <c r="V41" s="84"/>
      <c r="W41" s="88"/>
      <c r="X41" s="15">
        <v>6</v>
      </c>
      <c r="Y41" s="64"/>
      <c r="Z41" s="64"/>
      <c r="AA41" s="84"/>
      <c r="AB41" s="88"/>
      <c r="AE41" s="153"/>
      <c r="AF41" s="148"/>
    </row>
    <row r="42" spans="2:32" s="13" customFormat="1" outlineLevel="1" x14ac:dyDescent="0.3">
      <c r="B42" s="62" t="s">
        <v>48</v>
      </c>
      <c r="C42" s="98" t="s">
        <v>54</v>
      </c>
      <c r="D42" s="41"/>
      <c r="E42" s="56"/>
      <c r="F42" s="43"/>
      <c r="G42" s="57"/>
      <c r="H42" s="15">
        <v>108</v>
      </c>
      <c r="I42" s="64"/>
      <c r="J42" s="84"/>
      <c r="K42" s="88"/>
      <c r="L42" s="15">
        <v>108</v>
      </c>
      <c r="M42" s="64"/>
      <c r="N42" s="84"/>
      <c r="O42" s="88"/>
      <c r="P42" s="134">
        <v>120</v>
      </c>
      <c r="Q42" s="135"/>
      <c r="R42" s="136"/>
      <c r="S42" s="137"/>
      <c r="T42" s="15">
        <v>96</v>
      </c>
      <c r="U42" s="64"/>
      <c r="V42" s="84"/>
      <c r="W42" s="88"/>
      <c r="X42" s="15">
        <v>14</v>
      </c>
      <c r="Y42" s="64"/>
      <c r="Z42" s="64"/>
      <c r="AA42" s="84"/>
      <c r="AB42" s="88"/>
      <c r="AE42" s="153"/>
      <c r="AF42" s="148"/>
    </row>
    <row r="43" spans="2:32" s="13" customFormat="1" outlineLevel="1" x14ac:dyDescent="0.3">
      <c r="B43" s="62" t="s">
        <v>49</v>
      </c>
      <c r="C43" s="98" t="s">
        <v>54</v>
      </c>
      <c r="D43" s="41"/>
      <c r="E43" s="56"/>
      <c r="F43" s="43"/>
      <c r="G43" s="57"/>
      <c r="H43" s="15">
        <v>458</v>
      </c>
      <c r="I43" s="64"/>
      <c r="J43" s="84"/>
      <c r="K43" s="88"/>
      <c r="L43" s="15">
        <v>458</v>
      </c>
      <c r="M43" s="64"/>
      <c r="N43" s="84"/>
      <c r="O43" s="88"/>
      <c r="P43" s="134">
        <v>426</v>
      </c>
      <c r="Q43" s="135"/>
      <c r="R43" s="136"/>
      <c r="S43" s="137"/>
      <c r="T43" s="15">
        <v>468</v>
      </c>
      <c r="U43" s="64"/>
      <c r="V43" s="84"/>
      <c r="W43" s="88"/>
      <c r="X43" s="15">
        <v>94</v>
      </c>
      <c r="Y43" s="64"/>
      <c r="Z43" s="64"/>
      <c r="AA43" s="84"/>
      <c r="AB43" s="88"/>
      <c r="AE43" s="153"/>
      <c r="AF43" s="148"/>
    </row>
    <row r="44" spans="2:32" s="13" customFormat="1" x14ac:dyDescent="0.3">
      <c r="B44" s="117"/>
      <c r="C44" s="98"/>
      <c r="D44" s="41"/>
      <c r="E44" s="56"/>
      <c r="F44" s="43"/>
      <c r="G44" s="57"/>
      <c r="H44" s="15"/>
      <c r="I44" s="64"/>
      <c r="J44" s="84"/>
      <c r="K44" s="88"/>
      <c r="L44" s="15"/>
      <c r="M44" s="64"/>
      <c r="N44" s="84"/>
      <c r="O44" s="88"/>
      <c r="P44" s="15"/>
      <c r="Q44" s="64"/>
      <c r="R44" s="84"/>
      <c r="S44" s="88"/>
      <c r="T44" s="15"/>
      <c r="U44" s="64"/>
      <c r="V44" s="84"/>
      <c r="W44" s="88"/>
      <c r="X44" s="15"/>
      <c r="Y44" s="64"/>
      <c r="Z44" s="64"/>
      <c r="AA44" s="84"/>
      <c r="AB44" s="80"/>
      <c r="AE44" s="148"/>
      <c r="AF44" s="148"/>
    </row>
    <row r="45" spans="2:32" s="133" customFormat="1" x14ac:dyDescent="0.3">
      <c r="B45" s="125" t="s">
        <v>112</v>
      </c>
      <c r="C45" s="126"/>
      <c r="D45" s="127"/>
      <c r="E45" s="128"/>
      <c r="F45" s="97"/>
      <c r="G45" s="129"/>
      <c r="H45" s="130"/>
      <c r="I45" s="131"/>
      <c r="J45" s="132"/>
      <c r="K45" s="102">
        <v>4213.8851999999997</v>
      </c>
      <c r="L45" s="130"/>
      <c r="M45" s="131"/>
      <c r="N45" s="132"/>
      <c r="O45" s="102">
        <v>4213.8851999999997</v>
      </c>
      <c r="P45" s="130"/>
      <c r="Q45" s="131"/>
      <c r="R45" s="132"/>
      <c r="S45" s="102">
        <v>5197.92</v>
      </c>
      <c r="T45" s="130"/>
      <c r="U45" s="131"/>
      <c r="V45" s="132"/>
      <c r="W45" s="102">
        <v>9119.9933999999994</v>
      </c>
      <c r="X45" s="130"/>
      <c r="Y45" s="131"/>
      <c r="Z45" s="131"/>
      <c r="AA45" s="132"/>
      <c r="AB45" s="102">
        <v>6789.653027078547</v>
      </c>
      <c r="AE45" s="150"/>
      <c r="AF45" s="150"/>
    </row>
    <row r="46" spans="2:32" s="13" customFormat="1" ht="6" customHeight="1" x14ac:dyDescent="0.3">
      <c r="B46" s="117"/>
      <c r="C46" s="98"/>
      <c r="D46" s="41"/>
      <c r="E46" s="56"/>
      <c r="F46" s="43"/>
      <c r="G46" s="57"/>
      <c r="H46" s="15"/>
      <c r="I46" s="64"/>
      <c r="J46" s="84"/>
      <c r="K46" s="88"/>
      <c r="L46" s="15"/>
      <c r="M46" s="64"/>
      <c r="N46" s="84"/>
      <c r="O46" s="88"/>
      <c r="P46" s="15"/>
      <c r="Q46" s="64"/>
      <c r="R46" s="84"/>
      <c r="S46" s="88"/>
      <c r="T46" s="15"/>
      <c r="U46" s="64"/>
      <c r="V46" s="84"/>
      <c r="W46" s="88"/>
      <c r="X46" s="15"/>
      <c r="Y46" s="64"/>
      <c r="Z46" s="64"/>
      <c r="AA46" s="84"/>
      <c r="AB46" s="80"/>
      <c r="AE46" s="148"/>
      <c r="AF46" s="148"/>
    </row>
    <row r="47" spans="2:32" s="13" customFormat="1" outlineLevel="1" x14ac:dyDescent="0.3">
      <c r="B47" s="62" t="s">
        <v>42</v>
      </c>
      <c r="C47" s="98" t="s">
        <v>55</v>
      </c>
      <c r="D47" s="41"/>
      <c r="E47" s="56"/>
      <c r="F47" s="43"/>
      <c r="G47" s="57"/>
      <c r="H47" s="15"/>
      <c r="I47" s="64"/>
      <c r="J47" s="84"/>
      <c r="K47" s="88"/>
      <c r="L47" s="15"/>
      <c r="M47" s="64"/>
      <c r="N47" s="84"/>
      <c r="O47" s="88"/>
      <c r="P47" s="15">
        <v>12</v>
      </c>
      <c r="Q47" s="64"/>
      <c r="R47" s="84"/>
      <c r="S47" s="88"/>
      <c r="T47" s="15"/>
      <c r="U47" s="64"/>
      <c r="V47" s="84"/>
      <c r="W47" s="80"/>
      <c r="X47" s="15">
        <v>12</v>
      </c>
      <c r="Y47" s="64"/>
      <c r="Z47" s="64"/>
      <c r="AA47" s="84"/>
      <c r="AB47" s="88"/>
      <c r="AE47" s="153"/>
      <c r="AF47" s="148"/>
    </row>
    <row r="48" spans="2:32" s="55" customFormat="1" outlineLevel="1" x14ac:dyDescent="0.3">
      <c r="B48" s="62" t="s">
        <v>36</v>
      </c>
      <c r="C48" s="98" t="s">
        <v>25</v>
      </c>
      <c r="D48" s="41"/>
      <c r="E48" s="56"/>
      <c r="F48" s="43"/>
      <c r="G48" s="57"/>
      <c r="H48" s="15"/>
      <c r="I48" s="16"/>
      <c r="J48" s="84"/>
      <c r="K48" s="88"/>
      <c r="L48" s="15"/>
      <c r="M48" s="16"/>
      <c r="N48" s="84"/>
      <c r="O48" s="88"/>
      <c r="P48" s="15">
        <v>1</v>
      </c>
      <c r="Q48" s="64"/>
      <c r="R48" s="84"/>
      <c r="S48" s="88"/>
      <c r="T48" s="15"/>
      <c r="U48" s="64"/>
      <c r="V48" s="84"/>
      <c r="W48" s="80"/>
      <c r="X48" s="15">
        <v>8</v>
      </c>
      <c r="Y48" s="64"/>
      <c r="Z48" s="64"/>
      <c r="AA48" s="84"/>
      <c r="AB48" s="88"/>
      <c r="AE48" s="153"/>
      <c r="AF48" s="149"/>
    </row>
    <row r="49" spans="2:32" s="55" customFormat="1" outlineLevel="1" x14ac:dyDescent="0.3">
      <c r="B49" s="62" t="s">
        <v>89</v>
      </c>
      <c r="C49" s="98" t="s">
        <v>25</v>
      </c>
      <c r="D49" s="41"/>
      <c r="E49" s="56"/>
      <c r="F49" s="43"/>
      <c r="G49" s="57"/>
      <c r="H49" s="15">
        <v>1</v>
      </c>
      <c r="I49" s="64"/>
      <c r="J49" s="84"/>
      <c r="K49" s="88"/>
      <c r="L49" s="15">
        <v>1</v>
      </c>
      <c r="M49" s="64"/>
      <c r="N49" s="84"/>
      <c r="O49" s="88"/>
      <c r="P49" s="15"/>
      <c r="Q49" s="64"/>
      <c r="R49" s="84"/>
      <c r="S49" s="88"/>
      <c r="T49" s="15"/>
      <c r="U49" s="64"/>
      <c r="V49" s="84"/>
      <c r="W49" s="80"/>
      <c r="X49" s="15"/>
      <c r="Y49" s="64"/>
      <c r="Z49" s="64"/>
      <c r="AA49" s="84"/>
      <c r="AB49" s="80"/>
      <c r="AE49" s="149"/>
      <c r="AF49" s="149"/>
    </row>
    <row r="50" spans="2:32" s="55" customFormat="1" outlineLevel="1" x14ac:dyDescent="0.3">
      <c r="B50" s="62" t="s">
        <v>90</v>
      </c>
      <c r="C50" s="98" t="s">
        <v>55</v>
      </c>
      <c r="D50" s="41"/>
      <c r="E50" s="56"/>
      <c r="F50" s="43"/>
      <c r="G50" s="57"/>
      <c r="H50" s="15"/>
      <c r="I50" s="16"/>
      <c r="J50" s="84"/>
      <c r="K50" s="88"/>
      <c r="L50" s="15"/>
      <c r="M50" s="16"/>
      <c r="N50" s="84"/>
      <c r="O50" s="88"/>
      <c r="P50" s="15"/>
      <c r="Q50" s="64"/>
      <c r="R50" s="84"/>
      <c r="S50" s="88"/>
      <c r="T50" s="15">
        <v>40</v>
      </c>
      <c r="U50" s="64"/>
      <c r="V50" s="84"/>
      <c r="W50" s="88"/>
      <c r="X50" s="15">
        <v>46</v>
      </c>
      <c r="Y50" s="64"/>
      <c r="Z50" s="64"/>
      <c r="AA50" s="84"/>
      <c r="AB50" s="88"/>
      <c r="AE50" s="153"/>
      <c r="AF50" s="149"/>
    </row>
    <row r="51" spans="2:32" s="55" customFormat="1" outlineLevel="1" x14ac:dyDescent="0.3">
      <c r="B51" s="62" t="s">
        <v>121</v>
      </c>
      <c r="C51" s="98" t="s">
        <v>55</v>
      </c>
      <c r="D51" s="41"/>
      <c r="E51" s="56"/>
      <c r="F51" s="43"/>
      <c r="G51" s="57"/>
      <c r="H51" s="15"/>
      <c r="I51" s="16"/>
      <c r="J51" s="84"/>
      <c r="K51" s="88"/>
      <c r="L51" s="15"/>
      <c r="M51" s="16"/>
      <c r="N51" s="84"/>
      <c r="O51" s="88"/>
      <c r="P51" s="15"/>
      <c r="Q51" s="64"/>
      <c r="R51" s="84"/>
      <c r="S51" s="88"/>
      <c r="T51" s="15"/>
      <c r="U51" s="64"/>
      <c r="V51" s="84"/>
      <c r="W51" s="88"/>
      <c r="X51" s="15">
        <v>16</v>
      </c>
      <c r="Y51" s="64"/>
      <c r="Z51" s="64"/>
      <c r="AA51" s="84"/>
      <c r="AB51" s="88"/>
      <c r="AE51" s="153"/>
      <c r="AF51" s="149"/>
    </row>
    <row r="52" spans="2:32" s="55" customFormat="1" outlineLevel="1" x14ac:dyDescent="0.3">
      <c r="B52" s="62" t="s">
        <v>91</v>
      </c>
      <c r="C52" s="98" t="s">
        <v>55</v>
      </c>
      <c r="D52" s="41"/>
      <c r="E52" s="56"/>
      <c r="F52" s="43"/>
      <c r="G52" s="57"/>
      <c r="H52" s="15"/>
      <c r="I52" s="64"/>
      <c r="J52" s="84"/>
      <c r="K52" s="105"/>
      <c r="L52" s="15"/>
      <c r="M52" s="64"/>
      <c r="N52" s="84"/>
      <c r="O52" s="105"/>
      <c r="P52" s="15"/>
      <c r="Q52" s="64"/>
      <c r="R52" s="84"/>
      <c r="S52" s="105"/>
      <c r="T52" s="15">
        <v>22</v>
      </c>
      <c r="U52" s="64"/>
      <c r="V52" s="84"/>
      <c r="W52" s="88"/>
      <c r="X52" s="15">
        <v>22</v>
      </c>
      <c r="Y52" s="64"/>
      <c r="Z52" s="64"/>
      <c r="AA52" s="84"/>
      <c r="AB52" s="88"/>
      <c r="AE52" s="153"/>
      <c r="AF52" s="149"/>
    </row>
    <row r="53" spans="2:32" s="55" customFormat="1" outlineLevel="1" x14ac:dyDescent="0.3">
      <c r="B53" s="62" t="s">
        <v>92</v>
      </c>
      <c r="C53" s="98" t="s">
        <v>55</v>
      </c>
      <c r="D53" s="41"/>
      <c r="E53" s="56"/>
      <c r="F53" s="43"/>
      <c r="G53" s="57"/>
      <c r="H53" s="15"/>
      <c r="I53" s="64"/>
      <c r="J53" s="84"/>
      <c r="K53" s="88"/>
      <c r="L53" s="15"/>
      <c r="M53" s="64"/>
      <c r="N53" s="84"/>
      <c r="O53" s="88"/>
      <c r="P53" s="15"/>
      <c r="Q53" s="64"/>
      <c r="R53" s="84"/>
      <c r="S53" s="88"/>
      <c r="T53" s="15">
        <v>8</v>
      </c>
      <c r="U53" s="64"/>
      <c r="V53" s="84"/>
      <c r="W53" s="88"/>
      <c r="X53" s="15">
        <v>12</v>
      </c>
      <c r="Y53" s="64"/>
      <c r="Z53" s="64"/>
      <c r="AA53" s="84"/>
      <c r="AB53" s="88"/>
      <c r="AE53" s="153"/>
      <c r="AF53" s="149"/>
    </row>
    <row r="54" spans="2:32" s="55" customFormat="1" outlineLevel="1" x14ac:dyDescent="0.3">
      <c r="B54" s="62" t="s">
        <v>93</v>
      </c>
      <c r="C54" s="98" t="s">
        <v>55</v>
      </c>
      <c r="D54" s="41"/>
      <c r="E54" s="56"/>
      <c r="F54" s="43"/>
      <c r="G54" s="57"/>
      <c r="H54" s="15"/>
      <c r="I54" s="16"/>
      <c r="J54" s="84"/>
      <c r="K54" s="88"/>
      <c r="L54" s="15"/>
      <c r="M54" s="16"/>
      <c r="N54" s="84"/>
      <c r="O54" s="88"/>
      <c r="P54" s="15"/>
      <c r="Q54" s="64"/>
      <c r="R54" s="84"/>
      <c r="S54" s="88"/>
      <c r="T54" s="104">
        <v>10</v>
      </c>
      <c r="U54" s="64"/>
      <c r="V54" s="84"/>
      <c r="W54" s="88"/>
      <c r="X54" s="15">
        <v>8</v>
      </c>
      <c r="Y54" s="64"/>
      <c r="Z54" s="64"/>
      <c r="AA54" s="84"/>
      <c r="AB54" s="88"/>
      <c r="AE54" s="153"/>
      <c r="AF54" s="149"/>
    </row>
    <row r="55" spans="2:32" s="55" customFormat="1" outlineLevel="1" x14ac:dyDescent="0.3">
      <c r="B55" s="62" t="s">
        <v>94</v>
      </c>
      <c r="C55" s="98" t="s">
        <v>55</v>
      </c>
      <c r="D55" s="41"/>
      <c r="E55" s="56"/>
      <c r="F55" s="43"/>
      <c r="G55" s="57"/>
      <c r="H55" s="15"/>
      <c r="I55" s="16"/>
      <c r="J55" s="84"/>
      <c r="K55" s="88"/>
      <c r="L55" s="15"/>
      <c r="M55" s="16"/>
      <c r="N55" s="84"/>
      <c r="O55" s="88"/>
      <c r="P55" s="15"/>
      <c r="Q55" s="64"/>
      <c r="R55" s="84"/>
      <c r="S55" s="88"/>
      <c r="T55" s="104">
        <v>32</v>
      </c>
      <c r="U55" s="64"/>
      <c r="V55" s="84"/>
      <c r="W55" s="88"/>
      <c r="X55" s="15">
        <v>13</v>
      </c>
      <c r="Y55" s="64"/>
      <c r="Z55" s="64"/>
      <c r="AA55" s="84"/>
      <c r="AB55" s="88"/>
      <c r="AE55" s="153"/>
      <c r="AF55" s="149"/>
    </row>
    <row r="56" spans="2:32" s="55" customFormat="1" outlineLevel="1" x14ac:dyDescent="0.3">
      <c r="B56" s="62" t="s">
        <v>95</v>
      </c>
      <c r="C56" s="98" t="s">
        <v>55</v>
      </c>
      <c r="D56" s="41"/>
      <c r="E56" s="56"/>
      <c r="F56" s="43"/>
      <c r="G56" s="57"/>
      <c r="H56" s="15"/>
      <c r="I56" s="16"/>
      <c r="J56" s="84"/>
      <c r="K56" s="88"/>
      <c r="L56" s="15"/>
      <c r="M56" s="16"/>
      <c r="N56" s="84"/>
      <c r="O56" s="88"/>
      <c r="P56" s="15"/>
      <c r="Q56" s="64"/>
      <c r="R56" s="84"/>
      <c r="S56" s="88"/>
      <c r="T56" s="104">
        <v>14</v>
      </c>
      <c r="U56" s="64"/>
      <c r="V56" s="84"/>
      <c r="W56" s="88"/>
      <c r="X56" s="15">
        <v>33</v>
      </c>
      <c r="Y56" s="64"/>
      <c r="Z56" s="64"/>
      <c r="AA56" s="84"/>
      <c r="AB56" s="88"/>
      <c r="AE56" s="153"/>
      <c r="AF56" s="149"/>
    </row>
    <row r="57" spans="2:32" s="55" customFormat="1" outlineLevel="1" x14ac:dyDescent="0.3">
      <c r="B57" s="62" t="s">
        <v>96</v>
      </c>
      <c r="C57" s="98" t="s">
        <v>55</v>
      </c>
      <c r="D57" s="41"/>
      <c r="E57" s="56"/>
      <c r="F57" s="43"/>
      <c r="G57" s="57"/>
      <c r="H57" s="15"/>
      <c r="I57" s="16"/>
      <c r="J57" s="84"/>
      <c r="K57" s="88"/>
      <c r="L57" s="15"/>
      <c r="M57" s="16"/>
      <c r="N57" s="84"/>
      <c r="O57" s="88"/>
      <c r="P57" s="15"/>
      <c r="Q57" s="64"/>
      <c r="R57" s="84"/>
      <c r="S57" s="88"/>
      <c r="T57" s="104">
        <v>156</v>
      </c>
      <c r="U57" s="64"/>
      <c r="V57" s="84"/>
      <c r="W57" s="88"/>
      <c r="X57" s="15">
        <v>224</v>
      </c>
      <c r="Y57" s="64"/>
      <c r="Z57" s="64"/>
      <c r="AA57" s="84"/>
      <c r="AB57" s="88"/>
      <c r="AE57" s="153"/>
      <c r="AF57" s="149"/>
    </row>
    <row r="58" spans="2:32" s="55" customFormat="1" outlineLevel="1" x14ac:dyDescent="0.3">
      <c r="B58" s="167" t="s">
        <v>71</v>
      </c>
      <c r="C58" s="168" t="s">
        <v>55</v>
      </c>
      <c r="D58" s="41"/>
      <c r="E58" s="56"/>
      <c r="F58" s="43"/>
      <c r="G58" s="57"/>
      <c r="H58" s="15"/>
      <c r="I58" s="16"/>
      <c r="J58" s="84"/>
      <c r="K58" s="88"/>
      <c r="L58" s="15"/>
      <c r="M58" s="16"/>
      <c r="N58" s="84"/>
      <c r="O58" s="88"/>
      <c r="P58" s="15"/>
      <c r="Q58" s="64"/>
      <c r="R58" s="84"/>
      <c r="S58" s="88"/>
      <c r="T58" s="104">
        <v>15</v>
      </c>
      <c r="U58" s="64"/>
      <c r="V58" s="84"/>
      <c r="W58" s="88"/>
      <c r="X58" s="15"/>
      <c r="Y58" s="64"/>
      <c r="Z58" s="64"/>
      <c r="AA58" s="84"/>
      <c r="AB58" s="80"/>
      <c r="AE58" s="149"/>
      <c r="AF58" s="149"/>
    </row>
    <row r="59" spans="2:32" s="55" customFormat="1" outlineLevel="1" x14ac:dyDescent="0.3">
      <c r="B59" s="167" t="s">
        <v>72</v>
      </c>
      <c r="C59" s="168" t="s">
        <v>55</v>
      </c>
      <c r="D59" s="41"/>
      <c r="E59" s="56"/>
      <c r="F59" s="43"/>
      <c r="G59" s="57"/>
      <c r="H59" s="15"/>
      <c r="I59" s="16"/>
      <c r="J59" s="84"/>
      <c r="K59" s="88"/>
      <c r="L59" s="15"/>
      <c r="M59" s="16"/>
      <c r="N59" s="84"/>
      <c r="O59" s="88"/>
      <c r="P59" s="15"/>
      <c r="Q59" s="64"/>
      <c r="R59" s="84"/>
      <c r="S59" s="88"/>
      <c r="T59" s="104">
        <v>9</v>
      </c>
      <c r="U59" s="64"/>
      <c r="V59" s="84"/>
      <c r="W59" s="88"/>
      <c r="X59" s="15"/>
      <c r="Y59" s="64"/>
      <c r="Z59" s="64"/>
      <c r="AA59" s="84"/>
      <c r="AB59" s="80"/>
      <c r="AE59" s="149"/>
      <c r="AF59" s="149"/>
    </row>
    <row r="60" spans="2:32" s="55" customFormat="1" outlineLevel="1" x14ac:dyDescent="0.3">
      <c r="B60" s="167" t="s">
        <v>73</v>
      </c>
      <c r="C60" s="168" t="s">
        <v>55</v>
      </c>
      <c r="D60" s="41"/>
      <c r="E60" s="56"/>
      <c r="F60" s="43"/>
      <c r="G60" s="57"/>
      <c r="H60" s="15"/>
      <c r="I60" s="16"/>
      <c r="J60" s="84"/>
      <c r="K60" s="88"/>
      <c r="L60" s="15"/>
      <c r="M60" s="16"/>
      <c r="N60" s="84"/>
      <c r="O60" s="88"/>
      <c r="P60" s="15"/>
      <c r="Q60" s="64"/>
      <c r="R60" s="84"/>
      <c r="S60" s="88"/>
      <c r="T60" s="104">
        <v>3</v>
      </c>
      <c r="U60" s="64"/>
      <c r="V60" s="84"/>
      <c r="W60" s="88"/>
      <c r="X60" s="15"/>
      <c r="Y60" s="64"/>
      <c r="Z60" s="64"/>
      <c r="AA60" s="84"/>
      <c r="AB60" s="80"/>
      <c r="AE60" s="149"/>
      <c r="AF60" s="149"/>
    </row>
    <row r="61" spans="2:32" s="55" customFormat="1" outlineLevel="1" x14ac:dyDescent="0.3">
      <c r="B61" s="167" t="s">
        <v>74</v>
      </c>
      <c r="C61" s="168" t="s">
        <v>55</v>
      </c>
      <c r="D61" s="41"/>
      <c r="E61" s="56"/>
      <c r="F61" s="43"/>
      <c r="G61" s="57"/>
      <c r="H61" s="15"/>
      <c r="I61" s="16"/>
      <c r="J61" s="84"/>
      <c r="K61" s="88"/>
      <c r="L61" s="15"/>
      <c r="M61" s="16"/>
      <c r="N61" s="84"/>
      <c r="O61" s="88"/>
      <c r="P61" s="15"/>
      <c r="Q61" s="64"/>
      <c r="R61" s="84"/>
      <c r="S61" s="88"/>
      <c r="T61" s="104">
        <v>27</v>
      </c>
      <c r="U61" s="64"/>
      <c r="V61" s="84"/>
      <c r="W61" s="88"/>
      <c r="X61" s="15"/>
      <c r="Y61" s="64"/>
      <c r="Z61" s="64"/>
      <c r="AA61" s="84"/>
      <c r="AB61" s="80"/>
      <c r="AE61" s="149"/>
      <c r="AF61" s="149"/>
    </row>
    <row r="62" spans="2:32" s="55" customFormat="1" outlineLevel="1" x14ac:dyDescent="0.3">
      <c r="B62" s="167" t="s">
        <v>97</v>
      </c>
      <c r="C62" s="168" t="s">
        <v>55</v>
      </c>
      <c r="D62" s="41"/>
      <c r="E62" s="56"/>
      <c r="F62" s="43"/>
      <c r="G62" s="57"/>
      <c r="H62" s="15"/>
      <c r="I62" s="16"/>
      <c r="J62" s="84"/>
      <c r="K62" s="88"/>
      <c r="L62" s="15"/>
      <c r="M62" s="16"/>
      <c r="N62" s="84"/>
      <c r="O62" s="88"/>
      <c r="P62" s="15"/>
      <c r="Q62" s="64"/>
      <c r="R62" s="84"/>
      <c r="S62" s="88"/>
      <c r="T62" s="104">
        <v>225</v>
      </c>
      <c r="U62" s="64"/>
      <c r="V62" s="84"/>
      <c r="W62" s="88"/>
      <c r="X62" s="15"/>
      <c r="Y62" s="64"/>
      <c r="Z62" s="64"/>
      <c r="AA62" s="84"/>
      <c r="AB62" s="80"/>
      <c r="AE62" s="149"/>
      <c r="AF62" s="149"/>
    </row>
    <row r="63" spans="2:32" s="13" customFormat="1" x14ac:dyDescent="0.3">
      <c r="B63" s="117"/>
      <c r="C63" s="98"/>
      <c r="D63" s="41"/>
      <c r="E63" s="56"/>
      <c r="F63" s="43"/>
      <c r="G63" s="57"/>
      <c r="H63" s="15"/>
      <c r="I63" s="64"/>
      <c r="J63" s="84"/>
      <c r="K63" s="88"/>
      <c r="L63" s="15"/>
      <c r="M63" s="64"/>
      <c r="N63" s="84"/>
      <c r="O63" s="88"/>
      <c r="P63" s="15"/>
      <c r="Q63" s="64"/>
      <c r="R63" s="84"/>
      <c r="S63" s="88"/>
      <c r="T63" s="15"/>
      <c r="U63" s="64"/>
      <c r="V63" s="84"/>
      <c r="W63" s="88"/>
      <c r="X63" s="15"/>
      <c r="Y63" s="64"/>
      <c r="Z63" s="64"/>
      <c r="AA63" s="84"/>
      <c r="AB63" s="80"/>
      <c r="AE63" s="148"/>
      <c r="AF63" s="148"/>
    </row>
    <row r="64" spans="2:32" s="133" customFormat="1" x14ac:dyDescent="0.3">
      <c r="B64" s="125" t="s">
        <v>113</v>
      </c>
      <c r="C64" s="126"/>
      <c r="D64" s="127"/>
      <c r="E64" s="128"/>
      <c r="F64" s="97"/>
      <c r="G64" s="129"/>
      <c r="H64" s="130"/>
      <c r="I64" s="131"/>
      <c r="J64" s="132"/>
      <c r="K64" s="102">
        <v>6300.0146999999997</v>
      </c>
      <c r="L64" s="130"/>
      <c r="M64" s="131"/>
      <c r="N64" s="132"/>
      <c r="O64" s="102">
        <v>6300.0146999999997</v>
      </c>
      <c r="P64" s="130"/>
      <c r="Q64" s="131"/>
      <c r="R64" s="132"/>
      <c r="S64" s="102">
        <v>0</v>
      </c>
      <c r="T64" s="130"/>
      <c r="U64" s="131"/>
      <c r="V64" s="132"/>
      <c r="W64" s="102">
        <v>9463.8989248860016</v>
      </c>
      <c r="X64" s="130"/>
      <c r="Y64" s="131"/>
      <c r="Z64" s="131"/>
      <c r="AA64" s="132"/>
      <c r="AB64" s="102">
        <v>17033.364323306301</v>
      </c>
      <c r="AE64" s="150"/>
      <c r="AF64" s="150"/>
    </row>
    <row r="65" spans="2:32" s="13" customFormat="1" ht="6" customHeight="1" x14ac:dyDescent="0.3">
      <c r="B65" s="117"/>
      <c r="C65" s="98"/>
      <c r="D65" s="41"/>
      <c r="E65" s="56"/>
      <c r="F65" s="43"/>
      <c r="G65" s="57"/>
      <c r="H65" s="15"/>
      <c r="I65" s="64"/>
      <c r="J65" s="84"/>
      <c r="K65" s="88"/>
      <c r="L65" s="15"/>
      <c r="M65" s="64"/>
      <c r="N65" s="84"/>
      <c r="O65" s="88"/>
      <c r="P65" s="15"/>
      <c r="Q65" s="64"/>
      <c r="R65" s="84"/>
      <c r="S65" s="88"/>
      <c r="T65" s="15"/>
      <c r="U65" s="64"/>
      <c r="V65" s="84"/>
      <c r="W65" s="88"/>
      <c r="X65" s="15"/>
      <c r="Y65" s="64"/>
      <c r="Z65" s="64"/>
      <c r="AA65" s="84"/>
      <c r="AB65" s="80"/>
      <c r="AE65" s="148"/>
      <c r="AF65" s="148"/>
    </row>
    <row r="66" spans="2:32" s="55" customFormat="1" outlineLevel="1" x14ac:dyDescent="0.3">
      <c r="B66" s="62" t="s">
        <v>60</v>
      </c>
      <c r="C66" s="98" t="s">
        <v>55</v>
      </c>
      <c r="D66" s="41"/>
      <c r="E66" s="56"/>
      <c r="F66" s="43"/>
      <c r="G66" s="57"/>
      <c r="H66" s="15"/>
      <c r="I66" s="16"/>
      <c r="J66" s="84"/>
      <c r="K66" s="88"/>
      <c r="L66" s="15"/>
      <c r="M66" s="16"/>
      <c r="N66" s="84"/>
      <c r="O66" s="88"/>
      <c r="P66" s="15"/>
      <c r="Q66" s="64"/>
      <c r="R66" s="84"/>
      <c r="S66" s="88"/>
      <c r="T66" s="104">
        <v>3</v>
      </c>
      <c r="U66" s="64"/>
      <c r="V66" s="84"/>
      <c r="W66" s="88"/>
      <c r="X66" s="15"/>
      <c r="Y66" s="64"/>
      <c r="Z66" s="64"/>
      <c r="AA66" s="84"/>
      <c r="AB66" s="80"/>
      <c r="AE66" s="149"/>
      <c r="AF66" s="149"/>
    </row>
    <row r="67" spans="2:32" s="55" customFormat="1" outlineLevel="1" x14ac:dyDescent="0.3">
      <c r="B67" s="62" t="s">
        <v>61</v>
      </c>
      <c r="C67" s="98" t="s">
        <v>55</v>
      </c>
      <c r="D67" s="41"/>
      <c r="E67" s="56"/>
      <c r="F67" s="43"/>
      <c r="G67" s="57"/>
      <c r="H67" s="15"/>
      <c r="I67" s="16"/>
      <c r="J67" s="84"/>
      <c r="K67" s="88"/>
      <c r="L67" s="15"/>
      <c r="M67" s="16"/>
      <c r="N67" s="84"/>
      <c r="O67" s="88"/>
      <c r="P67" s="15"/>
      <c r="Q67" s="64"/>
      <c r="R67" s="84"/>
      <c r="S67" s="88"/>
      <c r="T67" s="104">
        <v>60</v>
      </c>
      <c r="U67" s="64"/>
      <c r="V67" s="84"/>
      <c r="W67" s="88"/>
      <c r="X67" s="15"/>
      <c r="Y67" s="64"/>
      <c r="Z67" s="64"/>
      <c r="AA67" s="84"/>
      <c r="AB67" s="80"/>
      <c r="AE67" s="149"/>
      <c r="AF67" s="149"/>
    </row>
    <row r="68" spans="2:32" s="55" customFormat="1" outlineLevel="1" x14ac:dyDescent="0.3">
      <c r="B68" s="62" t="s">
        <v>62</v>
      </c>
      <c r="C68" s="98" t="s">
        <v>55</v>
      </c>
      <c r="D68" s="41"/>
      <c r="E68" s="56"/>
      <c r="F68" s="43"/>
      <c r="G68" s="57"/>
      <c r="H68" s="15"/>
      <c r="I68" s="16"/>
      <c r="J68" s="84"/>
      <c r="K68" s="88"/>
      <c r="L68" s="15"/>
      <c r="M68" s="16"/>
      <c r="N68" s="84"/>
      <c r="O68" s="88"/>
      <c r="P68" s="15"/>
      <c r="Q68" s="64"/>
      <c r="R68" s="84"/>
      <c r="S68" s="88"/>
      <c r="T68" s="104">
        <v>66</v>
      </c>
      <c r="U68" s="64"/>
      <c r="V68" s="84"/>
      <c r="W68" s="88"/>
      <c r="X68" s="15"/>
      <c r="Y68" s="64"/>
      <c r="Z68" s="64"/>
      <c r="AA68" s="84"/>
      <c r="AB68" s="80"/>
      <c r="AE68" s="149"/>
      <c r="AF68" s="149"/>
    </row>
    <row r="69" spans="2:32" s="55" customFormat="1" outlineLevel="1" x14ac:dyDescent="0.3">
      <c r="B69" s="62" t="s">
        <v>63</v>
      </c>
      <c r="C69" s="98" t="s">
        <v>55</v>
      </c>
      <c r="D69" s="41"/>
      <c r="E69" s="56"/>
      <c r="F69" s="43"/>
      <c r="G69" s="57"/>
      <c r="H69" s="15"/>
      <c r="I69" s="16"/>
      <c r="J69" s="84"/>
      <c r="K69" s="88"/>
      <c r="L69" s="15"/>
      <c r="M69" s="16"/>
      <c r="N69" s="84"/>
      <c r="O69" s="88"/>
      <c r="P69" s="15"/>
      <c r="Q69" s="64"/>
      <c r="R69" s="84"/>
      <c r="S69" s="88"/>
      <c r="T69" s="104">
        <v>6</v>
      </c>
      <c r="U69" s="64"/>
      <c r="V69" s="84"/>
      <c r="W69" s="88"/>
      <c r="X69" s="15"/>
      <c r="Y69" s="64"/>
      <c r="Z69" s="64"/>
      <c r="AA69" s="84"/>
      <c r="AB69" s="80"/>
      <c r="AE69" s="149"/>
      <c r="AF69" s="149"/>
    </row>
    <row r="70" spans="2:32" s="55" customFormat="1" outlineLevel="1" x14ac:dyDescent="0.3">
      <c r="B70" s="62" t="s">
        <v>64</v>
      </c>
      <c r="C70" s="98" t="s">
        <v>55</v>
      </c>
      <c r="D70" s="41"/>
      <c r="E70" s="56"/>
      <c r="F70" s="43"/>
      <c r="G70" s="57"/>
      <c r="H70" s="15"/>
      <c r="I70" s="16"/>
      <c r="J70" s="84"/>
      <c r="K70" s="88"/>
      <c r="L70" s="15"/>
      <c r="M70" s="16"/>
      <c r="N70" s="84"/>
      <c r="O70" s="88"/>
      <c r="P70" s="15"/>
      <c r="Q70" s="64"/>
      <c r="R70" s="84"/>
      <c r="S70" s="88"/>
      <c r="T70" s="104">
        <v>12</v>
      </c>
      <c r="U70" s="64"/>
      <c r="V70" s="84"/>
      <c r="W70" s="88"/>
      <c r="X70" s="15"/>
      <c r="Y70" s="64"/>
      <c r="Z70" s="64"/>
      <c r="AA70" s="84"/>
      <c r="AB70" s="80"/>
      <c r="AE70" s="149"/>
      <c r="AF70" s="149"/>
    </row>
    <row r="71" spans="2:32" s="55" customFormat="1" outlineLevel="1" x14ac:dyDescent="0.3">
      <c r="B71" s="62" t="s">
        <v>98</v>
      </c>
      <c r="C71" s="98" t="s">
        <v>55</v>
      </c>
      <c r="D71" s="41"/>
      <c r="E71" s="56"/>
      <c r="F71" s="43"/>
      <c r="G71" s="57"/>
      <c r="H71" s="15"/>
      <c r="I71" s="16"/>
      <c r="J71" s="84"/>
      <c r="K71" s="88"/>
      <c r="L71" s="15"/>
      <c r="M71" s="16"/>
      <c r="N71" s="84"/>
      <c r="O71" s="88"/>
      <c r="P71" s="15"/>
      <c r="Q71" s="64"/>
      <c r="R71" s="84"/>
      <c r="S71" s="88"/>
      <c r="T71" s="104">
        <v>17</v>
      </c>
      <c r="U71" s="64"/>
      <c r="V71" s="84"/>
      <c r="W71" s="88"/>
      <c r="X71" s="15"/>
      <c r="Y71" s="64"/>
      <c r="Z71" s="64"/>
      <c r="AA71" s="84"/>
      <c r="AB71" s="80"/>
      <c r="AE71" s="149"/>
      <c r="AF71" s="149"/>
    </row>
    <row r="72" spans="2:32" s="55" customFormat="1" outlineLevel="1" x14ac:dyDescent="0.3">
      <c r="B72" s="62" t="s">
        <v>65</v>
      </c>
      <c r="C72" s="98" t="s">
        <v>55</v>
      </c>
      <c r="D72" s="41"/>
      <c r="E72" s="56"/>
      <c r="F72" s="43"/>
      <c r="G72" s="57"/>
      <c r="H72" s="15"/>
      <c r="I72" s="16"/>
      <c r="J72" s="84"/>
      <c r="K72" s="88"/>
      <c r="L72" s="15"/>
      <c r="M72" s="16"/>
      <c r="N72" s="84"/>
      <c r="O72" s="88"/>
      <c r="P72" s="15"/>
      <c r="Q72" s="64"/>
      <c r="R72" s="84"/>
      <c r="S72" s="88"/>
      <c r="T72" s="104">
        <v>60</v>
      </c>
      <c r="U72" s="64"/>
      <c r="V72" s="84"/>
      <c r="W72" s="88"/>
      <c r="X72" s="15"/>
      <c r="Y72" s="64"/>
      <c r="Z72" s="64"/>
      <c r="AA72" s="84"/>
      <c r="AB72" s="80"/>
      <c r="AE72" s="149"/>
      <c r="AF72" s="149"/>
    </row>
    <row r="73" spans="2:32" s="55" customFormat="1" outlineLevel="1" x14ac:dyDescent="0.3">
      <c r="B73" s="62" t="s">
        <v>66</v>
      </c>
      <c r="C73" s="98" t="s">
        <v>55</v>
      </c>
      <c r="D73" s="41"/>
      <c r="E73" s="56"/>
      <c r="F73" s="43"/>
      <c r="G73" s="57"/>
      <c r="H73" s="15"/>
      <c r="I73" s="16"/>
      <c r="J73" s="84"/>
      <c r="K73" s="88"/>
      <c r="L73" s="15"/>
      <c r="M73" s="16"/>
      <c r="N73" s="84"/>
      <c r="O73" s="88"/>
      <c r="P73" s="15"/>
      <c r="Q73" s="64"/>
      <c r="R73" s="84"/>
      <c r="S73" s="88"/>
      <c r="T73" s="104">
        <v>225</v>
      </c>
      <c r="U73" s="64"/>
      <c r="V73" s="84"/>
      <c r="W73" s="88"/>
      <c r="X73" s="15"/>
      <c r="Y73" s="64"/>
      <c r="Z73" s="64"/>
      <c r="AA73" s="84"/>
      <c r="AB73" s="80"/>
      <c r="AE73" s="149"/>
      <c r="AF73" s="149"/>
    </row>
    <row r="74" spans="2:32" s="55" customFormat="1" outlineLevel="1" x14ac:dyDescent="0.3">
      <c r="B74" s="62" t="s">
        <v>67</v>
      </c>
      <c r="C74" s="98" t="s">
        <v>55</v>
      </c>
      <c r="D74" s="41"/>
      <c r="E74" s="56"/>
      <c r="F74" s="43"/>
      <c r="G74" s="57"/>
      <c r="H74" s="15"/>
      <c r="I74" s="16"/>
      <c r="J74" s="84"/>
      <c r="K74" s="88"/>
      <c r="L74" s="15"/>
      <c r="M74" s="16"/>
      <c r="N74" s="84"/>
      <c r="O74" s="88"/>
      <c r="P74" s="15"/>
      <c r="Q74" s="64"/>
      <c r="R74" s="84"/>
      <c r="S74" s="88"/>
      <c r="T74" s="104">
        <v>60</v>
      </c>
      <c r="U74" s="64"/>
      <c r="V74" s="84"/>
      <c r="W74" s="88"/>
      <c r="X74" s="15"/>
      <c r="Y74" s="64"/>
      <c r="Z74" s="64"/>
      <c r="AA74" s="84"/>
      <c r="AB74" s="80"/>
      <c r="AE74" s="149"/>
      <c r="AF74" s="149"/>
    </row>
    <row r="75" spans="2:32" s="55" customFormat="1" outlineLevel="1" x14ac:dyDescent="0.3">
      <c r="B75" s="62" t="s">
        <v>68</v>
      </c>
      <c r="C75" s="98" t="s">
        <v>55</v>
      </c>
      <c r="D75" s="41"/>
      <c r="E75" s="56"/>
      <c r="F75" s="43"/>
      <c r="G75" s="57"/>
      <c r="H75" s="15"/>
      <c r="I75" s="16"/>
      <c r="J75" s="84"/>
      <c r="K75" s="88"/>
      <c r="L75" s="15"/>
      <c r="M75" s="16"/>
      <c r="N75" s="84"/>
      <c r="O75" s="88"/>
      <c r="P75" s="15"/>
      <c r="Q75" s="64"/>
      <c r="R75" s="84"/>
      <c r="S75" s="88"/>
      <c r="T75" s="104">
        <v>30</v>
      </c>
      <c r="U75" s="64"/>
      <c r="V75" s="84"/>
      <c r="W75" s="88"/>
      <c r="X75" s="15"/>
      <c r="Y75" s="64"/>
      <c r="Z75" s="64"/>
      <c r="AA75" s="84"/>
      <c r="AB75" s="80"/>
      <c r="AE75" s="149"/>
      <c r="AF75" s="149"/>
    </row>
    <row r="76" spans="2:32" s="55" customFormat="1" outlineLevel="1" x14ac:dyDescent="0.3">
      <c r="B76" s="62" t="s">
        <v>69</v>
      </c>
      <c r="C76" s="98" t="s">
        <v>55</v>
      </c>
      <c r="D76" s="41"/>
      <c r="E76" s="56"/>
      <c r="F76" s="43"/>
      <c r="G76" s="57"/>
      <c r="H76" s="15"/>
      <c r="I76" s="16"/>
      <c r="J76" s="84"/>
      <c r="K76" s="88"/>
      <c r="L76" s="15"/>
      <c r="M76" s="16"/>
      <c r="N76" s="84"/>
      <c r="O76" s="88"/>
      <c r="P76" s="15"/>
      <c r="Q76" s="64"/>
      <c r="R76" s="84"/>
      <c r="S76" s="88"/>
      <c r="T76" s="104">
        <v>12</v>
      </c>
      <c r="U76" s="64"/>
      <c r="V76" s="84"/>
      <c r="W76" s="88"/>
      <c r="X76" s="15"/>
      <c r="Y76" s="64"/>
      <c r="Z76" s="64"/>
      <c r="AA76" s="84"/>
      <c r="AB76" s="80"/>
      <c r="AE76" s="149"/>
      <c r="AF76" s="149"/>
    </row>
    <row r="77" spans="2:32" s="55" customFormat="1" outlineLevel="1" x14ac:dyDescent="0.3">
      <c r="B77" s="62" t="s">
        <v>70</v>
      </c>
      <c r="C77" s="98" t="s">
        <v>55</v>
      </c>
      <c r="D77" s="41"/>
      <c r="E77" s="56"/>
      <c r="F77" s="43"/>
      <c r="G77" s="57"/>
      <c r="H77" s="15"/>
      <c r="I77" s="16"/>
      <c r="J77" s="84"/>
      <c r="K77" s="88"/>
      <c r="L77" s="15"/>
      <c r="M77" s="16"/>
      <c r="N77" s="84"/>
      <c r="O77" s="88"/>
      <c r="P77" s="15"/>
      <c r="Q77" s="64"/>
      <c r="R77" s="84"/>
      <c r="S77" s="88"/>
      <c r="T77" s="104">
        <v>3</v>
      </c>
      <c r="U77" s="64"/>
      <c r="V77" s="84"/>
      <c r="W77" s="88"/>
      <c r="X77" s="15"/>
      <c r="Y77" s="64"/>
      <c r="Z77" s="64"/>
      <c r="AA77" s="84"/>
      <c r="AB77" s="80"/>
      <c r="AE77" s="149"/>
      <c r="AF77" s="149"/>
    </row>
    <row r="78" spans="2:32" s="55" customFormat="1" outlineLevel="1" x14ac:dyDescent="0.3">
      <c r="B78" s="62" t="s">
        <v>99</v>
      </c>
      <c r="C78" s="98" t="s">
        <v>55</v>
      </c>
      <c r="D78" s="41"/>
      <c r="E78" s="56"/>
      <c r="F78" s="43"/>
      <c r="G78" s="57"/>
      <c r="H78" s="15"/>
      <c r="I78" s="16"/>
      <c r="J78" s="84"/>
      <c r="K78" s="88"/>
      <c r="L78" s="15"/>
      <c r="M78" s="16"/>
      <c r="N78" s="84"/>
      <c r="O78" s="88"/>
      <c r="P78" s="15"/>
      <c r="Q78" s="64"/>
      <c r="R78" s="84"/>
      <c r="S78" s="88"/>
      <c r="T78" s="104">
        <v>17</v>
      </c>
      <c r="U78" s="64"/>
      <c r="V78" s="84"/>
      <c r="W78" s="88"/>
      <c r="X78" s="15"/>
      <c r="Y78" s="64"/>
      <c r="Z78" s="64"/>
      <c r="AA78" s="84"/>
      <c r="AB78" s="80"/>
      <c r="AE78" s="149"/>
      <c r="AF78" s="149"/>
    </row>
    <row r="79" spans="2:32" s="55" customFormat="1" outlineLevel="1" x14ac:dyDescent="0.3">
      <c r="B79" s="62" t="s">
        <v>100</v>
      </c>
      <c r="C79" s="98" t="s">
        <v>55</v>
      </c>
      <c r="D79" s="41"/>
      <c r="E79" s="56"/>
      <c r="F79" s="43"/>
      <c r="G79" s="57"/>
      <c r="H79" s="15"/>
      <c r="I79" s="16"/>
      <c r="J79" s="84"/>
      <c r="K79" s="88"/>
      <c r="L79" s="15"/>
      <c r="M79" s="16"/>
      <c r="N79" s="84"/>
      <c r="O79" s="88"/>
      <c r="P79" s="15"/>
      <c r="Q79" s="64"/>
      <c r="R79" s="84"/>
      <c r="S79" s="88"/>
      <c r="T79" s="104">
        <v>96</v>
      </c>
      <c r="U79" s="64"/>
      <c r="V79" s="84"/>
      <c r="W79" s="88"/>
      <c r="X79" s="15"/>
      <c r="Y79" s="64"/>
      <c r="Z79" s="64"/>
      <c r="AA79" s="84"/>
      <c r="AB79" s="80"/>
      <c r="AE79" s="149"/>
      <c r="AF79" s="149"/>
    </row>
    <row r="80" spans="2:32" s="13" customFormat="1" outlineLevel="1" x14ac:dyDescent="0.3">
      <c r="B80" s="62" t="s">
        <v>76</v>
      </c>
      <c r="C80" s="98" t="s">
        <v>55</v>
      </c>
      <c r="D80" s="41"/>
      <c r="E80" s="56"/>
      <c r="F80" s="43"/>
      <c r="G80" s="57"/>
      <c r="H80" s="15"/>
      <c r="I80" s="64"/>
      <c r="J80" s="84"/>
      <c r="K80" s="88"/>
      <c r="L80" s="15"/>
      <c r="M80" s="64"/>
      <c r="N80" s="84"/>
      <c r="O80" s="88"/>
      <c r="P80" s="15"/>
      <c r="Q80" s="64"/>
      <c r="R80" s="84"/>
      <c r="S80" s="88"/>
      <c r="T80" s="15">
        <v>34</v>
      </c>
      <c r="U80" s="64"/>
      <c r="V80" s="84"/>
      <c r="W80" s="88"/>
      <c r="X80" s="15"/>
      <c r="Y80" s="64"/>
      <c r="Z80" s="64"/>
      <c r="AA80" s="84"/>
      <c r="AB80" s="80"/>
      <c r="AE80" s="148"/>
      <c r="AF80" s="148"/>
    </row>
    <row r="81" spans="2:32" s="13" customFormat="1" outlineLevel="1" x14ac:dyDescent="0.3">
      <c r="B81" s="62" t="s">
        <v>77</v>
      </c>
      <c r="C81" s="98" t="s">
        <v>55</v>
      </c>
      <c r="D81" s="41"/>
      <c r="E81" s="56"/>
      <c r="F81" s="43"/>
      <c r="G81" s="57"/>
      <c r="H81" s="15"/>
      <c r="I81" s="64"/>
      <c r="J81" s="84"/>
      <c r="K81" s="88"/>
      <c r="L81" s="15"/>
      <c r="M81" s="64"/>
      <c r="N81" s="84"/>
      <c r="O81" s="88"/>
      <c r="P81" s="15"/>
      <c r="Q81" s="64"/>
      <c r="R81" s="84"/>
      <c r="S81" s="88"/>
      <c r="T81" s="15">
        <v>42</v>
      </c>
      <c r="U81" s="64"/>
      <c r="V81" s="84"/>
      <c r="W81" s="88"/>
      <c r="X81" s="15"/>
      <c r="Y81" s="64"/>
      <c r="Z81" s="64"/>
      <c r="AA81" s="84"/>
      <c r="AB81" s="80"/>
      <c r="AE81" s="148"/>
      <c r="AF81" s="148"/>
    </row>
    <row r="82" spans="2:32" s="13" customFormat="1" outlineLevel="1" x14ac:dyDescent="0.3">
      <c r="B82" s="62" t="s">
        <v>78</v>
      </c>
      <c r="C82" s="98" t="s">
        <v>55</v>
      </c>
      <c r="D82" s="41"/>
      <c r="E82" s="56"/>
      <c r="F82" s="43"/>
      <c r="G82" s="57"/>
      <c r="H82" s="15"/>
      <c r="I82" s="64"/>
      <c r="J82" s="84"/>
      <c r="K82" s="88"/>
      <c r="L82" s="15"/>
      <c r="M82" s="64"/>
      <c r="N82" s="84"/>
      <c r="O82" s="88"/>
      <c r="P82" s="15"/>
      <c r="Q82" s="64"/>
      <c r="R82" s="84"/>
      <c r="S82" s="88"/>
      <c r="T82" s="15">
        <v>3</v>
      </c>
      <c r="U82" s="64"/>
      <c r="V82" s="84"/>
      <c r="W82" s="88"/>
      <c r="X82" s="15"/>
      <c r="Y82" s="64"/>
      <c r="Z82" s="64"/>
      <c r="AA82" s="84"/>
      <c r="AB82" s="80"/>
      <c r="AE82" s="148"/>
      <c r="AF82" s="148"/>
    </row>
    <row r="83" spans="2:32" s="13" customFormat="1" outlineLevel="1" x14ac:dyDescent="0.3">
      <c r="B83" s="62" t="s">
        <v>79</v>
      </c>
      <c r="C83" s="98" t="s">
        <v>55</v>
      </c>
      <c r="D83" s="41"/>
      <c r="E83" s="56"/>
      <c r="F83" s="43"/>
      <c r="G83" s="57"/>
      <c r="H83" s="15"/>
      <c r="I83" s="64"/>
      <c r="J83" s="84"/>
      <c r="K83" s="88"/>
      <c r="L83" s="15"/>
      <c r="M83" s="64"/>
      <c r="N83" s="84"/>
      <c r="O83" s="88"/>
      <c r="P83" s="15"/>
      <c r="Q83" s="64"/>
      <c r="R83" s="84"/>
      <c r="S83" s="88"/>
      <c r="T83" s="15">
        <v>53</v>
      </c>
      <c r="U83" s="64"/>
      <c r="V83" s="84"/>
      <c r="W83" s="88"/>
      <c r="X83" s="15"/>
      <c r="Y83" s="64"/>
      <c r="Z83" s="64"/>
      <c r="AA83" s="84"/>
      <c r="AB83" s="80"/>
      <c r="AE83" s="148"/>
      <c r="AF83" s="148"/>
    </row>
    <row r="84" spans="2:32" s="13" customFormat="1" outlineLevel="1" x14ac:dyDescent="0.3">
      <c r="B84" s="62" t="s">
        <v>80</v>
      </c>
      <c r="C84" s="98" t="s">
        <v>55</v>
      </c>
      <c r="D84" s="41"/>
      <c r="E84" s="56"/>
      <c r="F84" s="43"/>
      <c r="G84" s="57"/>
      <c r="H84" s="15"/>
      <c r="I84" s="64"/>
      <c r="J84" s="84"/>
      <c r="K84" s="88"/>
      <c r="L84" s="15"/>
      <c r="M84" s="64"/>
      <c r="N84" s="84"/>
      <c r="O84" s="88"/>
      <c r="P84" s="15"/>
      <c r="Q84" s="64"/>
      <c r="R84" s="84"/>
      <c r="S84" s="88"/>
      <c r="T84" s="15">
        <v>111</v>
      </c>
      <c r="U84" s="64"/>
      <c r="V84" s="84"/>
      <c r="W84" s="88"/>
      <c r="X84" s="15"/>
      <c r="Y84" s="64"/>
      <c r="Z84" s="64"/>
      <c r="AA84" s="84"/>
      <c r="AB84" s="80"/>
      <c r="AE84" s="148"/>
      <c r="AF84" s="148"/>
    </row>
    <row r="85" spans="2:32" s="13" customFormat="1" outlineLevel="1" x14ac:dyDescent="0.3">
      <c r="B85" s="62" t="s">
        <v>81</v>
      </c>
      <c r="C85" s="98" t="s">
        <v>55</v>
      </c>
      <c r="D85" s="41"/>
      <c r="E85" s="56"/>
      <c r="F85" s="43"/>
      <c r="G85" s="57"/>
      <c r="H85" s="15"/>
      <c r="I85" s="64"/>
      <c r="J85" s="84"/>
      <c r="K85" s="88"/>
      <c r="L85" s="15"/>
      <c r="M85" s="64"/>
      <c r="N85" s="84"/>
      <c r="O85" s="88"/>
      <c r="P85" s="15"/>
      <c r="Q85" s="64"/>
      <c r="R85" s="84"/>
      <c r="S85" s="88"/>
      <c r="T85" s="15">
        <v>12</v>
      </c>
      <c r="U85" s="64"/>
      <c r="V85" s="84"/>
      <c r="W85" s="88"/>
      <c r="X85" s="15"/>
      <c r="Y85" s="64"/>
      <c r="Z85" s="64"/>
      <c r="AA85" s="84"/>
      <c r="AB85" s="80"/>
      <c r="AE85" s="148"/>
      <c r="AF85" s="148"/>
    </row>
    <row r="86" spans="2:32" s="13" customFormat="1" outlineLevel="1" x14ac:dyDescent="0.3">
      <c r="B86" s="62" t="s">
        <v>82</v>
      </c>
      <c r="C86" s="98" t="s">
        <v>55</v>
      </c>
      <c r="D86" s="41"/>
      <c r="E86" s="56"/>
      <c r="F86" s="43"/>
      <c r="G86" s="57"/>
      <c r="H86" s="15"/>
      <c r="I86" s="64"/>
      <c r="J86" s="84"/>
      <c r="K86" s="88"/>
      <c r="L86" s="15"/>
      <c r="M86" s="64"/>
      <c r="N86" s="84"/>
      <c r="O86" s="88"/>
      <c r="P86" s="15"/>
      <c r="Q86" s="64"/>
      <c r="R86" s="84"/>
      <c r="S86" s="88"/>
      <c r="T86" s="15">
        <v>6</v>
      </c>
      <c r="U86" s="64"/>
      <c r="V86" s="84"/>
      <c r="W86" s="88"/>
      <c r="X86" s="15"/>
      <c r="Y86" s="64"/>
      <c r="Z86" s="64"/>
      <c r="AA86" s="84"/>
      <c r="AB86" s="80"/>
      <c r="AE86" s="148"/>
      <c r="AF86" s="148"/>
    </row>
    <row r="87" spans="2:32" s="13" customFormat="1" outlineLevel="1" x14ac:dyDescent="0.3">
      <c r="B87" s="62" t="s">
        <v>83</v>
      </c>
      <c r="C87" s="98" t="s">
        <v>55</v>
      </c>
      <c r="D87" s="41"/>
      <c r="E87" s="56"/>
      <c r="F87" s="43"/>
      <c r="G87" s="57"/>
      <c r="H87" s="15"/>
      <c r="I87" s="64"/>
      <c r="J87" s="84"/>
      <c r="K87" s="88"/>
      <c r="L87" s="15"/>
      <c r="M87" s="64"/>
      <c r="N87" s="84"/>
      <c r="O87" s="88"/>
      <c r="P87" s="15"/>
      <c r="Q87" s="64"/>
      <c r="R87" s="84"/>
      <c r="S87" s="88"/>
      <c r="T87" s="15">
        <v>18</v>
      </c>
      <c r="U87" s="64"/>
      <c r="V87" s="84"/>
      <c r="W87" s="88"/>
      <c r="X87" s="15"/>
      <c r="Y87" s="64"/>
      <c r="Z87" s="64"/>
      <c r="AA87" s="84"/>
      <c r="AB87" s="80"/>
      <c r="AE87" s="148"/>
      <c r="AF87" s="148"/>
    </row>
    <row r="88" spans="2:32" s="13" customFormat="1" outlineLevel="1" x14ac:dyDescent="0.3">
      <c r="B88" s="62" t="s">
        <v>84</v>
      </c>
      <c r="C88" s="98" t="s">
        <v>55</v>
      </c>
      <c r="D88" s="41"/>
      <c r="E88" s="56"/>
      <c r="F88" s="43"/>
      <c r="G88" s="57"/>
      <c r="H88" s="15"/>
      <c r="I88" s="64"/>
      <c r="J88" s="84"/>
      <c r="K88" s="88"/>
      <c r="L88" s="15"/>
      <c r="M88" s="64"/>
      <c r="N88" s="84"/>
      <c r="O88" s="88"/>
      <c r="P88" s="15"/>
      <c r="Q88" s="64"/>
      <c r="R88" s="84"/>
      <c r="S88" s="88"/>
      <c r="T88" s="15">
        <v>6</v>
      </c>
      <c r="U88" s="64"/>
      <c r="V88" s="84"/>
      <c r="W88" s="88"/>
      <c r="X88" s="15"/>
      <c r="Y88" s="64"/>
      <c r="Z88" s="64"/>
      <c r="AA88" s="84"/>
      <c r="AB88" s="80"/>
      <c r="AE88" s="148"/>
      <c r="AF88" s="148"/>
    </row>
    <row r="89" spans="2:32" s="13" customFormat="1" outlineLevel="1" x14ac:dyDescent="0.3">
      <c r="B89" s="62" t="s">
        <v>57</v>
      </c>
      <c r="C89" s="98" t="s">
        <v>55</v>
      </c>
      <c r="D89" s="41"/>
      <c r="E89" s="56"/>
      <c r="F89" s="43"/>
      <c r="G89" s="57"/>
      <c r="H89" s="15"/>
      <c r="I89" s="64"/>
      <c r="J89" s="84"/>
      <c r="K89" s="88"/>
      <c r="L89" s="15"/>
      <c r="M89" s="64"/>
      <c r="N89" s="84"/>
      <c r="O89" s="88"/>
      <c r="P89" s="15"/>
      <c r="Q89" s="64"/>
      <c r="R89" s="84"/>
      <c r="S89" s="88"/>
      <c r="T89" s="15">
        <v>3</v>
      </c>
      <c r="U89" s="64"/>
      <c r="V89" s="84"/>
      <c r="W89" s="88"/>
      <c r="X89" s="15"/>
      <c r="Y89" s="64"/>
      <c r="Z89" s="64"/>
      <c r="AA89" s="84"/>
      <c r="AB89" s="80"/>
      <c r="AE89" s="148"/>
      <c r="AF89" s="148"/>
    </row>
    <row r="90" spans="2:32" s="13" customFormat="1" outlineLevel="1" x14ac:dyDescent="0.3">
      <c r="B90" s="62" t="s">
        <v>85</v>
      </c>
      <c r="C90" s="98" t="s">
        <v>55</v>
      </c>
      <c r="D90" s="41"/>
      <c r="E90" s="56"/>
      <c r="F90" s="43"/>
      <c r="G90" s="57"/>
      <c r="H90" s="15"/>
      <c r="I90" s="64"/>
      <c r="J90" s="84"/>
      <c r="K90" s="88"/>
      <c r="L90" s="15"/>
      <c r="M90" s="64"/>
      <c r="N90" s="84"/>
      <c r="O90" s="88"/>
      <c r="P90" s="15"/>
      <c r="Q90" s="64"/>
      <c r="R90" s="84"/>
      <c r="S90" s="88"/>
      <c r="T90" s="15">
        <v>36</v>
      </c>
      <c r="U90" s="64"/>
      <c r="V90" s="84"/>
      <c r="W90" s="88"/>
      <c r="X90" s="15"/>
      <c r="Y90" s="64"/>
      <c r="Z90" s="64"/>
      <c r="AA90" s="84"/>
      <c r="AB90" s="80"/>
      <c r="AE90" s="148"/>
      <c r="AF90" s="148"/>
    </row>
    <row r="91" spans="2:32" s="13" customFormat="1" outlineLevel="1" x14ac:dyDescent="0.3">
      <c r="B91" s="62" t="s">
        <v>58</v>
      </c>
      <c r="C91" s="98" t="s">
        <v>55</v>
      </c>
      <c r="D91" s="41"/>
      <c r="E91" s="56"/>
      <c r="F91" s="43"/>
      <c r="G91" s="57"/>
      <c r="H91" s="15"/>
      <c r="I91" s="64"/>
      <c r="J91" s="84"/>
      <c r="K91" s="88"/>
      <c r="L91" s="15"/>
      <c r="M91" s="64"/>
      <c r="N91" s="84"/>
      <c r="O91" s="88"/>
      <c r="P91" s="15"/>
      <c r="Q91" s="64"/>
      <c r="R91" s="84"/>
      <c r="S91" s="88"/>
      <c r="T91" s="15">
        <v>3</v>
      </c>
      <c r="U91" s="64"/>
      <c r="V91" s="84"/>
      <c r="W91" s="88"/>
      <c r="X91" s="15"/>
      <c r="Y91" s="64"/>
      <c r="Z91" s="64"/>
      <c r="AA91" s="84"/>
      <c r="AB91" s="80"/>
      <c r="AE91" s="148"/>
      <c r="AF91" s="148"/>
    </row>
    <row r="92" spans="2:32" s="13" customFormat="1" outlineLevel="1" x14ac:dyDescent="0.3">
      <c r="B92" s="62" t="s">
        <v>59</v>
      </c>
      <c r="C92" s="98" t="s">
        <v>55</v>
      </c>
      <c r="D92" s="41"/>
      <c r="E92" s="56"/>
      <c r="F92" s="43"/>
      <c r="G92" s="57"/>
      <c r="H92" s="15"/>
      <c r="I92" s="64"/>
      <c r="J92" s="84"/>
      <c r="K92" s="88"/>
      <c r="L92" s="15"/>
      <c r="M92" s="64"/>
      <c r="N92" s="84"/>
      <c r="O92" s="88"/>
      <c r="P92" s="15"/>
      <c r="Q92" s="64"/>
      <c r="R92" s="84"/>
      <c r="S92" s="88"/>
      <c r="T92" s="15">
        <v>6</v>
      </c>
      <c r="U92" s="64"/>
      <c r="V92" s="84"/>
      <c r="W92" s="88"/>
      <c r="X92" s="15"/>
      <c r="Y92" s="64"/>
      <c r="Z92" s="64"/>
      <c r="AA92" s="84"/>
      <c r="AB92" s="80"/>
      <c r="AE92" s="148"/>
      <c r="AF92" s="148"/>
    </row>
    <row r="93" spans="2:32" s="55" customFormat="1" outlineLevel="1" x14ac:dyDescent="0.3">
      <c r="B93" s="62" t="s">
        <v>101</v>
      </c>
      <c r="C93" s="98" t="s">
        <v>25</v>
      </c>
      <c r="D93" s="41"/>
      <c r="E93" s="56"/>
      <c r="F93" s="43"/>
      <c r="G93" s="57"/>
      <c r="H93" s="15">
        <v>1</v>
      </c>
      <c r="I93" s="16"/>
      <c r="J93" s="84"/>
      <c r="K93" s="88"/>
      <c r="L93" s="15">
        <v>1</v>
      </c>
      <c r="M93" s="16"/>
      <c r="N93" s="84"/>
      <c r="O93" s="88"/>
      <c r="P93" s="15"/>
      <c r="Q93" s="64"/>
      <c r="R93" s="84"/>
      <c r="S93" s="88"/>
      <c r="T93" s="104"/>
      <c r="U93" s="64"/>
      <c r="V93" s="84"/>
      <c r="W93" s="80"/>
      <c r="X93" s="15">
        <v>1</v>
      </c>
      <c r="Y93" s="64"/>
      <c r="Z93" s="64"/>
      <c r="AA93" s="84"/>
      <c r="AB93" s="88"/>
      <c r="AE93" s="153"/>
      <c r="AF93" s="149"/>
    </row>
    <row r="94" spans="2:32" s="55" customFormat="1" outlineLevel="1" x14ac:dyDescent="0.3">
      <c r="B94" s="62" t="s">
        <v>123</v>
      </c>
      <c r="C94" s="98" t="s">
        <v>25</v>
      </c>
      <c r="D94" s="41"/>
      <c r="E94" s="56"/>
      <c r="F94" s="43"/>
      <c r="G94" s="57"/>
      <c r="H94" s="15"/>
      <c r="I94" s="16"/>
      <c r="J94" s="84"/>
      <c r="K94" s="88"/>
      <c r="L94" s="15"/>
      <c r="M94" s="16"/>
      <c r="N94" s="84"/>
      <c r="O94" s="88"/>
      <c r="P94" s="15"/>
      <c r="Q94" s="64"/>
      <c r="R94" s="84"/>
      <c r="S94" s="88"/>
      <c r="T94" s="104"/>
      <c r="U94" s="64"/>
      <c r="V94" s="84"/>
      <c r="W94" s="80"/>
      <c r="X94" s="15">
        <v>1</v>
      </c>
      <c r="Y94" s="64"/>
      <c r="Z94" s="64"/>
      <c r="AA94" s="84"/>
      <c r="AB94" s="88"/>
      <c r="AE94" s="153"/>
      <c r="AF94" s="149"/>
    </row>
    <row r="95" spans="2:32" s="55" customFormat="1" outlineLevel="1" x14ac:dyDescent="0.3">
      <c r="B95" s="62" t="s">
        <v>122</v>
      </c>
      <c r="C95" s="98" t="s">
        <v>25</v>
      </c>
      <c r="D95" s="41"/>
      <c r="E95" s="56"/>
      <c r="F95" s="43"/>
      <c r="G95" s="57"/>
      <c r="H95" s="15"/>
      <c r="I95" s="16"/>
      <c r="J95" s="84"/>
      <c r="K95" s="88"/>
      <c r="L95" s="15"/>
      <c r="M95" s="16"/>
      <c r="N95" s="84"/>
      <c r="O95" s="88"/>
      <c r="P95" s="15"/>
      <c r="Q95" s="64"/>
      <c r="R95" s="84"/>
      <c r="S95" s="88"/>
      <c r="T95" s="104"/>
      <c r="U95" s="64"/>
      <c r="V95" s="84"/>
      <c r="W95" s="80"/>
      <c r="X95" s="15">
        <v>1</v>
      </c>
      <c r="Y95" s="64"/>
      <c r="Z95" s="64"/>
      <c r="AA95" s="84"/>
      <c r="AB95" s="88"/>
      <c r="AE95" s="153"/>
      <c r="AF95" s="149"/>
    </row>
    <row r="96" spans="2:32" s="13" customFormat="1" x14ac:dyDescent="0.3">
      <c r="B96" s="117"/>
      <c r="C96" s="98"/>
      <c r="D96" s="41"/>
      <c r="E96" s="56"/>
      <c r="F96" s="43"/>
      <c r="G96" s="57"/>
      <c r="H96" s="15"/>
      <c r="I96" s="64"/>
      <c r="J96" s="84"/>
      <c r="K96" s="88"/>
      <c r="L96" s="15"/>
      <c r="M96" s="64"/>
      <c r="N96" s="84"/>
      <c r="O96" s="88"/>
      <c r="P96" s="15"/>
      <c r="Q96" s="64"/>
      <c r="R96" s="84"/>
      <c r="S96" s="88"/>
      <c r="T96" s="15"/>
      <c r="U96" s="64"/>
      <c r="V96" s="84"/>
      <c r="W96" s="88"/>
      <c r="X96" s="15"/>
      <c r="Y96" s="64"/>
      <c r="Z96" s="64"/>
      <c r="AA96" s="84"/>
      <c r="AB96" s="80"/>
      <c r="AE96" s="148"/>
      <c r="AF96" s="148"/>
    </row>
    <row r="97" spans="2:33" s="133" customFormat="1" x14ac:dyDescent="0.3">
      <c r="B97" s="125" t="s">
        <v>114</v>
      </c>
      <c r="C97" s="126"/>
      <c r="D97" s="127"/>
      <c r="E97" s="128"/>
      <c r="F97" s="97"/>
      <c r="G97" s="129"/>
      <c r="H97" s="130"/>
      <c r="I97" s="131"/>
      <c r="J97" s="132"/>
      <c r="K97" s="102">
        <v>16506.471272091992</v>
      </c>
      <c r="L97" s="130"/>
      <c r="M97" s="131"/>
      <c r="N97" s="132"/>
      <c r="O97" s="102">
        <v>16506.471272091992</v>
      </c>
      <c r="P97" s="130"/>
      <c r="Q97" s="131"/>
      <c r="R97" s="132"/>
      <c r="S97" s="102">
        <v>5176.5</v>
      </c>
      <c r="T97" s="130"/>
      <c r="U97" s="131"/>
      <c r="V97" s="132"/>
      <c r="W97" s="102">
        <v>23041.028687255042</v>
      </c>
      <c r="X97" s="130"/>
      <c r="Y97" s="131"/>
      <c r="Z97" s="131"/>
      <c r="AA97" s="132"/>
      <c r="AB97" s="102">
        <v>32096.400946166108</v>
      </c>
      <c r="AE97" s="150"/>
      <c r="AF97" s="150"/>
    </row>
    <row r="98" spans="2:33" s="13" customFormat="1" ht="6" customHeight="1" x14ac:dyDescent="0.3">
      <c r="B98" s="117"/>
      <c r="C98" s="98"/>
      <c r="D98" s="41"/>
      <c r="E98" s="56"/>
      <c r="F98" s="43"/>
      <c r="G98" s="57"/>
      <c r="H98" s="15"/>
      <c r="I98" s="64"/>
      <c r="J98" s="84"/>
      <c r="K98" s="88"/>
      <c r="L98" s="15"/>
      <c r="M98" s="64"/>
      <c r="N98" s="84"/>
      <c r="O98" s="88"/>
      <c r="P98" s="15"/>
      <c r="Q98" s="64"/>
      <c r="R98" s="84"/>
      <c r="S98" s="88"/>
      <c r="T98" s="15"/>
      <c r="U98" s="64"/>
      <c r="V98" s="84"/>
      <c r="W98" s="88"/>
      <c r="X98" s="15"/>
      <c r="Y98" s="64"/>
      <c r="Z98" s="64"/>
      <c r="AA98" s="84"/>
      <c r="AB98" s="80"/>
      <c r="AE98" s="148"/>
      <c r="AF98" s="148"/>
    </row>
    <row r="99" spans="2:33" s="55" customFormat="1" outlineLevel="1" x14ac:dyDescent="0.3">
      <c r="B99" s="62" t="s">
        <v>50</v>
      </c>
      <c r="C99" s="98" t="s">
        <v>25</v>
      </c>
      <c r="D99" s="41"/>
      <c r="E99" s="56"/>
      <c r="F99" s="43"/>
      <c r="G99" s="57"/>
      <c r="H99" s="15"/>
      <c r="I99" s="16"/>
      <c r="J99" s="84"/>
      <c r="K99" s="88"/>
      <c r="L99" s="15"/>
      <c r="M99" s="16"/>
      <c r="N99" s="84"/>
      <c r="O99" s="88"/>
      <c r="P99" s="15">
        <v>1</v>
      </c>
      <c r="Q99" s="64"/>
      <c r="R99" s="84"/>
      <c r="S99" s="88"/>
      <c r="T99" s="104"/>
      <c r="U99" s="64"/>
      <c r="V99" s="84"/>
      <c r="W99" s="80"/>
      <c r="X99" s="15"/>
      <c r="Y99" s="64"/>
      <c r="Z99" s="64"/>
      <c r="AA99" s="84"/>
      <c r="AB99" s="80"/>
      <c r="AE99" s="149"/>
      <c r="AF99" s="149"/>
    </row>
    <row r="100" spans="2:33" s="55" customFormat="1" outlineLevel="1" x14ac:dyDescent="0.3">
      <c r="B100" s="62" t="s">
        <v>38</v>
      </c>
      <c r="C100" s="98" t="s">
        <v>25</v>
      </c>
      <c r="D100" s="41"/>
      <c r="E100" s="56"/>
      <c r="F100" s="43"/>
      <c r="G100" s="57"/>
      <c r="H100" s="15"/>
      <c r="I100" s="16"/>
      <c r="J100" s="84"/>
      <c r="K100" s="88"/>
      <c r="L100" s="15"/>
      <c r="M100" s="16"/>
      <c r="N100" s="84"/>
      <c r="O100" s="88"/>
      <c r="P100" s="15">
        <v>1</v>
      </c>
      <c r="Q100" s="64"/>
      <c r="R100" s="84"/>
      <c r="S100" s="88"/>
      <c r="U100" s="64"/>
      <c r="V100" s="84"/>
      <c r="W100" s="80"/>
      <c r="X100" s="15">
        <v>1</v>
      </c>
      <c r="Y100" s="64"/>
      <c r="Z100" s="64"/>
      <c r="AA100" s="84"/>
      <c r="AB100" s="88"/>
      <c r="AE100" s="153"/>
      <c r="AF100" s="149"/>
    </row>
    <row r="101" spans="2:33" s="55" customFormat="1" outlineLevel="1" x14ac:dyDescent="0.3">
      <c r="B101" s="62" t="s">
        <v>86</v>
      </c>
      <c r="C101" s="98" t="s">
        <v>25</v>
      </c>
      <c r="D101" s="41"/>
      <c r="E101" s="56"/>
      <c r="F101" s="43"/>
      <c r="G101" s="57"/>
      <c r="H101" s="15">
        <v>0.52690157372707136</v>
      </c>
      <c r="I101" s="16"/>
      <c r="J101" s="84"/>
      <c r="K101" s="88"/>
      <c r="L101" s="15">
        <v>0.52690157372707136</v>
      </c>
      <c r="M101" s="16"/>
      <c r="N101" s="84"/>
      <c r="O101" s="88"/>
      <c r="P101" s="15"/>
      <c r="Q101" s="64"/>
      <c r="R101" s="84"/>
      <c r="S101" s="88"/>
      <c r="T101" s="15">
        <v>0.60487717117497397</v>
      </c>
      <c r="U101" s="64"/>
      <c r="V101" s="84"/>
      <c r="W101" s="88"/>
      <c r="X101" s="15">
        <v>0.95</v>
      </c>
      <c r="Y101" s="64"/>
      <c r="Z101" s="64"/>
      <c r="AA101" s="84"/>
      <c r="AB101" s="88"/>
      <c r="AE101" s="153"/>
      <c r="AF101" s="149"/>
    </row>
    <row r="102" spans="2:33" s="55" customFormat="1" x14ac:dyDescent="0.3">
      <c r="B102" s="39"/>
      <c r="C102" s="98"/>
      <c r="D102" s="41"/>
      <c r="E102" s="56"/>
      <c r="F102" s="43"/>
      <c r="G102" s="57"/>
      <c r="H102" s="15"/>
      <c r="I102" s="16"/>
      <c r="J102" s="84"/>
      <c r="K102" s="88"/>
      <c r="L102" s="15"/>
      <c r="M102" s="16"/>
      <c r="N102" s="84"/>
      <c r="O102" s="88"/>
      <c r="P102" s="15"/>
      <c r="Q102" s="64"/>
      <c r="R102" s="84"/>
      <c r="S102" s="88"/>
      <c r="T102" s="15"/>
      <c r="U102" s="64"/>
      <c r="V102" s="84"/>
      <c r="W102" s="80"/>
      <c r="X102" s="15"/>
      <c r="Y102" s="64"/>
      <c r="Z102" s="64"/>
      <c r="AA102" s="84"/>
      <c r="AB102" s="80"/>
      <c r="AE102" s="149"/>
      <c r="AF102" s="149"/>
    </row>
    <row r="103" spans="2:33" s="55" customFormat="1" x14ac:dyDescent="0.3">
      <c r="B103" s="116" t="s">
        <v>108</v>
      </c>
      <c r="C103" s="100"/>
      <c r="D103" s="58"/>
      <c r="E103" s="59"/>
      <c r="F103" s="60"/>
      <c r="G103" s="57"/>
      <c r="H103" s="61"/>
      <c r="I103" s="63"/>
      <c r="J103" s="89"/>
      <c r="K103" s="90">
        <v>30017.087183608899</v>
      </c>
      <c r="L103" s="61"/>
      <c r="M103" s="63"/>
      <c r="N103" s="89"/>
      <c r="O103" s="90">
        <v>30017.087183608899</v>
      </c>
      <c r="P103" s="61"/>
      <c r="Q103" s="63"/>
      <c r="R103" s="89"/>
      <c r="S103" s="90">
        <v>55859.79</v>
      </c>
      <c r="T103" s="61"/>
      <c r="U103" s="63"/>
      <c r="V103" s="89"/>
      <c r="W103" s="90">
        <v>13289.060850781931</v>
      </c>
      <c r="X103" s="61"/>
      <c r="Y103" s="63"/>
      <c r="Z103" s="156">
        <v>0.80473286816933809</v>
      </c>
      <c r="AA103" s="89"/>
      <c r="AB103" s="90">
        <v>56754.182099999998</v>
      </c>
      <c r="AE103" s="155"/>
      <c r="AF103" s="155"/>
      <c r="AG103" s="149"/>
    </row>
    <row r="104" spans="2:33" s="55" customFormat="1" ht="6.6" customHeight="1" x14ac:dyDescent="0.3">
      <c r="B104" s="39"/>
      <c r="C104" s="98"/>
      <c r="D104" s="41"/>
      <c r="E104" s="56"/>
      <c r="F104" s="43"/>
      <c r="G104" s="57"/>
      <c r="H104" s="15"/>
      <c r="I104" s="64"/>
      <c r="J104" s="84"/>
      <c r="K104" s="88"/>
      <c r="L104" s="15"/>
      <c r="M104" s="64"/>
      <c r="N104" s="84"/>
      <c r="O104" s="88"/>
      <c r="P104" s="15"/>
      <c r="Q104" s="64"/>
      <c r="R104" s="84"/>
      <c r="S104" s="80"/>
      <c r="T104" s="15"/>
      <c r="U104" s="64"/>
      <c r="V104" s="84"/>
      <c r="W104" s="80"/>
      <c r="X104" s="15"/>
      <c r="Y104" s="64"/>
      <c r="Z104" s="64"/>
      <c r="AA104" s="84"/>
      <c r="AB104" s="80"/>
      <c r="AE104" s="149"/>
      <c r="AF104" s="149"/>
    </row>
    <row r="105" spans="2:33" s="13" customFormat="1" outlineLevel="1" x14ac:dyDescent="0.3">
      <c r="B105" s="62" t="s">
        <v>51</v>
      </c>
      <c r="C105" s="98" t="s">
        <v>55</v>
      </c>
      <c r="D105" s="41"/>
      <c r="E105" s="56"/>
      <c r="F105" s="43"/>
      <c r="G105" s="57"/>
      <c r="H105" s="15">
        <v>17</v>
      </c>
      <c r="I105" s="64"/>
      <c r="J105" s="84"/>
      <c r="K105" s="88"/>
      <c r="L105" s="15">
        <v>17</v>
      </c>
      <c r="M105" s="64"/>
      <c r="N105" s="84"/>
      <c r="O105" s="88"/>
      <c r="P105" s="15">
        <v>17</v>
      </c>
      <c r="Q105" s="64"/>
      <c r="R105" s="84"/>
      <c r="S105" s="88"/>
      <c r="T105" s="15">
        <v>13</v>
      </c>
      <c r="U105" s="64"/>
      <c r="V105" s="84"/>
      <c r="W105" s="88"/>
      <c r="X105" s="15">
        <v>18</v>
      </c>
      <c r="Y105" s="64"/>
      <c r="Z105" s="64"/>
      <c r="AA105" s="84"/>
      <c r="AB105" s="88"/>
      <c r="AE105" s="153"/>
      <c r="AF105" s="148"/>
    </row>
    <row r="106" spans="2:33" s="13" customFormat="1" outlineLevel="1" x14ac:dyDescent="0.3">
      <c r="B106" s="62" t="s">
        <v>124</v>
      </c>
      <c r="C106" s="98" t="s">
        <v>55</v>
      </c>
      <c r="D106" s="41"/>
      <c r="E106" s="56"/>
      <c r="F106" s="43"/>
      <c r="G106" s="57"/>
      <c r="H106" s="15"/>
      <c r="I106" s="64"/>
      <c r="J106" s="84"/>
      <c r="K106" s="88"/>
      <c r="L106" s="15"/>
      <c r="M106" s="64"/>
      <c r="N106" s="84"/>
      <c r="O106" s="88"/>
      <c r="P106" s="15"/>
      <c r="Q106" s="64"/>
      <c r="R106" s="84"/>
      <c r="S106" s="88"/>
      <c r="T106" s="15"/>
      <c r="U106" s="64"/>
      <c r="V106" s="84"/>
      <c r="W106" s="88"/>
      <c r="X106" s="15">
        <v>18</v>
      </c>
      <c r="Y106" s="64"/>
      <c r="Z106" s="64"/>
      <c r="AA106" s="84"/>
      <c r="AB106" s="88"/>
      <c r="AE106" s="153"/>
      <c r="AF106" s="148"/>
    </row>
    <row r="107" spans="2:33" s="55" customFormat="1" outlineLevel="1" x14ac:dyDescent="0.3">
      <c r="B107" s="167" t="s">
        <v>102</v>
      </c>
      <c r="C107" s="168" t="s">
        <v>55</v>
      </c>
      <c r="D107" s="41"/>
      <c r="E107" s="56"/>
      <c r="F107" s="43"/>
      <c r="G107" s="57"/>
      <c r="H107" s="15"/>
      <c r="I107" s="64"/>
      <c r="J107" s="84"/>
      <c r="K107" s="88"/>
      <c r="L107" s="15"/>
      <c r="M107" s="64"/>
      <c r="N107" s="84"/>
      <c r="O107" s="88"/>
      <c r="P107" s="15"/>
      <c r="Q107" s="64"/>
      <c r="R107" s="84"/>
      <c r="S107" s="88"/>
      <c r="T107" s="15">
        <v>4</v>
      </c>
      <c r="U107" s="64"/>
      <c r="V107" s="84"/>
      <c r="W107" s="88"/>
      <c r="X107" s="15"/>
      <c r="Y107" s="64"/>
      <c r="Z107" s="64"/>
      <c r="AA107" s="84"/>
      <c r="AB107" s="80"/>
      <c r="AE107" s="149"/>
      <c r="AF107" s="149"/>
    </row>
    <row r="108" spans="2:33" s="13" customFormat="1" outlineLevel="1" x14ac:dyDescent="0.3">
      <c r="B108" s="62" t="s">
        <v>52</v>
      </c>
      <c r="C108" s="98" t="s">
        <v>55</v>
      </c>
      <c r="D108" s="41"/>
      <c r="E108" s="56"/>
      <c r="F108" s="43"/>
      <c r="G108" s="57"/>
      <c r="H108" s="15">
        <v>1</v>
      </c>
      <c r="I108" s="64"/>
      <c r="J108" s="84"/>
      <c r="K108" s="88"/>
      <c r="L108" s="15">
        <v>1</v>
      </c>
      <c r="M108" s="64"/>
      <c r="N108" s="84"/>
      <c r="O108" s="88"/>
      <c r="P108" s="15">
        <v>1</v>
      </c>
      <c r="Q108" s="64"/>
      <c r="R108" s="84"/>
      <c r="S108" s="88"/>
      <c r="T108" s="15">
        <v>1</v>
      </c>
      <c r="U108" s="64"/>
      <c r="V108" s="84"/>
      <c r="W108" s="88"/>
      <c r="X108" s="15">
        <v>1</v>
      </c>
      <c r="Y108" s="64"/>
      <c r="Z108" s="64"/>
      <c r="AA108" s="84"/>
      <c r="AB108" s="88"/>
      <c r="AE108" s="153"/>
      <c r="AF108" s="148"/>
    </row>
    <row r="109" spans="2:33" s="13" customFormat="1" outlineLevel="1" x14ac:dyDescent="0.3">
      <c r="B109" s="167" t="s">
        <v>125</v>
      </c>
      <c r="C109" s="168" t="s">
        <v>55</v>
      </c>
      <c r="D109" s="41"/>
      <c r="E109" s="56"/>
      <c r="F109" s="43"/>
      <c r="G109" s="57"/>
      <c r="H109" s="15"/>
      <c r="I109" s="64"/>
      <c r="J109" s="84"/>
      <c r="K109" s="88"/>
      <c r="L109" s="15"/>
      <c r="M109" s="64"/>
      <c r="N109" s="84"/>
      <c r="O109" s="88"/>
      <c r="P109" s="15"/>
      <c r="Q109" s="64"/>
      <c r="R109" s="84"/>
      <c r="S109" s="88"/>
      <c r="T109" s="15"/>
      <c r="U109" s="64"/>
      <c r="V109" s="84"/>
      <c r="W109" s="88"/>
      <c r="X109" s="15">
        <v>1</v>
      </c>
      <c r="Y109" s="64"/>
      <c r="Z109" s="64"/>
      <c r="AA109" s="84"/>
      <c r="AB109" s="88"/>
      <c r="AE109" s="153"/>
      <c r="AF109" s="148"/>
    </row>
    <row r="110" spans="2:33" s="13" customFormat="1" outlineLevel="1" x14ac:dyDescent="0.3">
      <c r="B110" s="62" t="s">
        <v>103</v>
      </c>
      <c r="C110" s="98" t="s">
        <v>55</v>
      </c>
      <c r="D110" s="41"/>
      <c r="E110" s="56"/>
      <c r="F110" s="43"/>
      <c r="G110" s="57"/>
      <c r="H110" s="15">
        <v>1</v>
      </c>
      <c r="I110" s="64"/>
      <c r="J110" s="84"/>
      <c r="K110" s="88"/>
      <c r="L110" s="15">
        <v>1</v>
      </c>
      <c r="M110" s="64"/>
      <c r="N110" s="84"/>
      <c r="O110" s="88"/>
      <c r="P110" s="15"/>
      <c r="Q110" s="64"/>
      <c r="R110" s="84"/>
      <c r="S110" s="88"/>
      <c r="T110" s="15">
        <v>1</v>
      </c>
      <c r="U110" s="64"/>
      <c r="V110" s="84"/>
      <c r="W110" s="88"/>
      <c r="X110" s="15">
        <v>1</v>
      </c>
      <c r="Y110" s="64"/>
      <c r="Z110" s="64"/>
      <c r="AA110" s="84"/>
      <c r="AB110" s="88"/>
      <c r="AE110" s="153"/>
      <c r="AF110" s="148"/>
    </row>
    <row r="111" spans="2:33" s="13" customFormat="1" outlineLevel="1" x14ac:dyDescent="0.3">
      <c r="B111" s="167" t="s">
        <v>53</v>
      </c>
      <c r="C111" s="168" t="s">
        <v>54</v>
      </c>
      <c r="D111" s="41"/>
      <c r="E111" s="56"/>
      <c r="F111" s="43"/>
      <c r="G111" s="57"/>
      <c r="H111" s="15"/>
      <c r="I111" s="64"/>
      <c r="J111" s="84"/>
      <c r="K111" s="88"/>
      <c r="L111" s="15"/>
      <c r="M111" s="64"/>
      <c r="N111" s="84"/>
      <c r="O111" s="88"/>
      <c r="P111" s="15">
        <v>20</v>
      </c>
      <c r="Q111" s="64"/>
      <c r="R111" s="84"/>
      <c r="S111" s="88"/>
      <c r="T111" s="191"/>
      <c r="U111" s="192"/>
      <c r="V111" s="193"/>
      <c r="W111" s="194"/>
      <c r="X111" s="15"/>
      <c r="Y111" s="64"/>
      <c r="Z111" s="64"/>
      <c r="AA111" s="84"/>
      <c r="AB111" s="80"/>
      <c r="AE111" s="148"/>
      <c r="AF111" s="148"/>
    </row>
    <row r="112" spans="2:33" s="13" customFormat="1" outlineLevel="1" x14ac:dyDescent="0.3">
      <c r="B112" s="195" t="s">
        <v>104</v>
      </c>
      <c r="C112" s="196" t="s">
        <v>54</v>
      </c>
      <c r="D112" s="41"/>
      <c r="E112" s="56"/>
      <c r="F112" s="43"/>
      <c r="G112" s="57"/>
      <c r="H112" s="15">
        <v>1</v>
      </c>
      <c r="I112" s="64"/>
      <c r="J112" s="84"/>
      <c r="K112" s="88"/>
      <c r="L112" s="15">
        <v>1</v>
      </c>
      <c r="M112" s="64"/>
      <c r="N112" s="84"/>
      <c r="O112" s="88"/>
      <c r="P112" s="15"/>
      <c r="Q112" s="64"/>
      <c r="R112" s="84"/>
      <c r="S112" s="88"/>
      <c r="T112" s="171"/>
      <c r="U112" s="172"/>
      <c r="V112" s="173"/>
      <c r="W112" s="174"/>
      <c r="X112" s="15"/>
      <c r="Y112" s="64"/>
      <c r="Z112" s="64"/>
      <c r="AA112" s="84"/>
      <c r="AB112" s="80"/>
      <c r="AE112" s="148"/>
      <c r="AF112" s="148"/>
    </row>
    <row r="113" spans="2:32" s="13" customFormat="1" outlineLevel="1" x14ac:dyDescent="0.3">
      <c r="B113" s="167" t="s">
        <v>34</v>
      </c>
      <c r="C113" s="168" t="s">
        <v>54</v>
      </c>
      <c r="D113" s="41"/>
      <c r="E113" s="56"/>
      <c r="F113" s="43"/>
      <c r="G113" s="57"/>
      <c r="H113" s="15"/>
      <c r="I113" s="64"/>
      <c r="J113" s="84"/>
      <c r="K113" s="88"/>
      <c r="L113" s="15"/>
      <c r="M113" s="64"/>
      <c r="N113" s="84"/>
      <c r="O113" s="88"/>
      <c r="P113" s="134">
        <v>42</v>
      </c>
      <c r="Q113" s="135"/>
      <c r="R113" s="136"/>
      <c r="S113" s="137"/>
      <c r="T113" s="183"/>
      <c r="U113" s="184"/>
      <c r="V113" s="185"/>
      <c r="W113" s="186"/>
      <c r="X113" s="15">
        <v>17</v>
      </c>
      <c r="Y113" s="64"/>
      <c r="Z113" s="64"/>
      <c r="AA113" s="84"/>
      <c r="AB113" s="88"/>
      <c r="AE113" s="153"/>
      <c r="AF113" s="148"/>
    </row>
    <row r="114" spans="2:32" s="13" customFormat="1" outlineLevel="1" x14ac:dyDescent="0.3">
      <c r="B114" s="167" t="s">
        <v>45</v>
      </c>
      <c r="C114" s="168" t="s">
        <v>54</v>
      </c>
      <c r="D114" s="41"/>
      <c r="E114" s="56"/>
      <c r="F114" s="43"/>
      <c r="G114" s="57"/>
      <c r="H114" s="15"/>
      <c r="I114" s="64"/>
      <c r="J114" s="84"/>
      <c r="K114" s="88"/>
      <c r="L114" s="15"/>
      <c r="M114" s="64"/>
      <c r="N114" s="84"/>
      <c r="O114" s="88"/>
      <c r="P114" s="134">
        <v>6</v>
      </c>
      <c r="Q114" s="135"/>
      <c r="R114" s="136"/>
      <c r="S114" s="137"/>
      <c r="T114" s="187"/>
      <c r="U114" s="188"/>
      <c r="V114" s="189"/>
      <c r="W114" s="190"/>
      <c r="X114" s="15">
        <v>2</v>
      </c>
      <c r="Y114" s="64"/>
      <c r="Z114" s="64"/>
      <c r="AA114" s="84"/>
      <c r="AB114" s="88"/>
      <c r="AE114" s="153"/>
      <c r="AF114" s="148"/>
    </row>
    <row r="115" spans="2:32" s="13" customFormat="1" outlineLevel="1" x14ac:dyDescent="0.3">
      <c r="B115" s="62" t="s">
        <v>105</v>
      </c>
      <c r="C115" s="98" t="s">
        <v>55</v>
      </c>
      <c r="D115" s="41"/>
      <c r="E115" s="56"/>
      <c r="F115" s="43"/>
      <c r="G115" s="57"/>
      <c r="H115" s="15"/>
      <c r="I115" s="64"/>
      <c r="J115" s="84"/>
      <c r="K115" s="88"/>
      <c r="L115" s="15"/>
      <c r="M115" s="64"/>
      <c r="N115" s="84"/>
      <c r="O115" s="88"/>
      <c r="P115" s="15"/>
      <c r="Q115" s="64"/>
      <c r="R115" s="84"/>
      <c r="S115" s="88"/>
      <c r="T115" s="15">
        <v>17</v>
      </c>
      <c r="U115" s="64"/>
      <c r="V115" s="84"/>
      <c r="W115" s="88"/>
      <c r="X115" s="15"/>
      <c r="Y115" s="64"/>
      <c r="Z115" s="64"/>
      <c r="AA115" s="84"/>
      <c r="AB115" s="80"/>
      <c r="AE115" s="153"/>
      <c r="AF115" s="148"/>
    </row>
    <row r="116" spans="2:32" s="13" customFormat="1" outlineLevel="1" x14ac:dyDescent="0.3">
      <c r="B116" s="62" t="s">
        <v>36</v>
      </c>
      <c r="C116" s="98" t="s">
        <v>25</v>
      </c>
      <c r="D116" s="41"/>
      <c r="E116" s="56"/>
      <c r="F116" s="43"/>
      <c r="G116" s="57"/>
      <c r="H116" s="15"/>
      <c r="I116" s="64"/>
      <c r="J116" s="84"/>
      <c r="K116" s="88"/>
      <c r="L116" s="15"/>
      <c r="M116" s="64"/>
      <c r="N116" s="84"/>
      <c r="O116" s="88"/>
      <c r="P116" s="15">
        <v>1</v>
      </c>
      <c r="Q116" s="64"/>
      <c r="R116" s="84"/>
      <c r="S116" s="88"/>
      <c r="T116" s="15"/>
      <c r="U116" s="64"/>
      <c r="V116" s="84"/>
      <c r="W116" s="80"/>
      <c r="X116" s="15">
        <v>36</v>
      </c>
      <c r="Y116" s="64"/>
      <c r="Z116" s="64"/>
      <c r="AA116" s="84"/>
      <c r="AB116" s="88"/>
      <c r="AE116" s="153"/>
      <c r="AF116" s="148"/>
    </row>
    <row r="117" spans="2:32" s="13" customFormat="1" outlineLevel="1" x14ac:dyDescent="0.3">
      <c r="B117" s="62" t="s">
        <v>101</v>
      </c>
      <c r="C117" s="98" t="s">
        <v>25</v>
      </c>
      <c r="D117" s="41"/>
      <c r="E117" s="56"/>
      <c r="F117" s="43"/>
      <c r="G117" s="57"/>
      <c r="H117" s="15"/>
      <c r="I117" s="64"/>
      <c r="J117" s="84"/>
      <c r="K117" s="88"/>
      <c r="L117" s="15"/>
      <c r="M117" s="64"/>
      <c r="N117" s="84"/>
      <c r="O117" s="88"/>
      <c r="P117" s="15"/>
      <c r="Q117" s="64"/>
      <c r="R117" s="84"/>
      <c r="S117" s="88"/>
      <c r="T117" s="15"/>
      <c r="U117" s="64"/>
      <c r="V117" s="84"/>
      <c r="W117" s="80"/>
      <c r="X117" s="15">
        <v>1</v>
      </c>
      <c r="Y117" s="64"/>
      <c r="Z117" s="64"/>
      <c r="AA117" s="84"/>
      <c r="AB117" s="88"/>
      <c r="AE117" s="153"/>
      <c r="AF117" s="148"/>
    </row>
    <row r="118" spans="2:32" s="55" customFormat="1" outlineLevel="1" x14ac:dyDescent="0.3">
      <c r="B118" s="62" t="s">
        <v>50</v>
      </c>
      <c r="C118" s="98" t="s">
        <v>25</v>
      </c>
      <c r="D118" s="41"/>
      <c r="E118" s="56"/>
      <c r="F118" s="43"/>
      <c r="G118" s="57"/>
      <c r="H118" s="15"/>
      <c r="I118" s="16"/>
      <c r="J118" s="84"/>
      <c r="K118" s="88"/>
      <c r="L118" s="15"/>
      <c r="M118" s="16"/>
      <c r="N118" s="84"/>
      <c r="O118" s="88"/>
      <c r="P118" s="15">
        <v>1</v>
      </c>
      <c r="Q118" s="64"/>
      <c r="R118" s="84"/>
      <c r="S118" s="88"/>
      <c r="T118" s="15"/>
      <c r="U118" s="64"/>
      <c r="V118" s="84"/>
      <c r="W118" s="80"/>
      <c r="X118" s="15"/>
      <c r="Y118" s="64"/>
      <c r="Z118" s="64"/>
      <c r="AA118" s="84"/>
      <c r="AB118" s="80"/>
      <c r="AE118" s="149"/>
      <c r="AF118" s="149"/>
    </row>
    <row r="119" spans="2:32" s="55" customFormat="1" outlineLevel="1" x14ac:dyDescent="0.3">
      <c r="B119" s="62" t="s">
        <v>38</v>
      </c>
      <c r="C119" s="98" t="s">
        <v>25</v>
      </c>
      <c r="D119" s="41"/>
      <c r="E119" s="56"/>
      <c r="F119" s="43"/>
      <c r="G119" s="57"/>
      <c r="H119" s="15"/>
      <c r="I119" s="64"/>
      <c r="J119" s="84"/>
      <c r="K119" s="105"/>
      <c r="L119" s="15"/>
      <c r="M119" s="64"/>
      <c r="N119" s="84"/>
      <c r="O119" s="105"/>
      <c r="P119" s="15">
        <v>1</v>
      </c>
      <c r="Q119" s="64"/>
      <c r="R119" s="84"/>
      <c r="S119" s="88"/>
      <c r="T119" s="15"/>
      <c r="U119" s="64"/>
      <c r="V119" s="84"/>
      <c r="W119" s="80"/>
      <c r="X119" s="15">
        <v>1</v>
      </c>
      <c r="Y119" s="64"/>
      <c r="Z119" s="64"/>
      <c r="AA119" s="84"/>
      <c r="AB119" s="88"/>
      <c r="AE119" s="153"/>
      <c r="AF119" s="149"/>
    </row>
    <row r="120" spans="2:32" s="55" customFormat="1" outlineLevel="1" x14ac:dyDescent="0.3">
      <c r="B120" s="62" t="s">
        <v>123</v>
      </c>
      <c r="C120" s="98" t="s">
        <v>25</v>
      </c>
      <c r="D120" s="41"/>
      <c r="E120" s="56"/>
      <c r="F120" s="43"/>
      <c r="G120" s="57"/>
      <c r="H120" s="15"/>
      <c r="I120" s="64"/>
      <c r="J120" s="84"/>
      <c r="K120" s="105"/>
      <c r="L120" s="15"/>
      <c r="M120" s="64"/>
      <c r="N120" s="84"/>
      <c r="O120" s="105"/>
      <c r="P120" s="15"/>
      <c r="Q120" s="64"/>
      <c r="R120" s="84"/>
      <c r="S120" s="88"/>
      <c r="T120" s="15"/>
      <c r="U120" s="64"/>
      <c r="V120" s="84"/>
      <c r="W120" s="80"/>
      <c r="X120" s="15">
        <v>1</v>
      </c>
      <c r="Y120" s="64"/>
      <c r="Z120" s="64"/>
      <c r="AA120" s="84"/>
      <c r="AB120" s="88"/>
      <c r="AE120" s="153"/>
      <c r="AF120" s="149"/>
    </row>
    <row r="121" spans="2:32" s="55" customFormat="1" outlineLevel="1" x14ac:dyDescent="0.3">
      <c r="B121" s="62" t="s">
        <v>122</v>
      </c>
      <c r="C121" s="98" t="s">
        <v>25</v>
      </c>
      <c r="D121" s="41"/>
      <c r="E121" s="56"/>
      <c r="F121" s="43"/>
      <c r="G121" s="57"/>
      <c r="H121" s="15"/>
      <c r="I121" s="64"/>
      <c r="J121" s="84"/>
      <c r="K121" s="105"/>
      <c r="L121" s="15"/>
      <c r="M121" s="64"/>
      <c r="N121" s="84"/>
      <c r="O121" s="105"/>
      <c r="P121" s="15"/>
      <c r="Q121" s="64"/>
      <c r="R121" s="84"/>
      <c r="S121" s="88"/>
      <c r="T121" s="15"/>
      <c r="U121" s="64"/>
      <c r="V121" s="84"/>
      <c r="W121" s="80"/>
      <c r="X121" s="15">
        <v>1</v>
      </c>
      <c r="Y121" s="64"/>
      <c r="Z121" s="64"/>
      <c r="AA121" s="84"/>
      <c r="AB121" s="88"/>
      <c r="AE121" s="153"/>
      <c r="AF121" s="149"/>
    </row>
    <row r="122" spans="2:32" s="55" customFormat="1" outlineLevel="1" x14ac:dyDescent="0.3">
      <c r="B122" s="62" t="s">
        <v>86</v>
      </c>
      <c r="C122" s="98" t="s">
        <v>25</v>
      </c>
      <c r="D122" s="41"/>
      <c r="E122" s="56"/>
      <c r="F122" s="43"/>
      <c r="G122" s="57"/>
      <c r="H122" s="15">
        <v>0.34829418741687451</v>
      </c>
      <c r="I122" s="64"/>
      <c r="J122" s="84"/>
      <c r="K122" s="88"/>
      <c r="L122" s="15">
        <v>0.34829418741687451</v>
      </c>
      <c r="M122" s="64"/>
      <c r="N122" s="84"/>
      <c r="O122" s="88"/>
      <c r="P122" s="15"/>
      <c r="Q122" s="64"/>
      <c r="R122" s="84"/>
      <c r="S122" s="88"/>
      <c r="T122" s="15">
        <v>0.11546393959001036</v>
      </c>
      <c r="U122" s="64"/>
      <c r="V122" s="84"/>
      <c r="W122" s="88"/>
      <c r="X122" s="15">
        <v>1</v>
      </c>
      <c r="Y122" s="64"/>
      <c r="Z122" s="64"/>
      <c r="AA122" s="84"/>
      <c r="AB122" s="88"/>
      <c r="AE122" s="153"/>
      <c r="AF122" s="149"/>
    </row>
    <row r="123" spans="2:32" s="13" customFormat="1" ht="20.399999999999999" thickBot="1" x14ac:dyDescent="0.35">
      <c r="B123" s="17"/>
      <c r="C123" s="101"/>
      <c r="D123" s="44"/>
      <c r="E123" s="106"/>
      <c r="F123" s="107"/>
      <c r="G123" s="108"/>
      <c r="H123" s="35"/>
      <c r="I123" s="109"/>
      <c r="J123" s="110"/>
      <c r="K123" s="111"/>
      <c r="L123" s="35"/>
      <c r="M123" s="109"/>
      <c r="N123" s="110"/>
      <c r="O123" s="111"/>
      <c r="P123" s="18"/>
      <c r="Q123" s="112"/>
      <c r="R123" s="110"/>
      <c r="S123" s="113"/>
      <c r="T123" s="18"/>
      <c r="U123" s="112"/>
      <c r="V123" s="110"/>
      <c r="W123" s="114"/>
      <c r="X123" s="18"/>
      <c r="Y123" s="112"/>
      <c r="Z123" s="112"/>
      <c r="AA123" s="146"/>
      <c r="AB123" s="114"/>
      <c r="AE123" s="148"/>
      <c r="AF123" s="148"/>
    </row>
    <row r="124" spans="2:32" ht="20.399999999999999" thickBot="1" x14ac:dyDescent="0.45">
      <c r="B124" s="19"/>
      <c r="C124" s="20"/>
      <c r="D124" s="21"/>
      <c r="E124" s="21"/>
      <c r="F124" s="21"/>
      <c r="G124" s="22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 spans="2:32" x14ac:dyDescent="0.4">
      <c r="B125" s="65"/>
      <c r="C125" s="66"/>
      <c r="D125" s="67"/>
      <c r="E125" s="74" t="s">
        <v>8</v>
      </c>
      <c r="F125" s="91">
        <f>SUM(F8:F123)</f>
        <v>54430.15</v>
      </c>
      <c r="H125" s="24"/>
      <c r="I125" s="25"/>
      <c r="J125" s="25"/>
      <c r="K125" s="94">
        <v>87883.40400000001</v>
      </c>
      <c r="L125" s="24"/>
      <c r="M125" s="25"/>
      <c r="N125" s="25"/>
      <c r="O125" s="94">
        <v>100642.36980000001</v>
      </c>
      <c r="P125" s="24"/>
      <c r="Q125" s="25"/>
      <c r="R125" s="25"/>
      <c r="S125" s="94">
        <v>132657.63</v>
      </c>
      <c r="T125" s="24"/>
      <c r="U125" s="25"/>
      <c r="V125" s="25"/>
      <c r="W125" s="94">
        <v>115092.73716078598</v>
      </c>
      <c r="X125" s="24"/>
      <c r="Y125" s="25"/>
      <c r="Z125" s="25"/>
      <c r="AA125" s="25"/>
      <c r="AB125" s="94">
        <v>136825.99770000001</v>
      </c>
      <c r="AE125" s="197">
        <f>AB128-W128</f>
        <v>8418.1244392140215</v>
      </c>
    </row>
    <row r="126" spans="2:32" x14ac:dyDescent="0.4">
      <c r="B126" s="68"/>
      <c r="C126" s="69"/>
      <c r="D126" s="70"/>
      <c r="E126" s="75" t="s">
        <v>26</v>
      </c>
      <c r="F126" s="92">
        <v>0</v>
      </c>
      <c r="H126" s="26"/>
      <c r="I126" s="27"/>
      <c r="J126" s="27"/>
      <c r="K126" s="95">
        <v>4200.0335999999998</v>
      </c>
      <c r="L126" s="26"/>
      <c r="M126" s="27"/>
      <c r="N126" s="27"/>
      <c r="O126" s="95">
        <v>4200.0335999999998</v>
      </c>
      <c r="P126" s="26"/>
      <c r="Q126" s="27"/>
      <c r="R126" s="27"/>
      <c r="S126" s="95">
        <v>0</v>
      </c>
      <c r="T126" s="26"/>
      <c r="U126" s="27"/>
      <c r="V126" s="27"/>
      <c r="W126" s="95">
        <v>13315.1361</v>
      </c>
      <c r="X126" s="26"/>
      <c r="Y126" s="27"/>
      <c r="Z126" s="27"/>
      <c r="AA126" s="27"/>
      <c r="AB126" s="95">
        <v>0</v>
      </c>
      <c r="AE126" s="197">
        <f>AE125/3.57</f>
        <v>2358.0180502000062</v>
      </c>
    </row>
    <row r="127" spans="2:32" x14ac:dyDescent="0.4">
      <c r="B127" s="68"/>
      <c r="C127" s="69"/>
      <c r="D127" s="70"/>
      <c r="E127" s="75" t="s">
        <v>27</v>
      </c>
      <c r="F127" s="92">
        <v>0</v>
      </c>
      <c r="H127" s="26"/>
      <c r="I127" s="27"/>
      <c r="J127" s="27"/>
      <c r="K127" s="95">
        <v>0</v>
      </c>
      <c r="L127" s="26"/>
      <c r="M127" s="27"/>
      <c r="N127" s="27"/>
      <c r="O127" s="95">
        <v>0</v>
      </c>
      <c r="P127" s="26"/>
      <c r="Q127" s="27"/>
      <c r="R127" s="27"/>
      <c r="S127" s="95">
        <v>0</v>
      </c>
      <c r="T127" s="26"/>
      <c r="U127" s="27"/>
      <c r="V127" s="27"/>
      <c r="W127" s="95">
        <v>0</v>
      </c>
      <c r="X127" s="26"/>
      <c r="Y127" s="27"/>
      <c r="Z127" s="27"/>
      <c r="AA127" s="27"/>
      <c r="AB127" s="95">
        <v>0</v>
      </c>
    </row>
    <row r="128" spans="2:32" x14ac:dyDescent="0.4">
      <c r="B128" s="68"/>
      <c r="C128" s="69"/>
      <c r="D128" s="70"/>
      <c r="E128" s="75" t="s">
        <v>28</v>
      </c>
      <c r="F128" s="92">
        <f>SUM(F125:F127)</f>
        <v>54430.15</v>
      </c>
      <c r="H128" s="26"/>
      <c r="I128" s="27"/>
      <c r="J128" s="27"/>
      <c r="K128" s="95">
        <v>92083.437600000005</v>
      </c>
      <c r="L128" s="26"/>
      <c r="M128" s="27"/>
      <c r="N128" s="27"/>
      <c r="O128" s="95">
        <v>104842.40340000001</v>
      </c>
      <c r="P128" s="26"/>
      <c r="Q128" s="27"/>
      <c r="R128" s="27"/>
      <c r="S128" s="95">
        <v>132657.63</v>
      </c>
      <c r="T128" s="26"/>
      <c r="U128" s="27"/>
      <c r="V128" s="27"/>
      <c r="W128" s="95">
        <v>128407.87326078599</v>
      </c>
      <c r="X128" s="26"/>
      <c r="Y128" s="27"/>
      <c r="Z128" s="27"/>
      <c r="AA128" s="27"/>
      <c r="AB128" s="95">
        <v>136825.99770000001</v>
      </c>
    </row>
    <row r="129" spans="2:32" x14ac:dyDescent="0.4">
      <c r="B129" s="68"/>
      <c r="C129" s="69"/>
      <c r="D129" s="70"/>
      <c r="E129" s="75" t="s">
        <v>9</v>
      </c>
      <c r="F129" s="92">
        <f>+F125*0.18</f>
        <v>9797.4269999999997</v>
      </c>
      <c r="H129" s="26"/>
      <c r="I129" s="27"/>
      <c r="J129" s="27"/>
      <c r="K129" s="95">
        <v>16575.018768000002</v>
      </c>
      <c r="L129" s="26"/>
      <c r="M129" s="27"/>
      <c r="N129" s="27"/>
      <c r="O129" s="95">
        <v>18871.632612000001</v>
      </c>
      <c r="P129" s="26"/>
      <c r="Q129" s="27"/>
      <c r="R129" s="27"/>
      <c r="S129" s="95">
        <v>23878.3734</v>
      </c>
      <c r="T129" s="26"/>
      <c r="U129" s="27"/>
      <c r="V129" s="27"/>
      <c r="W129" s="95">
        <v>23113.417186941475</v>
      </c>
      <c r="X129" s="26"/>
      <c r="Y129" s="27"/>
      <c r="Z129" s="27"/>
      <c r="AA129" s="27"/>
      <c r="AB129" s="95">
        <v>24628.679586000002</v>
      </c>
    </row>
    <row r="130" spans="2:32" ht="20.399999999999999" thickBot="1" x14ac:dyDescent="0.45">
      <c r="B130" s="71"/>
      <c r="C130" s="72"/>
      <c r="D130" s="73"/>
      <c r="E130" s="76" t="s">
        <v>10</v>
      </c>
      <c r="F130" s="93">
        <f>+F129+F125</f>
        <v>64227.577000000005</v>
      </c>
      <c r="H130" s="28"/>
      <c r="I130" s="29"/>
      <c r="J130" s="29"/>
      <c r="K130" s="96">
        <v>108658.45636800001</v>
      </c>
      <c r="L130" s="28"/>
      <c r="M130" s="29"/>
      <c r="N130" s="29"/>
      <c r="O130" s="96">
        <v>123714.03601200001</v>
      </c>
      <c r="P130" s="28"/>
      <c r="Q130" s="29"/>
      <c r="R130" s="29"/>
      <c r="S130" s="96">
        <v>156536.00340000002</v>
      </c>
      <c r="T130" s="28"/>
      <c r="U130" s="29"/>
      <c r="V130" s="29"/>
      <c r="W130" s="96">
        <v>151521.29044772746</v>
      </c>
      <c r="X130" s="28"/>
      <c r="Y130" s="29"/>
      <c r="Z130" s="29"/>
      <c r="AA130" s="29"/>
      <c r="AB130" s="96">
        <v>161454.67728600002</v>
      </c>
    </row>
    <row r="131" spans="2:32" ht="20.399999999999999" thickBot="1" x14ac:dyDescent="0.45">
      <c r="T131" s="1"/>
      <c r="U131" s="1"/>
      <c r="W131" s="1"/>
      <c r="X131" s="1"/>
      <c r="Y131" s="1"/>
      <c r="Z131" s="1"/>
      <c r="AB131" s="1"/>
    </row>
    <row r="132" spans="2:32" ht="20.399999999999999" thickBot="1" x14ac:dyDescent="0.45">
      <c r="B132" s="253" t="s">
        <v>11</v>
      </c>
      <c r="C132" s="254"/>
      <c r="D132" s="254"/>
      <c r="E132" s="254"/>
      <c r="F132" s="255"/>
      <c r="H132" s="140"/>
      <c r="I132" s="256">
        <f>+F130-K130</f>
        <v>-44430.879368000009</v>
      </c>
      <c r="J132" s="256"/>
      <c r="K132" s="257"/>
      <c r="L132" s="140"/>
      <c r="M132" s="256">
        <f>+J130-O130</f>
        <v>-123714.03601200001</v>
      </c>
      <c r="N132" s="256"/>
      <c r="O132" s="257"/>
      <c r="P132" s="165"/>
      <c r="Q132" s="283">
        <f>+F130-S130</f>
        <v>-92308.426400000011</v>
      </c>
      <c r="R132" s="283"/>
      <c r="S132" s="284"/>
      <c r="T132" s="124"/>
      <c r="U132" s="240">
        <f>+C130-W130</f>
        <v>-151521.29044772746</v>
      </c>
      <c r="V132" s="240"/>
      <c r="W132" s="241"/>
      <c r="X132" s="166"/>
      <c r="Y132" s="272">
        <f>+F130-AB130</f>
        <v>-97227.100286000015</v>
      </c>
      <c r="Z132" s="272"/>
      <c r="AA132" s="272"/>
      <c r="AB132" s="273"/>
    </row>
    <row r="133" spans="2:32" x14ac:dyDescent="0.4">
      <c r="T133" s="1"/>
      <c r="U133" s="1"/>
      <c r="W133" s="1"/>
      <c r="X133" s="1"/>
      <c r="Y133" s="1"/>
      <c r="Z133" s="1"/>
      <c r="AB133" s="1"/>
    </row>
    <row r="134" spans="2:32" x14ac:dyDescent="0.4">
      <c r="Q134" s="45"/>
      <c r="T134" s="1"/>
      <c r="U134" s="1"/>
      <c r="W134" s="1"/>
      <c r="X134" s="1"/>
      <c r="Y134" s="1"/>
      <c r="Z134" s="1"/>
      <c r="AB134" s="1"/>
    </row>
    <row r="135" spans="2:32" ht="30" x14ac:dyDescent="0.4">
      <c r="F135" s="40" t="s">
        <v>12</v>
      </c>
      <c r="H135" s="242"/>
      <c r="I135" s="243"/>
      <c r="J135" s="243"/>
      <c r="K135" s="243"/>
      <c r="L135" s="242"/>
      <c r="M135" s="243"/>
      <c r="N135" s="243"/>
      <c r="O135" s="243"/>
      <c r="P135" s="242"/>
      <c r="Q135" s="243"/>
      <c r="R135" s="243"/>
      <c r="S135" s="243"/>
      <c r="T135" s="242"/>
      <c r="U135" s="243"/>
      <c r="V135" s="243"/>
      <c r="W135" s="243"/>
      <c r="X135" s="242"/>
      <c r="Y135" s="243"/>
      <c r="Z135" s="243"/>
      <c r="AA135" s="243"/>
      <c r="AB135" s="243"/>
    </row>
    <row r="136" spans="2:32" ht="30" customHeight="1" x14ac:dyDescent="0.4">
      <c r="F136" s="40" t="s">
        <v>13</v>
      </c>
      <c r="H136" s="244" t="s">
        <v>32</v>
      </c>
      <c r="I136" s="245"/>
      <c r="J136" s="245"/>
      <c r="K136" s="246"/>
      <c r="L136" s="244" t="s">
        <v>32</v>
      </c>
      <c r="M136" s="245"/>
      <c r="N136" s="245"/>
      <c r="O136" s="246"/>
      <c r="P136" s="244" t="s">
        <v>32</v>
      </c>
      <c r="Q136" s="245"/>
      <c r="R136" s="245"/>
      <c r="S136" s="246"/>
      <c r="T136" s="244" t="s">
        <v>32</v>
      </c>
      <c r="U136" s="245"/>
      <c r="V136" s="245"/>
      <c r="W136" s="246"/>
      <c r="X136" s="244" t="s">
        <v>32</v>
      </c>
      <c r="Y136" s="245"/>
      <c r="Z136" s="245"/>
      <c r="AA136" s="245"/>
      <c r="AB136" s="246"/>
    </row>
    <row r="137" spans="2:32" x14ac:dyDescent="0.4">
      <c r="F137" s="40" t="s">
        <v>14</v>
      </c>
      <c r="H137" s="242">
        <v>0.05</v>
      </c>
      <c r="I137" s="243"/>
      <c r="J137" s="243"/>
      <c r="K137" s="243"/>
      <c r="L137" s="242">
        <v>0.05</v>
      </c>
      <c r="M137" s="243"/>
      <c r="N137" s="243"/>
      <c r="O137" s="243"/>
      <c r="P137" s="242">
        <v>0.05</v>
      </c>
      <c r="Q137" s="243"/>
      <c r="R137" s="243"/>
      <c r="S137" s="243"/>
      <c r="T137" s="242">
        <v>0.05</v>
      </c>
      <c r="U137" s="243"/>
      <c r="V137" s="243"/>
      <c r="W137" s="243"/>
      <c r="X137" s="242">
        <v>0.05</v>
      </c>
      <c r="Y137" s="243"/>
      <c r="Z137" s="243"/>
      <c r="AA137" s="243"/>
      <c r="AB137" s="243"/>
    </row>
    <row r="138" spans="2:32" s="31" customFormat="1" ht="132.75" customHeight="1" x14ac:dyDescent="0.3">
      <c r="B138" s="1"/>
      <c r="C138" s="2"/>
      <c r="D138" s="30"/>
      <c r="E138" s="30"/>
      <c r="F138" s="40" t="s">
        <v>17</v>
      </c>
      <c r="G138" s="1"/>
      <c r="H138" s="247" t="s">
        <v>31</v>
      </c>
      <c r="I138" s="248"/>
      <c r="J138" s="248"/>
      <c r="K138" s="249"/>
      <c r="L138" s="247" t="s">
        <v>31</v>
      </c>
      <c r="M138" s="248"/>
      <c r="N138" s="248"/>
      <c r="O138" s="249"/>
      <c r="P138" s="247" t="s">
        <v>56</v>
      </c>
      <c r="Q138" s="248"/>
      <c r="R138" s="248"/>
      <c r="S138" s="249"/>
      <c r="T138" s="286" t="s">
        <v>115</v>
      </c>
      <c r="U138" s="287"/>
      <c r="V138" s="287"/>
      <c r="W138" s="288"/>
      <c r="X138" s="247" t="s">
        <v>18</v>
      </c>
      <c r="Y138" s="248"/>
      <c r="Z138" s="248"/>
      <c r="AA138" s="248"/>
      <c r="AB138" s="249"/>
      <c r="AE138" s="151"/>
      <c r="AF138" s="151"/>
    </row>
    <row r="139" spans="2:32" ht="17.399999999999999" customHeight="1" x14ac:dyDescent="0.4">
      <c r="T139" s="1"/>
      <c r="U139" s="1"/>
      <c r="W139" s="1"/>
      <c r="X139" s="1"/>
      <c r="Y139" s="1"/>
      <c r="Z139" s="1"/>
      <c r="AB139" s="1"/>
    </row>
    <row r="140" spans="2:32" ht="282.60000000000002" customHeight="1" x14ac:dyDescent="0.4">
      <c r="F140" s="228" t="s">
        <v>15</v>
      </c>
      <c r="H140" s="229" t="s">
        <v>33</v>
      </c>
      <c r="I140" s="229"/>
      <c r="J140" s="229"/>
      <c r="K140" s="229"/>
      <c r="L140" s="229" t="s">
        <v>33</v>
      </c>
      <c r="M140" s="229"/>
      <c r="N140" s="229"/>
      <c r="O140" s="229"/>
      <c r="P140" s="289"/>
      <c r="Q140" s="289"/>
      <c r="R140" s="289"/>
      <c r="S140" s="289"/>
      <c r="T140" s="289"/>
      <c r="U140" s="289"/>
      <c r="V140" s="289"/>
      <c r="W140" s="289"/>
      <c r="X140" s="285"/>
      <c r="Y140" s="285"/>
      <c r="Z140" s="285"/>
      <c r="AA140" s="285"/>
      <c r="AB140" s="285"/>
    </row>
    <row r="141" spans="2:32" ht="275.39999999999998" customHeight="1" x14ac:dyDescent="0.4">
      <c r="F141" s="228"/>
      <c r="H141" s="229"/>
      <c r="I141" s="229"/>
      <c r="J141" s="229"/>
      <c r="K141" s="229"/>
      <c r="L141" s="229"/>
      <c r="M141" s="229"/>
      <c r="N141" s="229"/>
      <c r="O141" s="229"/>
      <c r="P141" s="289"/>
      <c r="Q141" s="289"/>
      <c r="R141" s="289"/>
      <c r="S141" s="289"/>
      <c r="T141" s="289"/>
      <c r="U141" s="289"/>
      <c r="V141" s="289"/>
      <c r="W141" s="289"/>
      <c r="X141" s="285"/>
      <c r="Y141" s="285"/>
      <c r="Z141" s="285"/>
      <c r="AA141" s="285"/>
      <c r="AB141" s="285"/>
    </row>
    <row r="142" spans="2:32" s="33" customFormat="1" x14ac:dyDescent="0.3">
      <c r="B142" s="32"/>
      <c r="C142" s="8"/>
      <c r="D142" s="2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E142" s="152"/>
      <c r="AF142" s="152"/>
    </row>
    <row r="143" spans="2:32" ht="30" hidden="1" x14ac:dyDescent="0.4">
      <c r="F143" s="40" t="s">
        <v>16</v>
      </c>
      <c r="H143" s="235"/>
      <c r="I143" s="236"/>
      <c r="J143" s="236"/>
      <c r="K143" s="237"/>
      <c r="L143" s="235"/>
      <c r="M143" s="236"/>
      <c r="N143" s="236"/>
      <c r="O143" s="237"/>
      <c r="P143" s="232"/>
      <c r="Q143" s="233"/>
      <c r="R143" s="233"/>
      <c r="S143" s="234"/>
      <c r="T143" s="232"/>
      <c r="U143" s="233"/>
      <c r="V143" s="233"/>
      <c r="W143" s="234"/>
      <c r="X143" s="232"/>
      <c r="Y143" s="233"/>
      <c r="Z143" s="233"/>
      <c r="AA143" s="233"/>
      <c r="AB143" s="234"/>
    </row>
    <row r="144" spans="2:32" x14ac:dyDescent="0.4">
      <c r="H144"/>
      <c r="I144"/>
      <c r="J144"/>
      <c r="K144"/>
      <c r="L144"/>
      <c r="M144"/>
      <c r="N144"/>
      <c r="O144"/>
      <c r="P144"/>
      <c r="Q144"/>
      <c r="R144"/>
      <c r="S144"/>
      <c r="V144"/>
      <c r="AA144"/>
    </row>
    <row r="145" spans="8:27" x14ac:dyDescent="0.4">
      <c r="H145"/>
      <c r="I145"/>
      <c r="J145"/>
      <c r="K145"/>
      <c r="L145"/>
      <c r="M145"/>
      <c r="N145"/>
      <c r="O145"/>
      <c r="P145"/>
      <c r="Q145"/>
      <c r="R145"/>
      <c r="S145"/>
      <c r="V145"/>
      <c r="AA145"/>
    </row>
  </sheetData>
  <autoFilter ref="B7:B122" xr:uid="{1F76B68E-91B0-4EFD-9D7A-8BEBC2EE5333}"/>
  <mergeCells count="43">
    <mergeCell ref="H143:K143"/>
    <mergeCell ref="L143:O143"/>
    <mergeCell ref="P143:S143"/>
    <mergeCell ref="T143:W143"/>
    <mergeCell ref="X143:AB143"/>
    <mergeCell ref="F140:F141"/>
    <mergeCell ref="H140:K141"/>
    <mergeCell ref="L140:O141"/>
    <mergeCell ref="P140:S141"/>
    <mergeCell ref="T140:W141"/>
    <mergeCell ref="X140:AB141"/>
    <mergeCell ref="H137:K137"/>
    <mergeCell ref="L137:O137"/>
    <mergeCell ref="P137:S137"/>
    <mergeCell ref="T137:W137"/>
    <mergeCell ref="X137:AB137"/>
    <mergeCell ref="H138:K138"/>
    <mergeCell ref="L138:O138"/>
    <mergeCell ref="P138:S138"/>
    <mergeCell ref="T138:W138"/>
    <mergeCell ref="X138:AB138"/>
    <mergeCell ref="H135:K135"/>
    <mergeCell ref="L135:O135"/>
    <mergeCell ref="P135:S135"/>
    <mergeCell ref="T135:W135"/>
    <mergeCell ref="X135:AB135"/>
    <mergeCell ref="H136:K136"/>
    <mergeCell ref="L136:O136"/>
    <mergeCell ref="P136:S136"/>
    <mergeCell ref="T136:W136"/>
    <mergeCell ref="X136:AB136"/>
    <mergeCell ref="Y132:AB132"/>
    <mergeCell ref="B6:F6"/>
    <mergeCell ref="H6:K6"/>
    <mergeCell ref="L6:O6"/>
    <mergeCell ref="P6:S6"/>
    <mergeCell ref="T6:W6"/>
    <mergeCell ref="X6:AB6"/>
    <mergeCell ref="B132:F132"/>
    <mergeCell ref="I132:K132"/>
    <mergeCell ref="M132:O132"/>
    <mergeCell ref="Q132:S132"/>
    <mergeCell ref="U132:W132"/>
  </mergeCells>
  <pageMargins left="0.7" right="0.7" top="0.75" bottom="0.75" header="0.3" footer="0.3"/>
  <pageSetup paperSize="9" scale="23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2CC01623-D02A-4906-B7B8-C1498E426389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H132</xm:sqref>
        </x14:conditionalFormatting>
        <x14:conditionalFormatting xmlns:xm="http://schemas.microsoft.com/office/excel/2006/main">
          <x14:cfRule type="iconSet" priority="10" id="{0E3AB2F8-5F30-4EC6-87A6-E13A85517C24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I132:J132</xm:sqref>
        </x14:conditionalFormatting>
        <x14:conditionalFormatting xmlns:xm="http://schemas.microsoft.com/office/excel/2006/main">
          <x14:cfRule type="iconSet" priority="2" id="{CB10E9A6-6946-4247-AB3C-951AE79C4092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L132</xm:sqref>
        </x14:conditionalFormatting>
        <x14:conditionalFormatting xmlns:xm="http://schemas.microsoft.com/office/excel/2006/main">
          <x14:cfRule type="iconSet" priority="1" id="{E528CDF0-34FA-4DB5-8467-2E30C68935A6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M132:N132</xm:sqref>
        </x14:conditionalFormatting>
        <x14:conditionalFormatting xmlns:xm="http://schemas.microsoft.com/office/excel/2006/main">
          <x14:cfRule type="iconSet" priority="12" id="{E86BB334-DEF7-4B35-8866-86DEA9FB89E8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P132</xm:sqref>
        </x14:conditionalFormatting>
        <x14:conditionalFormatting xmlns:xm="http://schemas.microsoft.com/office/excel/2006/main">
          <x14:cfRule type="iconSet" priority="11" id="{45EA2247-ECF7-492D-B68C-0F918E5D1CAF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Q132</xm:sqref>
        </x14:conditionalFormatting>
        <x14:conditionalFormatting xmlns:xm="http://schemas.microsoft.com/office/excel/2006/main">
          <x14:cfRule type="iconSet" priority="5" id="{B1B25C5A-A44E-4890-8E0C-BFDCAF644673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R132</xm:sqref>
        </x14:conditionalFormatting>
        <x14:conditionalFormatting xmlns:xm="http://schemas.microsoft.com/office/excel/2006/main">
          <x14:cfRule type="iconSet" priority="7" id="{F330E006-B913-4A3C-A1F4-BC223E2DA46A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T132</xm:sqref>
        </x14:conditionalFormatting>
        <x14:conditionalFormatting xmlns:xm="http://schemas.microsoft.com/office/excel/2006/main">
          <x14:cfRule type="iconSet" priority="6" id="{A015E724-4F2C-4CCD-ACCC-126BF056F729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U132</xm:sqref>
        </x14:conditionalFormatting>
        <x14:conditionalFormatting xmlns:xm="http://schemas.microsoft.com/office/excel/2006/main">
          <x14:cfRule type="iconSet" priority="4" id="{3D062FEF-1496-417F-A95B-21B1FC1B4440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V132</xm:sqref>
        </x14:conditionalFormatting>
        <x14:conditionalFormatting xmlns:xm="http://schemas.microsoft.com/office/excel/2006/main">
          <x14:cfRule type="iconSet" priority="9" id="{35F6CD9E-4179-44B6-897D-A54E9B5907DC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X132</xm:sqref>
        </x14:conditionalFormatting>
        <x14:conditionalFormatting xmlns:xm="http://schemas.microsoft.com/office/excel/2006/main">
          <x14:cfRule type="iconSet" priority="8" id="{BDD6AA7F-A8FB-4518-9560-EAA9BDD19B87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Y132:Z132</xm:sqref>
        </x14:conditionalFormatting>
        <x14:conditionalFormatting xmlns:xm="http://schemas.microsoft.com/office/excel/2006/main">
          <x14:cfRule type="iconSet" priority="3" id="{FE4C514B-FAB4-4730-8D7E-F5BEF627D569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AA132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CC_ACI-CINNCO.E2</vt:lpstr>
      <vt:lpstr>EQ. Y SIST (sin costura)</vt:lpstr>
      <vt:lpstr>ACI FIRE SYS</vt:lpstr>
      <vt:lpstr>IFLUTECH</vt:lpstr>
      <vt:lpstr>HIDROMEC</vt:lpstr>
      <vt:lpstr>EQ. Y SISTEMAS (SCH10)</vt:lpstr>
      <vt:lpstr>EQ. Y SISTEMAS (SCH40)</vt:lpstr>
      <vt:lpstr>CC_ACI-CINNCO.E2-MUESTRA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GENESIS BRITO</dc:creator>
  <cp:lastModifiedBy>Geovanni Reyes</cp:lastModifiedBy>
  <dcterms:created xsi:type="dcterms:W3CDTF">2021-07-27T14:03:38Z</dcterms:created>
  <dcterms:modified xsi:type="dcterms:W3CDTF">2026-10-23T04:09:17Z</dcterms:modified>
</cp:coreProperties>
</file>