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018055A-4141-46A9-ACF3-2397825D0E4D}" xr6:coauthVersionLast="36" xr6:coauthVersionMax="36" xr10:uidLastSave="{00000000-0000-0000-0000-000000000000}"/>
  <bookViews>
    <workbookView xWindow="0" yWindow="0" windowWidth="20490" windowHeight="7380" xr2:uid="{00000000-000D-0000-FFFF-FFFF00000000}"/>
  </bookViews>
  <sheets>
    <sheet name="G2" sheetId="1" r:id="rId1"/>
  </sheets>
  <calcPr calcId="191029"/>
  <extLst>
    <ext uri="GoogleSheetsCustomDataVersion2">
      <go:sheetsCustomData xmlns:go="http://customooxmlschemas.google.com/" r:id="rId5" roundtripDataChecksum="rZXFptgtqksR28K9vcPuEbxa6dOirOYcL7+bmPp//2Q="/>
    </ext>
  </extLst>
</workbook>
</file>

<file path=xl/calcChain.xml><?xml version="1.0" encoding="utf-8"?>
<calcChain xmlns="http://schemas.openxmlformats.org/spreadsheetml/2006/main">
  <c r="G20" i="1" l="1"/>
  <c r="I23" i="1"/>
  <c r="H23" i="1"/>
  <c r="G23" i="1"/>
  <c r="G24" i="1"/>
  <c r="F23" i="1"/>
  <c r="G30" i="1" l="1"/>
  <c r="G32" i="1" s="1"/>
  <c r="G33" i="1" s="1"/>
  <c r="J36" i="1"/>
  <c r="K28" i="1"/>
  <c r="I28" i="1"/>
  <c r="H28" i="1"/>
  <c r="G28" i="1"/>
  <c r="F28" i="1"/>
  <c r="E28" i="1"/>
  <c r="K27" i="1"/>
  <c r="I27" i="1"/>
  <c r="H27" i="1"/>
  <c r="G27" i="1"/>
  <c r="F27" i="1"/>
  <c r="E27" i="1"/>
  <c r="K26" i="1"/>
  <c r="I26" i="1"/>
  <c r="H26" i="1"/>
  <c r="G26" i="1"/>
  <c r="F26" i="1"/>
  <c r="E26" i="1"/>
  <c r="K25" i="1"/>
  <c r="I25" i="1"/>
  <c r="H25" i="1"/>
  <c r="G25" i="1"/>
  <c r="F25" i="1"/>
  <c r="E25" i="1"/>
  <c r="K24" i="1"/>
  <c r="I24" i="1"/>
  <c r="H24" i="1"/>
  <c r="F24" i="1"/>
  <c r="E24" i="1"/>
  <c r="K23" i="1"/>
  <c r="E23" i="1"/>
  <c r="K22" i="1"/>
  <c r="I22" i="1"/>
  <c r="H22" i="1"/>
  <c r="G22" i="1"/>
  <c r="F22" i="1"/>
  <c r="E22" i="1"/>
  <c r="K21" i="1"/>
  <c r="I21" i="1"/>
  <c r="H21" i="1"/>
  <c r="G21" i="1"/>
  <c r="F21" i="1"/>
  <c r="E21" i="1"/>
  <c r="K20" i="1"/>
  <c r="I20" i="1"/>
  <c r="H20" i="1"/>
  <c r="F20" i="1"/>
  <c r="E20" i="1"/>
  <c r="K19" i="1"/>
  <c r="I19" i="1"/>
  <c r="H19" i="1"/>
  <c r="G19" i="1"/>
  <c r="F19" i="1"/>
  <c r="E19" i="1"/>
  <c r="K18" i="1"/>
  <c r="I18" i="1"/>
  <c r="H18" i="1"/>
  <c r="G18" i="1"/>
  <c r="F18" i="1"/>
  <c r="E18" i="1"/>
  <c r="K17" i="1"/>
  <c r="K30" i="1" s="1"/>
  <c r="K32" i="1" s="1"/>
  <c r="I17" i="1"/>
  <c r="I30" i="1" s="1"/>
  <c r="I32" i="1" s="1"/>
  <c r="H17" i="1"/>
  <c r="G17" i="1"/>
  <c r="F17" i="1"/>
  <c r="F30" i="1" s="1"/>
  <c r="F32" i="1" s="1"/>
  <c r="E17" i="1"/>
  <c r="V15" i="1"/>
  <c r="T15" i="1"/>
  <c r="R15" i="1"/>
  <c r="P15" i="1"/>
  <c r="K15" i="1"/>
  <c r="I15" i="1"/>
  <c r="H15" i="1"/>
  <c r="G15" i="1"/>
  <c r="F15" i="1"/>
  <c r="E15" i="1"/>
  <c r="K14" i="1"/>
  <c r="I14" i="1"/>
  <c r="H14" i="1"/>
  <c r="G14" i="1"/>
  <c r="F14" i="1"/>
  <c r="E14" i="1"/>
  <c r="K13" i="1"/>
  <c r="I13" i="1"/>
  <c r="H13" i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K29" i="1" s="1"/>
  <c r="K31" i="1" s="1"/>
  <c r="J9" i="1"/>
  <c r="I9" i="1"/>
  <c r="H9" i="1"/>
  <c r="G9" i="1"/>
  <c r="F9" i="1"/>
  <c r="E9" i="1"/>
  <c r="K8" i="1"/>
  <c r="J8" i="1"/>
  <c r="I8" i="1"/>
  <c r="H8" i="1"/>
  <c r="G8" i="1"/>
  <c r="F8" i="1"/>
  <c r="F29" i="1" s="1"/>
  <c r="F31" i="1" s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I5" i="1"/>
  <c r="I29" i="1" s="1"/>
  <c r="I31" i="1" s="1"/>
  <c r="H5" i="1"/>
  <c r="H29" i="1" s="1"/>
  <c r="H31" i="1" s="1"/>
  <c r="G5" i="1"/>
  <c r="G29" i="1" s="1"/>
  <c r="G31" i="1" s="1"/>
  <c r="F5" i="1"/>
  <c r="E4" i="1"/>
  <c r="E5" i="1" s="1"/>
  <c r="E29" i="1" s="1"/>
  <c r="E31" i="1" s="1"/>
  <c r="E30" i="1" l="1"/>
  <c r="E32" i="1" s="1"/>
  <c r="E33" i="1" s="1"/>
  <c r="E36" i="1" s="1"/>
  <c r="K33" i="1"/>
  <c r="K36" i="1" s="1"/>
  <c r="F33" i="1"/>
  <c r="F36" i="1" s="1"/>
  <c r="H30" i="1"/>
  <c r="H32" i="1" s="1"/>
  <c r="H33" i="1" s="1"/>
  <c r="I33" i="1"/>
  <c r="I36" i="1" s="1"/>
  <c r="G37" i="1" l="1"/>
  <c r="G36" i="1"/>
  <c r="F37" i="1"/>
  <c r="F38" i="1" s="1"/>
  <c r="H36" i="1"/>
  <c r="H37" i="1"/>
  <c r="G38" i="1" l="1"/>
  <c r="H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sz val="12"/>
            <color theme="1"/>
            <rFont val="Calibri"/>
            <scheme val="minor"/>
          </rPr>
          <t>3 Course Standard Rat Tail (Pork Meat) Menu (Specialty)
======</t>
        </r>
      </text>
    </comment>
    <comment ref="S4" authorId="0" shapeId="0" xr:uid="{00000000-0006-0000-0000-000002000000}">
      <text>
        <r>
          <rPr>
            <sz val="12"/>
            <color theme="1"/>
            <rFont val="Calibri"/>
            <scheme val="minor"/>
          </rPr>
          <t>3 Course Menu.
======</t>
        </r>
      </text>
    </comment>
    <comment ref="Q7" authorId="0" shapeId="0" xr:uid="{00000000-0006-0000-0000-000003000000}">
      <text>
        <r>
          <rPr>
            <sz val="12"/>
            <color theme="1"/>
            <rFont val="Calibri"/>
            <scheme val="minor"/>
          </rPr>
          <t>3 Course Standard Menu Fish
======</t>
        </r>
      </text>
    </comment>
    <comment ref="Q8" authorId="0" shapeId="0" xr:uid="{00000000-0006-0000-0000-000004000000}">
      <text>
        <r>
          <rPr>
            <sz val="12"/>
            <color theme="1"/>
            <rFont val="Calibri"/>
            <scheme val="minor"/>
          </rPr>
          <t>3 Course Menu including bread and ice water / ** Lift to TV Tower included **
======</t>
        </r>
      </text>
    </comment>
  </commentList>
</comments>
</file>

<file path=xl/sharedStrings.xml><?xml version="1.0" encoding="utf-8"?>
<sst xmlns="http://schemas.openxmlformats.org/spreadsheetml/2006/main" count="144" uniqueCount="102">
  <si>
    <t>德國柏林金色樂章10日｜FRA/FRA</t>
  </si>
  <si>
    <t>G2 TW42445</t>
  </si>
  <si>
    <t>City</t>
  </si>
  <si>
    <t>Quoted Hotel</t>
  </si>
  <si>
    <t>HOTEL</t>
  </si>
  <si>
    <t>LUNCH</t>
  </si>
  <si>
    <t>DINNER</t>
  </si>
  <si>
    <t>景點名稱</t>
  </si>
  <si>
    <t>單人票價 (CHF)</t>
  </si>
  <si>
    <t>備註</t>
  </si>
  <si>
    <t>Tour land cost</t>
  </si>
  <si>
    <t>Details</t>
  </si>
  <si>
    <t>10+1</t>
  </si>
  <si>
    <t>15+1</t>
  </si>
  <si>
    <t>20+1</t>
  </si>
  <si>
    <t>25+1</t>
  </si>
  <si>
    <t>30+2</t>
  </si>
  <si>
    <t>40+2</t>
  </si>
  <si>
    <t>Gottingen</t>
  </si>
  <si>
    <t>Park Inn by Radisson Gottingen</t>
  </si>
  <si>
    <t>沒包(德式炸豬排)</t>
  </si>
  <si>
    <t xml:space="preserve">3 course
</t>
  </si>
  <si>
    <t>Grimm World Kassel</t>
  </si>
  <si>
    <t>單人TOUR</t>
  </si>
  <si>
    <t>EUR</t>
  </si>
  <si>
    <t>Quedlinburg</t>
  </si>
  <si>
    <t>Best Western Plus Hotel Schlossmuehle</t>
  </si>
  <si>
    <t>International Restaurant</t>
  </si>
  <si>
    <t>Steam Train Weisseritztalbahn-Dippoldiswalde-Freit</t>
  </si>
  <si>
    <t>TOUR總成本</t>
  </si>
  <si>
    <t>Dresden</t>
  </si>
  <si>
    <t>NH Collection Dresden Altmarkt</t>
  </si>
  <si>
    <t>Berghotel &amp; Panoramarestaurant Bastei</t>
  </si>
  <si>
    <t>Augustiner Frauenkirche</t>
  </si>
  <si>
    <t>River punting-boat with table 2 hours (RT)</t>
  </si>
  <si>
    <t>City tax</t>
  </si>
  <si>
    <t>沒包(德國豬腳)</t>
  </si>
  <si>
    <t>沒包(中式7菜1湯)</t>
  </si>
  <si>
    <t>Sanssouci Palace with Audio Guided Tour</t>
  </si>
  <si>
    <t>水資</t>
  </si>
  <si>
    <t>Berlin</t>
  </si>
  <si>
    <t>Mercure Hotel MOA Berlin</t>
  </si>
  <si>
    <t>Berliner Philharmonie incl. guide</t>
  </si>
  <si>
    <t>EX.meals</t>
  </si>
  <si>
    <t>TV Tower Berlin Restaurant</t>
  </si>
  <si>
    <t>沒包(亞洲河粉料理)</t>
  </si>
  <si>
    <t>Berlin - Frankfurt (ICE)</t>
  </si>
  <si>
    <t>Concert+Beer Bike</t>
  </si>
  <si>
    <t>Frankfurt</t>
  </si>
  <si>
    <t>Le Meridien Frankfurt</t>
  </si>
  <si>
    <t>沒包</t>
  </si>
  <si>
    <t>火鍋</t>
  </si>
  <si>
    <t>HTL SUPP</t>
  </si>
  <si>
    <t>Flight</t>
  </si>
  <si>
    <t>搭機了</t>
  </si>
  <si>
    <t xml:space="preserve">Free-Bergpark Wilhelmshöhe </t>
  </si>
  <si>
    <t>車費(LOCAL TRANSFER)</t>
  </si>
  <si>
    <t>Home</t>
  </si>
  <si>
    <t>Schloss Wernigerode EUR80 /GRP</t>
  </si>
  <si>
    <t>入城費或Road tax</t>
  </si>
  <si>
    <t>GUIDE</t>
  </si>
  <si>
    <t>Single supplement</t>
  </si>
  <si>
    <t>Visa fee</t>
  </si>
  <si>
    <t>ETIAS</t>
  </si>
  <si>
    <t>NTD</t>
  </si>
  <si>
    <t>每人</t>
  </si>
  <si>
    <t>Tickets</t>
  </si>
  <si>
    <t>國際機票(無foc)</t>
  </si>
  <si>
    <t>中段機票(20+1)</t>
  </si>
  <si>
    <t>Kandergrund Blausee AG (Nature park) 15 Aug 2025</t>
  </si>
  <si>
    <t>Hotel Les Aiglons (*Ex Le Refuge des Aiglons*)</t>
  </si>
  <si>
    <t>台港段機票(15+1)</t>
  </si>
  <si>
    <t>稅金TAX(無foc)</t>
  </si>
  <si>
    <t>全部由航空公司提供。</t>
  </si>
  <si>
    <t>Perdium</t>
  </si>
  <si>
    <t>中晚餐費用已估算。</t>
  </si>
  <si>
    <t>送機</t>
  </si>
  <si>
    <t>午餐無需費用，晚餐中式用餐。</t>
  </si>
  <si>
    <t>MISC</t>
  </si>
  <si>
    <t>午晚餐為景區特色餐廳。</t>
  </si>
  <si>
    <t>Insurance</t>
  </si>
  <si>
    <t>Earphone</t>
  </si>
  <si>
    <t>晚餐費用以歐元計算。</t>
  </si>
  <si>
    <t>WIFI機</t>
  </si>
  <si>
    <t>午晚餐費用已估算。</t>
  </si>
  <si>
    <t>SIM卡</t>
  </si>
  <si>
    <t>午餐無需費用，晚餐為特色羊排料理。</t>
  </si>
  <si>
    <t>Handlering charge</t>
  </si>
  <si>
    <t>晚餐無需費用。</t>
  </si>
  <si>
    <t xml:space="preserve">Total </t>
  </si>
  <si>
    <t>午餐無需費用，晚餐為特色餐。</t>
  </si>
  <si>
    <t>Average cost per person</t>
  </si>
  <si>
    <t>匯率</t>
  </si>
  <si>
    <t>TTL NTD</t>
  </si>
  <si>
    <t>Group profit</t>
  </si>
  <si>
    <t>TTL Group profit</t>
  </si>
  <si>
    <t>NH Collection Dresden Altmarkt</t>
    <phoneticPr fontId="18" type="noConversion"/>
  </si>
  <si>
    <t>Selling Price (AGT)</t>
    <phoneticPr fontId="18" type="noConversion"/>
  </si>
  <si>
    <t>Selling Price (Retail)</t>
    <phoneticPr fontId="18" type="noConversion"/>
  </si>
  <si>
    <t>NTD</t>
    <phoneticPr fontId="18" type="noConversion"/>
  </si>
  <si>
    <t>@</t>
    <phoneticPr fontId="18" type="noConversion"/>
  </si>
  <si>
    <t>行銷費用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</si>
</sst>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scheme val="minor"/>
    </font>
    <font>
      <b/>
      <sz val="14"/>
      <color theme="1"/>
      <name val="Microsoft JhengHei"/>
      <family val="2"/>
      <charset val="136"/>
    </font>
    <font>
      <sz val="12"/>
      <name val="Calibri"/>
    </font>
    <font>
      <sz val="12"/>
      <color theme="1"/>
      <name val="Microsoft JhengHei"/>
      <family val="2"/>
      <charset val="136"/>
    </font>
    <font>
      <b/>
      <sz val="11"/>
      <color theme="1"/>
      <name val="Calibri"/>
    </font>
    <font>
      <b/>
      <sz val="12"/>
      <color theme="1"/>
      <name val="Calibri"/>
      <scheme val="minor"/>
    </font>
    <font>
      <sz val="11"/>
      <color theme="1"/>
      <name val="Microsoft JhengHei"/>
      <family val="2"/>
      <charset val="136"/>
    </font>
    <font>
      <sz val="11"/>
      <color theme="1"/>
      <name val="Calibri"/>
    </font>
    <font>
      <sz val="8"/>
      <color theme="1"/>
      <name val="Calibri"/>
      <scheme val="minor"/>
    </font>
    <font>
      <sz val="12"/>
      <color theme="1"/>
      <name val="Calibri"/>
      <scheme val="minor"/>
    </font>
    <font>
      <sz val="11"/>
      <color rgb="FF0000FF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sz val="8"/>
      <color theme="1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4"/>
      <color rgb="FF000000"/>
      <name val="Microsoft JhengHei"/>
      <family val="2"/>
      <charset val="136"/>
    </font>
    <font>
      <sz val="14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99FF"/>
        <bgColor rgb="FFFF99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vertical="center"/>
    </xf>
    <xf numFmtId="0" fontId="3" fillId="0" borderId="0" xfId="0" applyFont="1" applyAlignment="1"/>
    <xf numFmtId="0" fontId="4" fillId="0" borderId="4" xfId="0" applyFont="1" applyBorder="1" applyAlignment="1">
      <alignment horizontal="left" vertical="top"/>
    </xf>
    <xf numFmtId="0" fontId="3" fillId="0" borderId="6" xfId="0" applyFont="1" applyBorder="1" applyAlignment="1"/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/>
    <xf numFmtId="0" fontId="6" fillId="0" borderId="7" xfId="0" applyFont="1" applyBorder="1" applyAlignment="1"/>
    <xf numFmtId="0" fontId="7" fillId="0" borderId="8" xfId="0" applyFont="1" applyBorder="1" applyAlignment="1">
      <alignment horizontal="left" vertical="top"/>
    </xf>
    <xf numFmtId="0" fontId="6" fillId="3" borderId="0" xfId="0" applyFont="1" applyFill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/>
    <xf numFmtId="0" fontId="10" fillId="4" borderId="12" xfId="0" applyFont="1" applyFill="1" applyBorder="1" applyAlignment="1"/>
    <xf numFmtId="0" fontId="11" fillId="4" borderId="11" xfId="0" applyFont="1" applyFill="1" applyBorder="1" applyAlignment="1"/>
    <xf numFmtId="0" fontId="11" fillId="4" borderId="13" xfId="0" applyFont="1" applyFill="1" applyBorder="1" applyAlignment="1"/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/>
    <xf numFmtId="0" fontId="6" fillId="5" borderId="6" xfId="0" applyFont="1" applyFill="1" applyBorder="1" applyAlignment="1"/>
    <xf numFmtId="0" fontId="6" fillId="0" borderId="15" xfId="0" applyFont="1" applyBorder="1" applyAlignment="1"/>
    <xf numFmtId="0" fontId="3" fillId="3" borderId="0" xfId="0" applyFont="1" applyFill="1" applyAlignment="1"/>
    <xf numFmtId="3" fontId="9" fillId="0" borderId="0" xfId="0" applyNumberFormat="1" applyFont="1" applyAlignment="1">
      <alignment vertical="center"/>
    </xf>
    <xf numFmtId="0" fontId="6" fillId="0" borderId="14" xfId="0" applyFont="1" applyBorder="1" applyAlignment="1"/>
    <xf numFmtId="0" fontId="6" fillId="0" borderId="6" xfId="0" applyFont="1" applyBorder="1" applyAlignment="1">
      <alignment horizontal="left"/>
    </xf>
    <xf numFmtId="0" fontId="6" fillId="5" borderId="6" xfId="0" applyFont="1" applyFill="1" applyBorder="1" applyAlignment="1"/>
    <xf numFmtId="0" fontId="6" fillId="0" borderId="6" xfId="0" applyFont="1" applyBorder="1" applyAlignment="1"/>
    <xf numFmtId="0" fontId="6" fillId="0" borderId="4" xfId="0" applyFont="1" applyBorder="1" applyAlignment="1"/>
    <xf numFmtId="0" fontId="7" fillId="0" borderId="6" xfId="0" applyFont="1" applyBorder="1" applyAlignment="1">
      <alignment horizontal="left" vertical="top"/>
    </xf>
    <xf numFmtId="0" fontId="6" fillId="0" borderId="0" xfId="0" applyFont="1" applyAlignment="1"/>
    <xf numFmtId="0" fontId="11" fillId="5" borderId="6" xfId="0" applyFont="1" applyFill="1" applyBorder="1" applyAlignment="1"/>
    <xf numFmtId="0" fontId="8" fillId="0" borderId="0" xfId="0" applyFont="1" applyAlignment="1">
      <alignment vertical="center"/>
    </xf>
    <xf numFmtId="0" fontId="12" fillId="0" borderId="14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5" borderId="17" xfId="0" applyFont="1" applyFill="1" applyBorder="1" applyAlignment="1"/>
    <xf numFmtId="0" fontId="6" fillId="0" borderId="18" xfId="0" applyFont="1" applyBorder="1" applyAlignment="1"/>
    <xf numFmtId="0" fontId="6" fillId="0" borderId="19" xfId="0" applyFont="1" applyBorder="1" applyAlignment="1"/>
    <xf numFmtId="0" fontId="11" fillId="5" borderId="20" xfId="0" applyFont="1" applyFill="1" applyBorder="1" applyAlignment="1"/>
    <xf numFmtId="0" fontId="6" fillId="5" borderId="20" xfId="0" applyFont="1" applyFill="1" applyBorder="1" applyAlignment="1"/>
    <xf numFmtId="0" fontId="9" fillId="0" borderId="0" xfId="0" applyFont="1" applyAlignment="1">
      <alignment vertical="center"/>
    </xf>
    <xf numFmtId="0" fontId="6" fillId="0" borderId="21" xfId="0" applyFont="1" applyBorder="1" applyAlignment="1"/>
    <xf numFmtId="0" fontId="6" fillId="0" borderId="11" xfId="0" applyFont="1" applyBorder="1" applyAlignment="1"/>
    <xf numFmtId="0" fontId="6" fillId="5" borderId="11" xfId="0" applyFont="1" applyFill="1" applyBorder="1" applyAlignment="1"/>
    <xf numFmtId="0" fontId="11" fillId="0" borderId="11" xfId="0" applyFont="1" applyBorder="1" applyAlignment="1"/>
    <xf numFmtId="0" fontId="6" fillId="0" borderId="13" xfId="0" applyFont="1" applyBorder="1" applyAlignment="1"/>
    <xf numFmtId="0" fontId="11" fillId="5" borderId="6" xfId="0" applyFont="1" applyFill="1" applyBorder="1" applyAlignment="1"/>
    <xf numFmtId="0" fontId="6" fillId="0" borderId="22" xfId="0" applyFont="1" applyBorder="1" applyAlignment="1"/>
    <xf numFmtId="0" fontId="6" fillId="5" borderId="23" xfId="0" applyFont="1" applyFill="1" applyBorder="1" applyAlignment="1"/>
    <xf numFmtId="0" fontId="6" fillId="5" borderId="24" xfId="0" applyFont="1" applyFill="1" applyBorder="1" applyAlignment="1"/>
    <xf numFmtId="0" fontId="6" fillId="0" borderId="25" xfId="0" applyFont="1" applyBorder="1" applyAlignment="1"/>
    <xf numFmtId="0" fontId="6" fillId="5" borderId="17" xfId="0" applyFont="1" applyFill="1" applyBorder="1" applyAlignment="1"/>
    <xf numFmtId="0" fontId="6" fillId="6" borderId="6" xfId="0" applyFont="1" applyFill="1" applyBorder="1" applyAlignment="1"/>
    <xf numFmtId="0" fontId="10" fillId="6" borderId="6" xfId="0" applyFont="1" applyFill="1" applyBorder="1" applyAlignment="1"/>
    <xf numFmtId="0" fontId="13" fillId="0" borderId="6" xfId="0" applyFont="1" applyBorder="1" applyAlignment="1"/>
    <xf numFmtId="0" fontId="13" fillId="2" borderId="6" xfId="0" applyFont="1" applyFill="1" applyBorder="1" applyAlignment="1"/>
    <xf numFmtId="0" fontId="14" fillId="4" borderId="6" xfId="0" applyFont="1" applyFill="1" applyBorder="1" applyAlignment="1"/>
    <xf numFmtId="0" fontId="14" fillId="4" borderId="6" xfId="0" applyFont="1" applyFill="1" applyBorder="1" applyAlignment="1"/>
    <xf numFmtId="0" fontId="6" fillId="7" borderId="6" xfId="0" applyFont="1" applyFill="1" applyBorder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0" fillId="0" borderId="0" xfId="0" applyFont="1" applyAlignment="1">
      <alignment vertical="center"/>
    </xf>
    <xf numFmtId="9" fontId="11" fillId="7" borderId="6" xfId="0" applyNumberFormat="1" applyFont="1" applyFill="1" applyBorder="1" applyAlignment="1"/>
    <xf numFmtId="0" fontId="13" fillId="0" borderId="4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2" fillId="0" borderId="9" xfId="0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2" fillId="0" borderId="5" xfId="0" applyFont="1" applyBorder="1" applyAlignment="1">
      <alignment vertical="center"/>
    </xf>
    <xf numFmtId="0" fontId="19" fillId="0" borderId="4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16</xdr:row>
      <xdr:rowOff>152400</xdr:rowOff>
    </xdr:from>
    <xdr:ext cx="6829425" cy="2581275"/>
    <xdr:pic>
      <xdr:nvPicPr>
        <xdr:cNvPr id="2" name="image1.jp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9" workbookViewId="0">
      <selection activeCell="C19" sqref="C19"/>
    </sheetView>
  </sheetViews>
  <sheetFormatPr defaultColWidth="11.25" defaultRowHeight="15" customHeight="1"/>
  <cols>
    <col min="1" max="1" width="7.25" customWidth="1"/>
    <col min="2" max="2" width="17.375" customWidth="1"/>
    <col min="3" max="3" width="8.125" customWidth="1"/>
    <col min="4" max="4" width="6.375" customWidth="1"/>
    <col min="5" max="5" width="8" hidden="1" customWidth="1"/>
    <col min="6" max="6" width="11.25" customWidth="1"/>
    <col min="7" max="7" width="10.125" customWidth="1"/>
    <col min="8" max="8" width="9.5" customWidth="1"/>
    <col min="9" max="9" width="10.875" customWidth="1"/>
    <col min="10" max="10" width="10.375" customWidth="1"/>
    <col min="11" max="11" width="10.375" hidden="1" customWidth="1"/>
    <col min="12" max="12" width="7.25" customWidth="1"/>
    <col min="13" max="13" width="6.25" customWidth="1"/>
    <col min="14" max="14" width="17.75" customWidth="1"/>
    <col min="15" max="15" width="6.75" customWidth="1"/>
    <col min="16" max="16" width="7.25" customWidth="1"/>
    <col min="17" max="17" width="17.25" customWidth="1"/>
    <col min="18" max="18" width="4.875" customWidth="1"/>
    <col min="19" max="19" width="17.125" customWidth="1"/>
    <col min="20" max="20" width="3.75" customWidth="1"/>
    <col min="21" max="21" width="19.625" customWidth="1"/>
    <col min="22" max="22" width="8.25" customWidth="1"/>
    <col min="23" max="27" width="7.25" customWidth="1"/>
  </cols>
  <sheetData>
    <row r="1" spans="1:27" ht="15.7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2</v>
      </c>
      <c r="M2" s="76"/>
      <c r="N2" s="2" t="s">
        <v>3</v>
      </c>
      <c r="O2" s="3">
        <v>1</v>
      </c>
      <c r="P2" s="4" t="s">
        <v>4</v>
      </c>
      <c r="Q2" s="4" t="s">
        <v>5</v>
      </c>
      <c r="R2" s="4"/>
      <c r="S2" s="4" t="s">
        <v>6</v>
      </c>
      <c r="T2" s="4"/>
      <c r="U2" s="5" t="s">
        <v>7</v>
      </c>
      <c r="V2" s="5" t="s">
        <v>8</v>
      </c>
      <c r="W2" s="5"/>
      <c r="X2" s="5" t="s">
        <v>9</v>
      </c>
      <c r="Y2" s="1"/>
      <c r="Z2" s="1"/>
      <c r="AA2" s="1"/>
    </row>
    <row r="3" spans="1:27" ht="15.75" customHeight="1">
      <c r="A3" s="6" t="s">
        <v>10</v>
      </c>
      <c r="B3" s="6"/>
      <c r="C3" s="6" t="s">
        <v>11</v>
      </c>
      <c r="D3" s="6"/>
      <c r="E3" s="6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/>
      <c r="K3" s="6" t="s">
        <v>17</v>
      </c>
      <c r="L3" s="8" t="s">
        <v>18</v>
      </c>
      <c r="M3" s="68" t="s">
        <v>19</v>
      </c>
      <c r="N3" s="69"/>
      <c r="O3" s="9">
        <v>2</v>
      </c>
      <c r="Q3" s="10" t="s">
        <v>20</v>
      </c>
      <c r="R3" s="11">
        <v>30</v>
      </c>
      <c r="S3" s="10" t="s">
        <v>21</v>
      </c>
      <c r="U3" s="12" t="s">
        <v>22</v>
      </c>
      <c r="X3" s="10"/>
      <c r="Y3" s="10"/>
      <c r="Z3" s="13"/>
      <c r="AA3" s="13"/>
    </row>
    <row r="4" spans="1:27" ht="15.75" customHeight="1">
      <c r="A4" s="14"/>
      <c r="B4" s="15" t="s">
        <v>23</v>
      </c>
      <c r="C4" s="15"/>
      <c r="D4" s="16" t="s">
        <v>24</v>
      </c>
      <c r="E4" s="15">
        <f>2053*15/10</f>
        <v>3079.5</v>
      </c>
      <c r="F4" s="17">
        <v>1803</v>
      </c>
      <c r="G4" s="17">
        <v>1604</v>
      </c>
      <c r="H4" s="17">
        <v>1424</v>
      </c>
      <c r="I4" s="17">
        <v>1368</v>
      </c>
      <c r="J4" s="17"/>
      <c r="K4" s="18"/>
      <c r="L4" s="8" t="s">
        <v>25</v>
      </c>
      <c r="M4" s="68" t="s">
        <v>26</v>
      </c>
      <c r="N4" s="69"/>
      <c r="O4" s="9">
        <v>3</v>
      </c>
      <c r="Q4" s="10" t="s">
        <v>27</v>
      </c>
      <c r="S4" s="10" t="s">
        <v>27</v>
      </c>
      <c r="U4" s="12" t="s">
        <v>28</v>
      </c>
      <c r="X4" s="10"/>
      <c r="Y4" s="10"/>
      <c r="Z4" s="13"/>
      <c r="AA4" s="13"/>
    </row>
    <row r="5" spans="1:27" ht="15.75" customHeight="1">
      <c r="A5" s="19"/>
      <c r="B5" s="20" t="s">
        <v>29</v>
      </c>
      <c r="C5" s="21"/>
      <c r="D5" s="16" t="s">
        <v>24</v>
      </c>
      <c r="E5" s="20">
        <f>E4*11</f>
        <v>33874.5</v>
      </c>
      <c r="F5" s="20">
        <f>F4*15</f>
        <v>27045</v>
      </c>
      <c r="G5" s="20">
        <f>G4*20</f>
        <v>32080</v>
      </c>
      <c r="H5" s="20">
        <f>H4*25</f>
        <v>35600</v>
      </c>
      <c r="I5" s="20">
        <f>I4*30</f>
        <v>41040</v>
      </c>
      <c r="J5" s="20"/>
      <c r="K5" s="22">
        <f>K4*41</f>
        <v>0</v>
      </c>
      <c r="L5" s="8" t="s">
        <v>30</v>
      </c>
      <c r="M5" s="77" t="s">
        <v>96</v>
      </c>
      <c r="N5" s="69"/>
      <c r="O5" s="23">
        <v>4</v>
      </c>
      <c r="Q5" s="10" t="s">
        <v>32</v>
      </c>
      <c r="S5" s="10" t="s">
        <v>33</v>
      </c>
      <c r="U5" s="12" t="s">
        <v>34</v>
      </c>
      <c r="V5" s="11"/>
      <c r="W5" s="24"/>
      <c r="X5" s="10"/>
      <c r="Y5" s="10"/>
      <c r="Z5" s="13"/>
      <c r="AA5" s="13"/>
    </row>
    <row r="6" spans="1:27" ht="15.75" customHeight="1">
      <c r="A6" s="25"/>
      <c r="B6" s="26" t="s">
        <v>35</v>
      </c>
      <c r="C6" s="27">
        <v>30</v>
      </c>
      <c r="D6" s="16" t="s">
        <v>24</v>
      </c>
      <c r="E6" s="20">
        <f t="shared" ref="E6:E13" si="0">C6*11</f>
        <v>330</v>
      </c>
      <c r="F6" s="20">
        <f t="shared" ref="F6:F8" si="1">C6*16</f>
        <v>480</v>
      </c>
      <c r="G6" s="20">
        <f t="shared" ref="G6:G8" si="2">C6*21</f>
        <v>630</v>
      </c>
      <c r="H6" s="20">
        <f t="shared" ref="H6:H8" si="3">C6*26</f>
        <v>780</v>
      </c>
      <c r="I6" s="20">
        <f t="shared" ref="I6:I8" si="4">C6*32</f>
        <v>960</v>
      </c>
      <c r="J6" s="20">
        <f t="shared" ref="J6:J8" si="5">C6*37</f>
        <v>1110</v>
      </c>
      <c r="K6" s="22">
        <f t="shared" ref="K6:K8" si="6">C6*42</f>
        <v>1260</v>
      </c>
      <c r="L6" s="8" t="s">
        <v>30</v>
      </c>
      <c r="M6" s="68" t="s">
        <v>31</v>
      </c>
      <c r="N6" s="69"/>
      <c r="O6" s="9">
        <v>5</v>
      </c>
      <c r="Q6" s="10" t="s">
        <v>36</v>
      </c>
      <c r="R6" s="11">
        <v>35</v>
      </c>
      <c r="S6" s="10" t="s">
        <v>37</v>
      </c>
      <c r="T6" s="11">
        <v>20</v>
      </c>
      <c r="U6" s="12" t="s">
        <v>38</v>
      </c>
      <c r="V6" s="11"/>
      <c r="X6" s="10"/>
      <c r="Y6" s="10"/>
      <c r="Z6" s="13"/>
      <c r="AA6" s="13"/>
    </row>
    <row r="7" spans="1:27" ht="15.75" customHeight="1">
      <c r="A7" s="25"/>
      <c r="B7" s="26" t="s">
        <v>39</v>
      </c>
      <c r="C7" s="27">
        <v>50</v>
      </c>
      <c r="D7" s="16" t="s">
        <v>24</v>
      </c>
      <c r="E7" s="20">
        <f t="shared" si="0"/>
        <v>550</v>
      </c>
      <c r="F7" s="20">
        <f t="shared" si="1"/>
        <v>800</v>
      </c>
      <c r="G7" s="20">
        <f t="shared" si="2"/>
        <v>1050</v>
      </c>
      <c r="H7" s="20">
        <f t="shared" si="3"/>
        <v>1300</v>
      </c>
      <c r="I7" s="20">
        <f t="shared" si="4"/>
        <v>1600</v>
      </c>
      <c r="J7" s="20">
        <f t="shared" si="5"/>
        <v>1850</v>
      </c>
      <c r="K7" s="22">
        <f t="shared" si="6"/>
        <v>2100</v>
      </c>
      <c r="L7" s="8" t="s">
        <v>40</v>
      </c>
      <c r="M7" s="68" t="s">
        <v>41</v>
      </c>
      <c r="N7" s="69"/>
      <c r="O7" s="9">
        <v>6</v>
      </c>
      <c r="Q7" s="10" t="s">
        <v>27</v>
      </c>
      <c r="S7" s="10" t="s">
        <v>37</v>
      </c>
      <c r="T7" s="11">
        <v>20</v>
      </c>
      <c r="U7" s="12" t="s">
        <v>42</v>
      </c>
      <c r="X7" s="10"/>
      <c r="Y7" s="10"/>
      <c r="Z7" s="13"/>
      <c r="AA7" s="13"/>
    </row>
    <row r="8" spans="1:27" ht="15.75" customHeight="1">
      <c r="A8" s="19"/>
      <c r="B8" s="26" t="s">
        <v>43</v>
      </c>
      <c r="C8" s="27">
        <v>145</v>
      </c>
      <c r="D8" s="16" t="s">
        <v>24</v>
      </c>
      <c r="E8" s="20">
        <f t="shared" si="0"/>
        <v>1595</v>
      </c>
      <c r="F8" s="20">
        <f t="shared" si="1"/>
        <v>2320</v>
      </c>
      <c r="G8" s="20">
        <f t="shared" si="2"/>
        <v>3045</v>
      </c>
      <c r="H8" s="20">
        <f t="shared" si="3"/>
        <v>3770</v>
      </c>
      <c r="I8" s="20">
        <f t="shared" si="4"/>
        <v>4640</v>
      </c>
      <c r="J8" s="20">
        <f t="shared" si="5"/>
        <v>5365</v>
      </c>
      <c r="K8" s="22">
        <f t="shared" si="6"/>
        <v>6090</v>
      </c>
      <c r="L8" s="8" t="s">
        <v>40</v>
      </c>
      <c r="M8" s="68" t="s">
        <v>41</v>
      </c>
      <c r="N8" s="69"/>
      <c r="O8" s="23">
        <v>7</v>
      </c>
      <c r="Q8" s="10" t="s">
        <v>44</v>
      </c>
      <c r="S8" s="10" t="s">
        <v>45</v>
      </c>
      <c r="T8" s="11">
        <v>20</v>
      </c>
      <c r="U8" s="12" t="s">
        <v>46</v>
      </c>
      <c r="V8" s="11"/>
      <c r="X8" s="10"/>
      <c r="Y8" s="10"/>
      <c r="Z8" s="13"/>
      <c r="AA8" s="13"/>
    </row>
    <row r="9" spans="1:27" ht="15.75" customHeight="1">
      <c r="A9" s="25"/>
      <c r="B9" s="28" t="s">
        <v>47</v>
      </c>
      <c r="C9" s="27">
        <v>70</v>
      </c>
      <c r="D9" s="16" t="s">
        <v>24</v>
      </c>
      <c r="E9" s="20">
        <f t="shared" si="0"/>
        <v>770</v>
      </c>
      <c r="F9" s="20">
        <f>C9*15+200</f>
        <v>1250</v>
      </c>
      <c r="G9" s="20">
        <f>C9*20+100</f>
        <v>1500</v>
      </c>
      <c r="H9" s="20">
        <f>C9*25</f>
        <v>1750</v>
      </c>
      <c r="I9" s="20">
        <f>C9*31</f>
        <v>2170</v>
      </c>
      <c r="J9" s="20">
        <f>C9*36</f>
        <v>2520</v>
      </c>
      <c r="K9" s="29">
        <f>C9*41</f>
        <v>2870</v>
      </c>
      <c r="L9" s="30" t="s">
        <v>48</v>
      </c>
      <c r="M9" s="68" t="s">
        <v>49</v>
      </c>
      <c r="N9" s="69"/>
      <c r="O9" s="9">
        <v>8</v>
      </c>
      <c r="P9" s="31"/>
      <c r="Q9" s="10" t="s">
        <v>50</v>
      </c>
      <c r="S9" s="10" t="s">
        <v>51</v>
      </c>
      <c r="T9" s="11">
        <v>20</v>
      </c>
      <c r="U9" s="31"/>
      <c r="W9" s="24"/>
      <c r="X9" s="10"/>
      <c r="Y9" s="10"/>
      <c r="Z9" s="13"/>
      <c r="AA9" s="13"/>
    </row>
    <row r="10" spans="1:27" ht="15.75" customHeight="1">
      <c r="A10" s="25"/>
      <c r="B10" s="20" t="s">
        <v>52</v>
      </c>
      <c r="C10" s="32">
        <v>50</v>
      </c>
      <c r="D10" s="16" t="s">
        <v>24</v>
      </c>
      <c r="E10" s="20">
        <f t="shared" si="0"/>
        <v>550</v>
      </c>
      <c r="F10" s="20">
        <f>C10*16</f>
        <v>800</v>
      </c>
      <c r="G10" s="20">
        <f>C10*21</f>
        <v>1050</v>
      </c>
      <c r="H10" s="20">
        <f>C10*26</f>
        <v>1300</v>
      </c>
      <c r="I10" s="20">
        <f>C10*32</f>
        <v>1600</v>
      </c>
      <c r="J10" s="20">
        <f>C10*37</f>
        <v>1850</v>
      </c>
      <c r="K10" s="29">
        <f>C10*42</f>
        <v>2100</v>
      </c>
      <c r="L10" s="30" t="s">
        <v>53</v>
      </c>
      <c r="M10" s="70"/>
      <c r="N10" s="71"/>
      <c r="O10" s="9">
        <v>9</v>
      </c>
      <c r="P10" s="31"/>
      <c r="Q10" s="10" t="s">
        <v>54</v>
      </c>
      <c r="S10" s="10"/>
      <c r="U10" s="31" t="s">
        <v>55</v>
      </c>
      <c r="X10" s="10"/>
      <c r="Y10" s="10"/>
      <c r="Z10" s="13"/>
      <c r="AA10" s="13"/>
    </row>
    <row r="11" spans="1:27" ht="15.75" customHeight="1">
      <c r="A11" s="19"/>
      <c r="B11" s="20" t="s">
        <v>56</v>
      </c>
      <c r="C11" s="27"/>
      <c r="D11" s="16" t="s">
        <v>24</v>
      </c>
      <c r="E11" s="20">
        <f t="shared" si="0"/>
        <v>0</v>
      </c>
      <c r="F11" s="20">
        <f t="shared" ref="F11:F13" si="7">C11</f>
        <v>0</v>
      </c>
      <c r="G11" s="20">
        <f t="shared" ref="G11:G13" si="8">C11</f>
        <v>0</v>
      </c>
      <c r="H11" s="20">
        <f t="shared" ref="H11:H13" si="9">C11</f>
        <v>0</v>
      </c>
      <c r="I11" s="20">
        <f t="shared" ref="I11:I13" si="10">C11</f>
        <v>0</v>
      </c>
      <c r="J11" s="20">
        <f t="shared" ref="J11:J12" si="11">C11</f>
        <v>0</v>
      </c>
      <c r="K11" s="22">
        <f t="shared" ref="K11:K13" si="12">C11</f>
        <v>0</v>
      </c>
      <c r="L11" s="31" t="s">
        <v>57</v>
      </c>
      <c r="O11" s="23">
        <v>10</v>
      </c>
      <c r="P11" s="31"/>
      <c r="Q11" s="10"/>
      <c r="S11" s="10"/>
      <c r="U11" s="31" t="s">
        <v>58</v>
      </c>
      <c r="X11" s="10"/>
      <c r="Y11" s="10"/>
      <c r="Z11" s="13"/>
      <c r="AA11" s="13"/>
    </row>
    <row r="12" spans="1:27" ht="15.75" customHeight="1">
      <c r="A12" s="25"/>
      <c r="B12" s="26" t="s">
        <v>59</v>
      </c>
      <c r="C12" s="21"/>
      <c r="D12" s="16" t="s">
        <v>24</v>
      </c>
      <c r="E12" s="20">
        <f t="shared" si="0"/>
        <v>0</v>
      </c>
      <c r="F12" s="20">
        <f t="shared" si="7"/>
        <v>0</v>
      </c>
      <c r="G12" s="20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0</v>
      </c>
      <c r="K12" s="22">
        <f t="shared" si="12"/>
        <v>0</v>
      </c>
      <c r="L12" s="13"/>
      <c r="O12" s="9">
        <v>11</v>
      </c>
      <c r="P12" s="31"/>
      <c r="Q12" s="33"/>
      <c r="S12" s="33"/>
      <c r="U12" s="31"/>
      <c r="X12" s="10"/>
      <c r="Y12" s="10"/>
      <c r="Z12" s="13"/>
      <c r="AA12" s="13"/>
    </row>
    <row r="13" spans="1:27" ht="15.75" customHeight="1">
      <c r="A13" s="34"/>
      <c r="B13" s="26" t="s">
        <v>60</v>
      </c>
      <c r="C13" s="21"/>
      <c r="D13" s="16" t="s">
        <v>24</v>
      </c>
      <c r="E13" s="20">
        <f t="shared" si="0"/>
        <v>0</v>
      </c>
      <c r="F13" s="20">
        <f t="shared" si="7"/>
        <v>0</v>
      </c>
      <c r="G13" s="20">
        <f t="shared" si="8"/>
        <v>0</v>
      </c>
      <c r="H13" s="20">
        <f t="shared" si="9"/>
        <v>0</v>
      </c>
      <c r="I13" s="20">
        <f t="shared" si="10"/>
        <v>0</v>
      </c>
      <c r="J13" s="20"/>
      <c r="K13" s="22">
        <f t="shared" si="12"/>
        <v>0</v>
      </c>
      <c r="L13" s="13"/>
      <c r="M13" s="13"/>
      <c r="N13" s="4"/>
      <c r="O13" s="4">
        <v>12</v>
      </c>
      <c r="U13" s="31"/>
      <c r="V13" s="13"/>
      <c r="W13" s="13"/>
      <c r="X13" s="13"/>
      <c r="Y13" s="13"/>
      <c r="Z13" s="13"/>
      <c r="AA13" s="13"/>
    </row>
    <row r="14" spans="1:27" ht="15.75" customHeight="1">
      <c r="A14" s="35"/>
      <c r="B14" s="36" t="s">
        <v>61</v>
      </c>
      <c r="C14" s="37">
        <v>485</v>
      </c>
      <c r="D14" s="16" t="s">
        <v>24</v>
      </c>
      <c r="E14" s="36">
        <f>C14*2/10</f>
        <v>97</v>
      </c>
      <c r="F14" s="36">
        <f>C14*2/15</f>
        <v>64.666666666666671</v>
      </c>
      <c r="G14" s="36">
        <f>C14*2/20</f>
        <v>48.5</v>
      </c>
      <c r="H14" s="36">
        <f>C14*2/25</f>
        <v>38.799999999999997</v>
      </c>
      <c r="I14" s="36">
        <f>C14*2/31</f>
        <v>31.29032258064516</v>
      </c>
      <c r="J14" s="36"/>
      <c r="K14" s="38">
        <f>C14*2/41</f>
        <v>23.658536585365855</v>
      </c>
      <c r="L14" s="13"/>
      <c r="M14" s="31"/>
      <c r="O14" s="31">
        <v>13</v>
      </c>
      <c r="P14" s="13"/>
      <c r="U14" s="13"/>
      <c r="V14" s="13"/>
      <c r="W14" s="13"/>
      <c r="X14" s="13"/>
      <c r="Y14" s="13"/>
      <c r="Z14" s="13"/>
      <c r="AA14" s="13"/>
    </row>
    <row r="15" spans="1:27" ht="15.75" customHeight="1">
      <c r="A15" s="39" t="s">
        <v>62</v>
      </c>
      <c r="B15" s="40" t="s">
        <v>63</v>
      </c>
      <c r="C15" s="41"/>
      <c r="D15" s="39" t="s">
        <v>64</v>
      </c>
      <c r="E15" s="39">
        <f>C15*11</f>
        <v>0</v>
      </c>
      <c r="F15" s="39">
        <f>C15*16</f>
        <v>0</v>
      </c>
      <c r="G15" s="39">
        <f>C15*21</f>
        <v>0</v>
      </c>
      <c r="H15" s="39">
        <f>C15*26</f>
        <v>0</v>
      </c>
      <c r="I15" s="39">
        <f>C15*32</f>
        <v>0</v>
      </c>
      <c r="J15" s="39"/>
      <c r="K15" s="39">
        <f>C15*42</f>
        <v>0</v>
      </c>
      <c r="L15" s="13"/>
      <c r="M15" s="31"/>
      <c r="N15" s="31"/>
      <c r="O15" s="31" t="s">
        <v>65</v>
      </c>
      <c r="P15" s="13">
        <f>SUM(P3:P12)/2</f>
        <v>0</v>
      </c>
      <c r="R15" s="42">
        <f>SUM(R3:R12)</f>
        <v>65</v>
      </c>
      <c r="T15" s="42">
        <f>SUM(T3:T12)</f>
        <v>80</v>
      </c>
      <c r="U15" s="13"/>
      <c r="V15" s="13">
        <f>SUM(V3:V12)</f>
        <v>0</v>
      </c>
      <c r="W15" s="13"/>
      <c r="X15" s="13"/>
      <c r="Y15" s="13"/>
      <c r="Z15" s="13"/>
      <c r="AA15" s="13"/>
    </row>
    <row r="16" spans="1:27" ht="15.75" customHeight="1">
      <c r="A16" s="43" t="s">
        <v>66</v>
      </c>
      <c r="B16" s="44"/>
      <c r="C16" s="45"/>
      <c r="D16" s="46"/>
      <c r="E16" s="44"/>
      <c r="F16" s="44"/>
      <c r="G16" s="44"/>
      <c r="H16" s="44"/>
      <c r="I16" s="44"/>
      <c r="J16" s="44"/>
      <c r="K16" s="47"/>
      <c r="L16" s="13"/>
      <c r="M16" s="31"/>
      <c r="O16" s="3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>
      <c r="A17" s="25"/>
      <c r="B17" s="20" t="s">
        <v>67</v>
      </c>
      <c r="C17" s="32">
        <v>29000</v>
      </c>
      <c r="D17" s="20" t="s">
        <v>64</v>
      </c>
      <c r="E17" s="20">
        <f t="shared" ref="E17:E20" si="13">C17*11</f>
        <v>319000</v>
      </c>
      <c r="F17" s="20">
        <f t="shared" ref="F17:F18" si="14">C17*16</f>
        <v>464000</v>
      </c>
      <c r="G17" s="20">
        <f>C17*21</f>
        <v>609000</v>
      </c>
      <c r="H17" s="20">
        <f>C17*26</f>
        <v>754000</v>
      </c>
      <c r="I17" s="20">
        <f>C17*32</f>
        <v>928000</v>
      </c>
      <c r="J17" s="20"/>
      <c r="K17" s="22">
        <f>C17*42</f>
        <v>1218000</v>
      </c>
      <c r="L17" s="13"/>
      <c r="M17" s="31"/>
      <c r="O17" s="3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hidden="1" customHeight="1">
      <c r="A18" s="25"/>
      <c r="B18" s="20" t="s">
        <v>68</v>
      </c>
      <c r="C18" s="21"/>
      <c r="D18" s="20" t="s">
        <v>64</v>
      </c>
      <c r="E18" s="20">
        <f t="shared" si="13"/>
        <v>0</v>
      </c>
      <c r="F18" s="20">
        <f t="shared" si="14"/>
        <v>0</v>
      </c>
      <c r="G18" s="20">
        <f t="shared" ref="G18:G19" si="15">C18*20</f>
        <v>0</v>
      </c>
      <c r="H18" s="20">
        <f t="shared" ref="H18:H19" si="16">C18*25</f>
        <v>0</v>
      </c>
      <c r="I18" s="20">
        <f>C18*31</f>
        <v>0</v>
      </c>
      <c r="J18" s="20"/>
      <c r="K18" s="22">
        <f t="shared" ref="K18:K19" si="17">C18*40</f>
        <v>0</v>
      </c>
      <c r="L18" s="13"/>
      <c r="M18" s="31" t="s">
        <v>69</v>
      </c>
      <c r="N18" s="31" t="s">
        <v>70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>
      <c r="A19" s="25"/>
      <c r="B19" s="20" t="s">
        <v>71</v>
      </c>
      <c r="C19" s="48"/>
      <c r="D19" s="20" t="s">
        <v>64</v>
      </c>
      <c r="E19" s="20">
        <f t="shared" si="13"/>
        <v>0</v>
      </c>
      <c r="F19" s="20">
        <f>C19*15</f>
        <v>0</v>
      </c>
      <c r="G19" s="20">
        <f t="shared" si="15"/>
        <v>0</v>
      </c>
      <c r="H19" s="20">
        <f t="shared" si="16"/>
        <v>0</v>
      </c>
      <c r="I19" s="20">
        <f>C19*30</f>
        <v>0</v>
      </c>
      <c r="J19" s="20"/>
      <c r="K19" s="22">
        <f t="shared" si="17"/>
        <v>0</v>
      </c>
      <c r="L19" s="13"/>
      <c r="M19" s="31"/>
      <c r="O19" s="13"/>
      <c r="P19" s="13"/>
      <c r="Q19" s="13"/>
      <c r="R19" s="13"/>
      <c r="S19" s="13"/>
      <c r="T19" s="13"/>
      <c r="U19" s="5"/>
      <c r="V19" s="5"/>
      <c r="W19" s="5"/>
      <c r="X19" s="5" t="s">
        <v>9</v>
      </c>
      <c r="Y19" s="13"/>
      <c r="Z19" s="13"/>
      <c r="AA19" s="13"/>
    </row>
    <row r="20" spans="1:27" ht="15.75" customHeight="1">
      <c r="A20" s="35"/>
      <c r="B20" s="36" t="s">
        <v>72</v>
      </c>
      <c r="C20" s="37">
        <v>9200</v>
      </c>
      <c r="D20" s="36" t="s">
        <v>64</v>
      </c>
      <c r="E20" s="36">
        <f t="shared" si="13"/>
        <v>101200</v>
      </c>
      <c r="F20" s="36">
        <f>C20*16</f>
        <v>147200</v>
      </c>
      <c r="G20" s="36">
        <f>C20*21</f>
        <v>193200</v>
      </c>
      <c r="H20" s="36">
        <f>C20*26</f>
        <v>239200</v>
      </c>
      <c r="I20" s="36">
        <f>C20*32</f>
        <v>294400</v>
      </c>
      <c r="J20" s="36"/>
      <c r="K20" s="38">
        <f>C20*42</f>
        <v>386400</v>
      </c>
      <c r="L20" s="13"/>
      <c r="M20" s="31"/>
      <c r="O20" s="13"/>
      <c r="P20" s="13"/>
      <c r="Q20" s="13"/>
      <c r="R20" s="13"/>
      <c r="S20" s="13"/>
      <c r="T20" s="13"/>
      <c r="X20" s="11" t="s">
        <v>73</v>
      </c>
      <c r="Y20" s="13"/>
      <c r="Z20" s="13"/>
      <c r="AA20" s="13"/>
    </row>
    <row r="21" spans="1:27" ht="15.75" customHeight="1">
      <c r="A21" s="49" t="s">
        <v>74</v>
      </c>
      <c r="B21" s="49" t="s">
        <v>100</v>
      </c>
      <c r="C21" s="50">
        <v>0</v>
      </c>
      <c r="D21" s="49" t="s">
        <v>64</v>
      </c>
      <c r="E21" s="49">
        <f>C21</f>
        <v>0</v>
      </c>
      <c r="F21" s="49">
        <f>C21</f>
        <v>0</v>
      </c>
      <c r="G21" s="49">
        <f>C21</f>
        <v>0</v>
      </c>
      <c r="H21" s="49">
        <f>C21</f>
        <v>0</v>
      </c>
      <c r="I21" s="49">
        <f>C21</f>
        <v>0</v>
      </c>
      <c r="J21" s="49"/>
      <c r="K21" s="49">
        <f>C21</f>
        <v>0</v>
      </c>
      <c r="L21" s="13"/>
      <c r="M21" s="31"/>
      <c r="N21" s="4"/>
      <c r="O21" s="13"/>
      <c r="P21" s="13"/>
      <c r="Q21" s="13"/>
      <c r="R21" s="13"/>
      <c r="S21" s="13"/>
      <c r="T21" s="13"/>
      <c r="X21" s="11" t="s">
        <v>75</v>
      </c>
      <c r="Y21" s="13"/>
      <c r="Z21" s="13"/>
      <c r="AA21" s="13"/>
    </row>
    <row r="22" spans="1:27" ht="15.75" customHeight="1">
      <c r="A22" s="6" t="s">
        <v>76</v>
      </c>
      <c r="B22" s="6"/>
      <c r="C22" s="51">
        <v>500</v>
      </c>
      <c r="D22" s="6" t="s">
        <v>64</v>
      </c>
      <c r="E22" s="6">
        <f>C22/10</f>
        <v>50</v>
      </c>
      <c r="F22" s="7">
        <f>C22/15</f>
        <v>33.333333333333336</v>
      </c>
      <c r="G22" s="7">
        <f>C22/20</f>
        <v>25</v>
      </c>
      <c r="H22" s="7">
        <f>C22/25</f>
        <v>20</v>
      </c>
      <c r="I22" s="7">
        <f>C22/30</f>
        <v>16.666666666666668</v>
      </c>
      <c r="J22" s="7"/>
      <c r="K22" s="6">
        <f>C22/41</f>
        <v>12.195121951219512</v>
      </c>
      <c r="L22" s="13"/>
      <c r="M22" s="31"/>
      <c r="N22" s="13"/>
      <c r="O22" s="13"/>
      <c r="P22" s="13"/>
      <c r="Q22" s="13"/>
      <c r="R22" s="13"/>
      <c r="S22" s="13"/>
      <c r="T22" s="13"/>
      <c r="X22" s="11" t="s">
        <v>77</v>
      </c>
      <c r="Y22" s="13"/>
      <c r="Z22" s="13"/>
      <c r="AA22" s="13"/>
    </row>
    <row r="23" spans="1:27" ht="15.75" customHeight="1">
      <c r="A23" s="52" t="s">
        <v>78</v>
      </c>
      <c r="B23" s="44" t="s">
        <v>101</v>
      </c>
      <c r="C23" s="45">
        <v>3000</v>
      </c>
      <c r="D23" s="44" t="s">
        <v>64</v>
      </c>
      <c r="E23" s="44">
        <f>C23</f>
        <v>3000</v>
      </c>
      <c r="F23" s="44">
        <f>C23*15</f>
        <v>45000</v>
      </c>
      <c r="G23" s="44">
        <f>C23*20</f>
        <v>60000</v>
      </c>
      <c r="H23" s="44">
        <f>C23*25</f>
        <v>75000</v>
      </c>
      <c r="I23" s="44">
        <f>C23*30</f>
        <v>90000</v>
      </c>
      <c r="J23" s="44"/>
      <c r="K23" s="47">
        <f t="shared" ref="K23:K28" si="18">C23*42</f>
        <v>126000</v>
      </c>
      <c r="L23" s="13"/>
      <c r="M23" s="31"/>
      <c r="N23" s="13"/>
      <c r="O23" s="13"/>
      <c r="P23" s="13"/>
      <c r="Q23" s="13"/>
      <c r="R23" s="13"/>
      <c r="S23" s="13"/>
      <c r="T23" s="13"/>
      <c r="X23" s="11" t="s">
        <v>79</v>
      </c>
      <c r="Y23" s="13"/>
      <c r="Z23" s="13"/>
      <c r="AA23" s="13"/>
    </row>
    <row r="24" spans="1:27" ht="15.75" customHeight="1">
      <c r="A24" s="25"/>
      <c r="B24" s="20" t="s">
        <v>80</v>
      </c>
      <c r="C24" s="21">
        <v>350</v>
      </c>
      <c r="D24" s="20" t="s">
        <v>64</v>
      </c>
      <c r="E24" s="20">
        <f t="shared" ref="E24:E28" si="19">C24*11</f>
        <v>3850</v>
      </c>
      <c r="F24" s="20">
        <f t="shared" ref="F23:F28" si="20">C24*16</f>
        <v>5600</v>
      </c>
      <c r="G24" s="20">
        <f>C24*21</f>
        <v>7350</v>
      </c>
      <c r="H24" s="20">
        <f t="shared" ref="H23:H28" si="21">C24*26</f>
        <v>9100</v>
      </c>
      <c r="I24" s="20">
        <f t="shared" ref="I23:I28" si="22">C24*32</f>
        <v>11200</v>
      </c>
      <c r="J24" s="20"/>
      <c r="K24" s="22">
        <f t="shared" si="18"/>
        <v>14700</v>
      </c>
      <c r="L24" s="13"/>
      <c r="M24" s="31"/>
      <c r="N24" s="13"/>
      <c r="O24" s="13"/>
      <c r="P24" s="13"/>
      <c r="Q24" s="13"/>
      <c r="R24" s="13"/>
      <c r="S24" s="13"/>
      <c r="T24" s="13"/>
      <c r="X24" s="11" t="s">
        <v>75</v>
      </c>
      <c r="Y24" s="13"/>
      <c r="Z24" s="13"/>
      <c r="AA24" s="13"/>
    </row>
    <row r="25" spans="1:27" ht="15.75" customHeight="1">
      <c r="A25" s="25"/>
      <c r="B25" s="20" t="s">
        <v>81</v>
      </c>
      <c r="C25" s="27">
        <v>350</v>
      </c>
      <c r="D25" s="20" t="s">
        <v>64</v>
      </c>
      <c r="E25" s="20">
        <f t="shared" si="19"/>
        <v>3850</v>
      </c>
      <c r="F25" s="20">
        <f t="shared" si="20"/>
        <v>5600</v>
      </c>
      <c r="G25" s="20">
        <f t="shared" ref="G23:G28" si="23">C25*21</f>
        <v>7350</v>
      </c>
      <c r="H25" s="20">
        <f t="shared" si="21"/>
        <v>9100</v>
      </c>
      <c r="I25" s="20">
        <f t="shared" si="22"/>
        <v>11200</v>
      </c>
      <c r="J25" s="20"/>
      <c r="K25" s="22">
        <f t="shared" si="18"/>
        <v>14700</v>
      </c>
      <c r="L25" s="13"/>
      <c r="M25" s="13"/>
      <c r="N25" s="13"/>
      <c r="O25" s="13"/>
      <c r="P25" s="13"/>
      <c r="Q25" s="13"/>
      <c r="R25" s="13"/>
      <c r="S25" s="13"/>
      <c r="T25" s="13"/>
      <c r="X25" s="11" t="s">
        <v>82</v>
      </c>
      <c r="Y25" s="13"/>
      <c r="Z25" s="13"/>
      <c r="AA25" s="13"/>
    </row>
    <row r="26" spans="1:27" ht="15.75" customHeight="1">
      <c r="A26" s="25"/>
      <c r="B26" s="20" t="s">
        <v>83</v>
      </c>
      <c r="C26" s="21"/>
      <c r="D26" s="20" t="s">
        <v>64</v>
      </c>
      <c r="E26" s="20">
        <f t="shared" si="19"/>
        <v>0</v>
      </c>
      <c r="F26" s="20">
        <f t="shared" si="20"/>
        <v>0</v>
      </c>
      <c r="G26" s="20">
        <f t="shared" si="23"/>
        <v>0</v>
      </c>
      <c r="H26" s="20">
        <f t="shared" si="21"/>
        <v>0</v>
      </c>
      <c r="I26" s="20">
        <f t="shared" si="22"/>
        <v>0</v>
      </c>
      <c r="J26" s="20"/>
      <c r="K26" s="22">
        <f t="shared" si="18"/>
        <v>0</v>
      </c>
      <c r="L26" s="13"/>
      <c r="M26" s="13"/>
      <c r="N26" s="13"/>
      <c r="O26" s="5"/>
      <c r="P26" s="5"/>
      <c r="Q26" s="5"/>
      <c r="R26" s="5"/>
      <c r="S26" s="5"/>
      <c r="T26" s="5"/>
      <c r="U26" s="5"/>
      <c r="X26" s="11" t="s">
        <v>84</v>
      </c>
      <c r="Y26" s="13"/>
      <c r="Z26" s="13"/>
      <c r="AA26" s="13"/>
    </row>
    <row r="27" spans="1:27" ht="15.75" customHeight="1">
      <c r="A27" s="25"/>
      <c r="B27" s="20" t="s">
        <v>85</v>
      </c>
      <c r="C27" s="21">
        <v>450</v>
      </c>
      <c r="D27" s="20" t="s">
        <v>64</v>
      </c>
      <c r="E27" s="20">
        <f t="shared" si="19"/>
        <v>4950</v>
      </c>
      <c r="F27" s="20">
        <f t="shared" si="20"/>
        <v>7200</v>
      </c>
      <c r="G27" s="20">
        <f t="shared" si="23"/>
        <v>9450</v>
      </c>
      <c r="H27" s="20">
        <f t="shared" si="21"/>
        <v>11700</v>
      </c>
      <c r="I27" s="20">
        <f t="shared" si="22"/>
        <v>14400</v>
      </c>
      <c r="J27" s="20"/>
      <c r="K27" s="22">
        <f t="shared" si="18"/>
        <v>18900</v>
      </c>
      <c r="L27" s="13"/>
      <c r="M27" s="13"/>
      <c r="N27" s="13"/>
      <c r="X27" s="11" t="s">
        <v>86</v>
      </c>
      <c r="Y27" s="13"/>
      <c r="Z27" s="13"/>
      <c r="AA27" s="13"/>
    </row>
    <row r="28" spans="1:27" ht="15.75" customHeight="1">
      <c r="A28" s="35"/>
      <c r="B28" s="36" t="s">
        <v>87</v>
      </c>
      <c r="C28" s="53"/>
      <c r="D28" s="36" t="s">
        <v>64</v>
      </c>
      <c r="E28" s="36">
        <f t="shared" si="19"/>
        <v>0</v>
      </c>
      <c r="F28" s="36">
        <f t="shared" si="20"/>
        <v>0</v>
      </c>
      <c r="G28" s="36">
        <f t="shared" si="23"/>
        <v>0</v>
      </c>
      <c r="H28" s="36">
        <f t="shared" si="21"/>
        <v>0</v>
      </c>
      <c r="I28" s="36">
        <f t="shared" si="22"/>
        <v>0</v>
      </c>
      <c r="J28" s="36"/>
      <c r="K28" s="38">
        <f t="shared" si="18"/>
        <v>0</v>
      </c>
      <c r="L28" s="13"/>
      <c r="M28" s="13"/>
      <c r="N28" s="13"/>
      <c r="X28" s="11" t="s">
        <v>88</v>
      </c>
      <c r="Y28" s="13"/>
      <c r="Z28" s="13"/>
      <c r="AA28" s="13"/>
    </row>
    <row r="29" spans="1:27" ht="15.75" customHeight="1">
      <c r="A29" s="49" t="s">
        <v>89</v>
      </c>
      <c r="B29" s="49"/>
      <c r="C29" s="49"/>
      <c r="D29" s="16" t="s">
        <v>24</v>
      </c>
      <c r="E29" s="49">
        <f t="shared" ref="E29:I29" si="24">SUM(E5:E14)</f>
        <v>37766.5</v>
      </c>
      <c r="F29" s="49">
        <f t="shared" si="24"/>
        <v>32759.666666666668</v>
      </c>
      <c r="G29" s="49">
        <f t="shared" si="24"/>
        <v>39403.5</v>
      </c>
      <c r="H29" s="49">
        <f t="shared" si="24"/>
        <v>44538.8</v>
      </c>
      <c r="I29" s="49">
        <f t="shared" si="24"/>
        <v>52041.290322580644</v>
      </c>
      <c r="J29" s="49"/>
      <c r="K29" s="49">
        <f>SUM(K5:K14)</f>
        <v>14443.658536585366</v>
      </c>
      <c r="L29" s="13"/>
      <c r="M29" s="13"/>
      <c r="N29" s="13"/>
      <c r="X29" s="11" t="s">
        <v>75</v>
      </c>
      <c r="Y29" s="13"/>
      <c r="Z29" s="13"/>
      <c r="AA29" s="13"/>
    </row>
    <row r="30" spans="1:27" ht="15.75" customHeight="1">
      <c r="A30" s="20"/>
      <c r="B30" s="20"/>
      <c r="C30" s="20"/>
      <c r="D30" s="20" t="s">
        <v>64</v>
      </c>
      <c r="E30" s="20">
        <f t="shared" ref="E30:I30" si="25">SUM(E15:E28)</f>
        <v>435900</v>
      </c>
      <c r="F30" s="20">
        <f t="shared" si="25"/>
        <v>674633.33333333337</v>
      </c>
      <c r="G30" s="20">
        <f>SUM(G15:G28)</f>
        <v>886375</v>
      </c>
      <c r="H30" s="20">
        <f t="shared" si="25"/>
        <v>1098120</v>
      </c>
      <c r="I30" s="20">
        <f t="shared" si="25"/>
        <v>1349216.6666666667</v>
      </c>
      <c r="J30" s="20"/>
      <c r="K30" s="20">
        <f>SUM(K15:K28)</f>
        <v>1778712.1951219512</v>
      </c>
      <c r="L30" s="13"/>
      <c r="M30" s="13"/>
      <c r="N30" s="13"/>
      <c r="X30" s="11" t="s">
        <v>90</v>
      </c>
      <c r="Y30" s="13"/>
      <c r="Z30" s="13"/>
      <c r="AA30" s="13"/>
    </row>
    <row r="31" spans="1:27" ht="15.75" customHeight="1">
      <c r="A31" s="54" t="s">
        <v>91</v>
      </c>
      <c r="B31" s="54"/>
      <c r="C31" s="54"/>
      <c r="D31" s="55" t="s">
        <v>24</v>
      </c>
      <c r="E31" s="54">
        <f t="shared" ref="E31:E32" si="26">E29/10</f>
        <v>3776.65</v>
      </c>
      <c r="F31" s="54">
        <f t="shared" ref="F31:F32" si="27">F29/15</f>
        <v>2183.9777777777776</v>
      </c>
      <c r="G31" s="54">
        <f t="shared" ref="G31:G32" si="28">G29/20</f>
        <v>1970.175</v>
      </c>
      <c r="H31" s="54">
        <f t="shared" ref="H31:H32" si="29">H29/25</f>
        <v>1781.5520000000001</v>
      </c>
      <c r="I31" s="54">
        <f t="shared" ref="I31:I32" si="30">I29/30</f>
        <v>1734.7096774193549</v>
      </c>
      <c r="J31" s="54"/>
      <c r="K31" s="54">
        <f t="shared" ref="K31:K32" si="31">K29/40</f>
        <v>361.09146341463418</v>
      </c>
      <c r="L31" s="13"/>
      <c r="M31" s="13"/>
      <c r="N31" s="13"/>
      <c r="X31" s="11" t="s">
        <v>73</v>
      </c>
      <c r="Y31" s="13"/>
      <c r="Z31" s="13"/>
      <c r="AA31" s="13"/>
    </row>
    <row r="32" spans="1:27" ht="15.75" customHeight="1">
      <c r="A32" s="54"/>
      <c r="B32" s="54"/>
      <c r="C32" s="54"/>
      <c r="D32" s="54" t="s">
        <v>64</v>
      </c>
      <c r="E32" s="54">
        <f t="shared" si="26"/>
        <v>43590</v>
      </c>
      <c r="F32" s="54">
        <f t="shared" si="27"/>
        <v>44975.555555555555</v>
      </c>
      <c r="G32" s="54">
        <f>G30/20</f>
        <v>44318.75</v>
      </c>
      <c r="H32" s="54">
        <f t="shared" si="29"/>
        <v>43924.800000000003</v>
      </c>
      <c r="I32" s="54">
        <f t="shared" si="30"/>
        <v>44973.888888888891</v>
      </c>
      <c r="J32" s="54"/>
      <c r="K32" s="54">
        <f t="shared" si="31"/>
        <v>44467.804878048781</v>
      </c>
      <c r="L32" s="13"/>
      <c r="M32" s="13"/>
      <c r="N32" s="13"/>
      <c r="X32" s="11" t="s">
        <v>73</v>
      </c>
      <c r="Y32" s="13"/>
      <c r="Z32" s="13"/>
      <c r="AA32" s="13"/>
    </row>
    <row r="33" spans="1:27" ht="15.75" customHeight="1">
      <c r="A33" s="56"/>
      <c r="B33" s="56" t="s">
        <v>92</v>
      </c>
      <c r="C33" s="57">
        <v>36</v>
      </c>
      <c r="D33" s="20" t="s">
        <v>93</v>
      </c>
      <c r="E33" s="56">
        <f>E31*C33+E32</f>
        <v>179549.4</v>
      </c>
      <c r="F33" s="56">
        <f>F31*C33+F32</f>
        <v>123598.75555555554</v>
      </c>
      <c r="G33" s="56">
        <f>G31*C33+G32</f>
        <v>115245.05</v>
      </c>
      <c r="H33" s="56">
        <f>H31*C33+H32</f>
        <v>108060.67200000001</v>
      </c>
      <c r="I33" s="56">
        <f>I31*C33+I32</f>
        <v>107423.43727598566</v>
      </c>
      <c r="J33" s="56"/>
      <c r="K33" s="56">
        <f>K31*C33+K32</f>
        <v>57467.097560975613</v>
      </c>
      <c r="L33" s="13"/>
      <c r="M33" s="13"/>
      <c r="N33" s="13"/>
      <c r="V33" s="13"/>
      <c r="W33" s="13"/>
      <c r="X33" s="13"/>
      <c r="Y33" s="13"/>
      <c r="Z33" s="13"/>
      <c r="AA33" s="13"/>
    </row>
    <row r="34" spans="1:27" ht="15.75" customHeight="1">
      <c r="A34" s="56" t="s">
        <v>97</v>
      </c>
      <c r="B34" s="56"/>
      <c r="C34" s="58"/>
      <c r="D34" s="20" t="s">
        <v>64</v>
      </c>
      <c r="E34" s="58"/>
      <c r="F34" s="59">
        <v>119900</v>
      </c>
      <c r="G34" s="59">
        <v>119900</v>
      </c>
      <c r="H34" s="59">
        <v>119900</v>
      </c>
      <c r="I34" s="59"/>
      <c r="J34" s="58"/>
      <c r="K34" s="58"/>
      <c r="L34" s="13"/>
      <c r="M34" s="13"/>
      <c r="N34" s="13"/>
      <c r="V34" s="13"/>
      <c r="W34" s="13"/>
      <c r="X34" s="13"/>
      <c r="Y34" s="13"/>
      <c r="Z34" s="13"/>
      <c r="AA34" s="13"/>
    </row>
    <row r="35" spans="1:27" s="64" customFormat="1" ht="15.75" customHeight="1">
      <c r="A35" s="66" t="s">
        <v>98</v>
      </c>
      <c r="B35" s="67"/>
      <c r="C35" s="59"/>
      <c r="D35" s="28" t="s">
        <v>99</v>
      </c>
      <c r="E35" s="59"/>
      <c r="F35" s="59">
        <v>129900</v>
      </c>
      <c r="G35" s="59">
        <v>129900</v>
      </c>
      <c r="H35" s="59">
        <v>129900</v>
      </c>
      <c r="I35" s="59"/>
      <c r="J35" s="59"/>
      <c r="K35" s="59"/>
      <c r="L35" s="31"/>
      <c r="M35" s="31"/>
      <c r="N35" s="31"/>
      <c r="V35" s="31"/>
      <c r="W35" s="31"/>
      <c r="X35" s="31"/>
      <c r="Y35" s="31"/>
      <c r="Z35" s="31"/>
      <c r="AA35" s="31"/>
    </row>
    <row r="36" spans="1:27" ht="15.75" customHeight="1">
      <c r="A36" s="60" t="s">
        <v>94</v>
      </c>
      <c r="B36" s="60"/>
      <c r="C36" s="65">
        <v>0.7</v>
      </c>
      <c r="D36" s="60" t="s">
        <v>64</v>
      </c>
      <c r="E36" s="60">
        <f t="shared" ref="E36" si="32">(E34-E33)*15</f>
        <v>-2693241</v>
      </c>
      <c r="F36" s="60">
        <f>(F34-F33)*15*0.7</f>
        <v>-38836.933333333218</v>
      </c>
      <c r="G36" s="60">
        <f>(G34-G33)*20</f>
        <v>93098.999999999942</v>
      </c>
      <c r="H36" s="60">
        <f>(H34-H33)*25</f>
        <v>295983.19999999984</v>
      </c>
      <c r="I36" s="60">
        <f>(I34-I33)*31</f>
        <v>-3330126.5555555555</v>
      </c>
      <c r="J36" s="60">
        <f>(J34-J33)*36</f>
        <v>0</v>
      </c>
      <c r="K36" s="60">
        <f>(K34-K33)*41</f>
        <v>-2356151</v>
      </c>
      <c r="L36" s="13"/>
      <c r="M36" s="13"/>
      <c r="N36" s="13"/>
      <c r="V36" s="13"/>
      <c r="W36" s="13"/>
      <c r="X36" s="13"/>
      <c r="Y36" s="13"/>
      <c r="Z36" s="13"/>
      <c r="AA36" s="13"/>
    </row>
    <row r="37" spans="1:27" s="64" customFormat="1" ht="15.75" customHeight="1">
      <c r="A37" s="60" t="s">
        <v>94</v>
      </c>
      <c r="B37" s="60"/>
      <c r="C37" s="65">
        <v>0.3</v>
      </c>
      <c r="D37" s="60" t="s">
        <v>64</v>
      </c>
      <c r="E37" s="60"/>
      <c r="F37" s="60">
        <f>(F35-F33)*15*0.3</f>
        <v>28355.600000000049</v>
      </c>
      <c r="G37" s="60">
        <f t="shared" ref="G37:H37" si="33">(G35-G33)*15*0.3</f>
        <v>65947.27499999998</v>
      </c>
      <c r="H37" s="60">
        <f t="shared" si="33"/>
        <v>98276.975999999981</v>
      </c>
      <c r="I37" s="60"/>
      <c r="J37" s="60"/>
      <c r="K37" s="60"/>
      <c r="L37" s="31"/>
      <c r="M37" s="31"/>
      <c r="N37" s="31"/>
      <c r="V37" s="31"/>
      <c r="W37" s="31"/>
      <c r="X37" s="31"/>
      <c r="Y37" s="31"/>
      <c r="Z37" s="31"/>
      <c r="AA37" s="31"/>
    </row>
    <row r="38" spans="1:27" ht="15.75" customHeight="1">
      <c r="A38" s="56" t="s">
        <v>95</v>
      </c>
      <c r="B38" s="20"/>
      <c r="C38" s="20"/>
      <c r="D38" s="20" t="s">
        <v>64</v>
      </c>
      <c r="E38" s="56"/>
      <c r="F38" s="56">
        <f>SUM(F36:F37)</f>
        <v>-10481.333333333168</v>
      </c>
      <c r="G38" s="56">
        <f t="shared" ref="G38:H38" si="34">SUM(G36:G37)</f>
        <v>159046.27499999991</v>
      </c>
      <c r="H38" s="56">
        <f t="shared" si="34"/>
        <v>394260.1759999998</v>
      </c>
      <c r="I38" s="56"/>
      <c r="J38" s="56"/>
      <c r="K38" s="5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5.75" customHeight="1">
      <c r="A39" s="6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5.75" customHeight="1">
      <c r="A40" s="62"/>
      <c r="B40" s="63"/>
      <c r="C40" s="63"/>
      <c r="D40" s="6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3"/>
      <c r="B41" s="1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3"/>
      <c r="B42" s="1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3"/>
      <c r="B43" s="1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3"/>
      <c r="B44" s="1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3"/>
      <c r="B45" s="1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3"/>
      <c r="B46" s="1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3"/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3"/>
      <c r="B48" s="1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3"/>
      <c r="B49" s="1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3"/>
      <c r="B50" s="1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3"/>
      <c r="B51" s="1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3"/>
      <c r="B52" s="1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3"/>
      <c r="B53" s="1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3"/>
      <c r="B54" s="1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3"/>
      <c r="B55" s="1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3"/>
      <c r="B56" s="1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3"/>
      <c r="B57" s="1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3"/>
      <c r="B58" s="1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3"/>
      <c r="B59" s="1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3"/>
      <c r="B60" s="1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3"/>
      <c r="B61" s="1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3"/>
      <c r="B62" s="1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3"/>
      <c r="B63" s="1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3"/>
      <c r="B64" s="1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3"/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3"/>
      <c r="B66" s="1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3"/>
      <c r="B67" s="1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3"/>
      <c r="B68" s="1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3"/>
      <c r="B69" s="1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3"/>
      <c r="B70" s="1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3"/>
      <c r="B71" s="1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3"/>
      <c r="B72" s="1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3"/>
      <c r="B73" s="1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3"/>
      <c r="B74" s="1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3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3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3"/>
      <c r="B77" s="1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3"/>
      <c r="B78" s="1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3"/>
      <c r="B79" s="1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3"/>
      <c r="B80" s="1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3"/>
      <c r="B81" s="1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3"/>
      <c r="B82" s="1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3"/>
      <c r="B83" s="1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3"/>
      <c r="B84" s="1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3"/>
      <c r="B85" s="1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3"/>
      <c r="B86" s="1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3"/>
      <c r="B87" s="1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3"/>
      <c r="B88" s="1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3"/>
      <c r="B89" s="1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3"/>
      <c r="B90" s="1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3"/>
      <c r="B91" s="1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3"/>
      <c r="B92" s="1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3"/>
      <c r="B93" s="1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3"/>
      <c r="B94" s="1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3"/>
      <c r="B95" s="1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3"/>
      <c r="B96" s="1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3"/>
      <c r="B97" s="1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3"/>
      <c r="B98" s="1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3"/>
      <c r="B99" s="1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3"/>
      <c r="B100" s="1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3"/>
      <c r="B101" s="1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3"/>
      <c r="B102" s="1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3"/>
      <c r="B103" s="1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3"/>
      <c r="B104" s="1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3"/>
      <c r="B105" s="1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3"/>
      <c r="B106" s="1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3"/>
      <c r="B107" s="1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3"/>
      <c r="B108" s="1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3"/>
      <c r="B109" s="1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3"/>
      <c r="B110" s="1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3"/>
      <c r="B111" s="1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3"/>
      <c r="B112" s="1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3"/>
      <c r="B113" s="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3"/>
      <c r="B114" s="1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3"/>
      <c r="B115" s="1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3"/>
      <c r="B116" s="1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3"/>
      <c r="B117" s="1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3"/>
      <c r="B118" s="1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3"/>
      <c r="B119" s="1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3"/>
      <c r="B120" s="1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3"/>
      <c r="B121" s="1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3"/>
      <c r="B122" s="1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3"/>
      <c r="B123" s="1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3"/>
      <c r="B124" s="1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3"/>
      <c r="B125" s="1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3"/>
      <c r="B126" s="1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3"/>
      <c r="B127" s="1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3"/>
      <c r="B128" s="1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3"/>
      <c r="B129" s="1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3"/>
      <c r="B130" s="1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3"/>
      <c r="B131" s="1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3"/>
      <c r="B132" s="1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3"/>
      <c r="B133" s="1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3"/>
      <c r="B134" s="1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3"/>
      <c r="B135" s="1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3"/>
      <c r="B136" s="1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3"/>
      <c r="B137" s="1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3"/>
      <c r="B138" s="1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3"/>
      <c r="B139" s="1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3"/>
      <c r="B140" s="1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3"/>
      <c r="B141" s="1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3"/>
      <c r="B142" s="1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3"/>
      <c r="B143" s="1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3"/>
      <c r="B144" s="1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3"/>
      <c r="B145" s="1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3"/>
      <c r="B146" s="1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3"/>
      <c r="B147" s="1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3"/>
      <c r="B148" s="1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3"/>
      <c r="B149" s="1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3"/>
      <c r="B150" s="1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3"/>
      <c r="B151" s="1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3"/>
      <c r="B152" s="1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3"/>
      <c r="B153" s="1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3"/>
      <c r="B154" s="1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3"/>
      <c r="B155" s="1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3"/>
      <c r="B156" s="1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3"/>
      <c r="B157" s="1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3"/>
      <c r="B158" s="1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3"/>
      <c r="B159" s="1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3"/>
      <c r="B160" s="1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3"/>
      <c r="B161" s="1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3"/>
      <c r="B162" s="1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3"/>
      <c r="B163" s="1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3"/>
      <c r="B164" s="1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3"/>
      <c r="B165" s="1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3"/>
      <c r="B166" s="1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3"/>
      <c r="B167" s="1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3"/>
      <c r="B168" s="1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3"/>
      <c r="B169" s="1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3"/>
      <c r="B170" s="1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3"/>
      <c r="B171" s="1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3"/>
      <c r="B172" s="1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3"/>
      <c r="B173" s="1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3"/>
      <c r="B174" s="1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3"/>
      <c r="B175" s="1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3"/>
      <c r="B176" s="1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3"/>
      <c r="B177" s="1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3"/>
      <c r="B178" s="1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3"/>
      <c r="B179" s="1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3"/>
      <c r="B180" s="1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3"/>
      <c r="B181" s="1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3"/>
      <c r="B182" s="1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3"/>
      <c r="B183" s="1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3"/>
      <c r="B184" s="1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3"/>
      <c r="B185" s="1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3"/>
      <c r="B186" s="1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3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3"/>
      <c r="B188" s="1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3"/>
      <c r="B189" s="1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3"/>
      <c r="B190" s="1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3"/>
      <c r="B191" s="1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3"/>
      <c r="B192" s="1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3"/>
      <c r="B193" s="1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3"/>
      <c r="B194" s="1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3"/>
      <c r="B195" s="1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3"/>
      <c r="B196" s="1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3"/>
      <c r="B197" s="1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3"/>
      <c r="B198" s="1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3"/>
      <c r="B199" s="1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3"/>
      <c r="B200" s="1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3"/>
      <c r="B201" s="1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3"/>
      <c r="B202" s="1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3"/>
      <c r="B203" s="1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3"/>
      <c r="B204" s="1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3"/>
      <c r="B205" s="1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3"/>
      <c r="B206" s="1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3"/>
      <c r="B207" s="1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3"/>
      <c r="B208" s="1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3"/>
      <c r="B209" s="1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3"/>
      <c r="B210" s="1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3"/>
      <c r="B211" s="1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3"/>
      <c r="B212" s="1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3"/>
      <c r="B213" s="1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3"/>
      <c r="B214" s="1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3"/>
      <c r="B215" s="1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3"/>
      <c r="B216" s="1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3"/>
      <c r="B217" s="1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3"/>
      <c r="B218" s="1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3"/>
      <c r="B219" s="1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3"/>
      <c r="B220" s="1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3"/>
      <c r="B221" s="1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3"/>
      <c r="B222" s="1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3"/>
      <c r="B223" s="1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3"/>
      <c r="B224" s="1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3"/>
      <c r="B225" s="1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3"/>
      <c r="B226" s="1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3"/>
      <c r="B227" s="1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3"/>
      <c r="B228" s="1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3"/>
      <c r="B229" s="1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3"/>
      <c r="B230" s="1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3"/>
      <c r="B231" s="1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3"/>
      <c r="B232" s="1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3"/>
      <c r="B233" s="1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3"/>
      <c r="B234" s="1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3"/>
      <c r="B235" s="1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3"/>
      <c r="B236" s="1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3"/>
      <c r="B237" s="1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3"/>
      <c r="B238" s="1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3"/>
      <c r="B239" s="1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3"/>
      <c r="B240" s="1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3"/>
      <c r="B241" s="1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3"/>
      <c r="B242" s="1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3"/>
      <c r="B243" s="1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3"/>
      <c r="B244" s="1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3"/>
      <c r="B245" s="1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3"/>
      <c r="B246" s="1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3"/>
      <c r="B247" s="1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3"/>
      <c r="B248" s="1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3"/>
      <c r="B249" s="1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3"/>
      <c r="B250" s="1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3"/>
      <c r="B251" s="1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3"/>
      <c r="B252" s="1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3"/>
      <c r="B253" s="1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3"/>
      <c r="B254" s="1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3"/>
      <c r="B255" s="1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3"/>
      <c r="B256" s="1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3"/>
      <c r="B258" s="1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3"/>
      <c r="B259" s="1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3"/>
      <c r="B260" s="1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3"/>
      <c r="B261" s="1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3"/>
      <c r="B262" s="1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3"/>
      <c r="B263" s="1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3"/>
      <c r="B264" s="1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3"/>
      <c r="B265" s="1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3"/>
      <c r="B266" s="1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3"/>
      <c r="B267" s="1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3"/>
      <c r="B268" s="1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3"/>
      <c r="B269" s="1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3"/>
      <c r="B270" s="1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3"/>
      <c r="B271" s="1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3"/>
      <c r="B272" s="1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3"/>
      <c r="B273" s="1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3"/>
      <c r="B274" s="1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3"/>
      <c r="B275" s="1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3"/>
      <c r="B276" s="1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3"/>
      <c r="B277" s="1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3"/>
      <c r="B278" s="1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3"/>
      <c r="B279" s="1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3"/>
      <c r="B280" s="1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3"/>
      <c r="B281" s="1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3"/>
      <c r="B282" s="1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3"/>
      <c r="B283" s="1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3"/>
      <c r="B284" s="1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3"/>
      <c r="B285" s="1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3"/>
      <c r="B286" s="1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3"/>
      <c r="B287" s="1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3"/>
      <c r="B288" s="1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3"/>
      <c r="B289" s="1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3"/>
      <c r="B290" s="1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3"/>
      <c r="B291" s="1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3"/>
      <c r="B292" s="1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3"/>
      <c r="B293" s="1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3"/>
      <c r="B294" s="1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3"/>
      <c r="B295" s="1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3"/>
      <c r="B296" s="1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3"/>
      <c r="B297" s="1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3"/>
      <c r="B298" s="1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3"/>
      <c r="B299" s="1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3"/>
      <c r="B300" s="1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3"/>
      <c r="B301" s="1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3"/>
      <c r="B302" s="1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3"/>
      <c r="B303" s="1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3"/>
      <c r="B304" s="1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3"/>
      <c r="B305" s="1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3"/>
      <c r="B306" s="1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3"/>
      <c r="B307" s="1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3"/>
      <c r="B308" s="1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3"/>
      <c r="B309" s="1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3"/>
      <c r="B310" s="1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3"/>
      <c r="B311" s="1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3"/>
      <c r="B312" s="1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3"/>
      <c r="B313" s="1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3"/>
      <c r="B314" s="1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3"/>
      <c r="B315" s="1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3"/>
      <c r="B316" s="1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3"/>
      <c r="B317" s="1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3"/>
      <c r="B318" s="1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3"/>
      <c r="B319" s="1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3"/>
      <c r="B320" s="1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3"/>
      <c r="B321" s="1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3"/>
      <c r="B322" s="1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3"/>
      <c r="B323" s="1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3"/>
      <c r="B324" s="1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3"/>
      <c r="B325" s="1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3"/>
      <c r="B326" s="1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3"/>
      <c r="B327" s="1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3"/>
      <c r="B328" s="1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3"/>
      <c r="B329" s="1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3"/>
      <c r="B330" s="1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3"/>
      <c r="B331" s="1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3"/>
      <c r="B332" s="1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3"/>
      <c r="B333" s="1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3"/>
      <c r="B334" s="1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3"/>
      <c r="B335" s="1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3"/>
      <c r="B336" s="1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3"/>
      <c r="B337" s="1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3"/>
      <c r="B338" s="1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3"/>
      <c r="B339" s="1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3"/>
      <c r="B340" s="1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3"/>
      <c r="B341" s="1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3"/>
      <c r="B342" s="1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3"/>
      <c r="B343" s="1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3"/>
      <c r="B344" s="1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3"/>
      <c r="B345" s="1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3"/>
      <c r="B346" s="1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3"/>
      <c r="B347" s="1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3"/>
      <c r="B348" s="1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3"/>
      <c r="B349" s="1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3"/>
      <c r="B350" s="1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3"/>
      <c r="B351" s="1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3"/>
      <c r="B352" s="1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3"/>
      <c r="B353" s="1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3"/>
      <c r="B354" s="1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3"/>
      <c r="B355" s="1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3"/>
      <c r="B356" s="1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3"/>
      <c r="B357" s="1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3"/>
      <c r="B358" s="1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3"/>
      <c r="B359" s="1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3"/>
      <c r="B360" s="1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3"/>
      <c r="B361" s="1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3"/>
      <c r="B362" s="1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3"/>
      <c r="B363" s="1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3"/>
      <c r="B364" s="1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3"/>
      <c r="B365" s="1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3"/>
      <c r="B366" s="1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3"/>
      <c r="B367" s="1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3"/>
      <c r="B368" s="1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3"/>
      <c r="B369" s="1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3"/>
      <c r="B370" s="1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3"/>
      <c r="B371" s="1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3"/>
      <c r="B372" s="1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3"/>
      <c r="B373" s="1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3"/>
      <c r="B374" s="1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3"/>
      <c r="B375" s="1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3"/>
      <c r="B376" s="1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3"/>
      <c r="B377" s="1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3"/>
      <c r="B378" s="1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3"/>
      <c r="B379" s="1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3"/>
      <c r="B380" s="1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3"/>
      <c r="B381" s="1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3"/>
      <c r="B382" s="1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3"/>
      <c r="B383" s="1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3"/>
      <c r="B384" s="1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3"/>
      <c r="B385" s="1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3"/>
      <c r="B386" s="1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3"/>
      <c r="B387" s="1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3"/>
      <c r="B388" s="1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3"/>
      <c r="B389" s="1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3"/>
      <c r="B390" s="1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3"/>
      <c r="B391" s="1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3"/>
      <c r="B392" s="1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3"/>
      <c r="B393" s="1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3"/>
      <c r="B394" s="1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3"/>
      <c r="B395" s="1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3"/>
      <c r="B396" s="1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3"/>
      <c r="B397" s="1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3"/>
      <c r="B398" s="1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3"/>
      <c r="B399" s="1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3"/>
      <c r="B400" s="1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3"/>
      <c r="B401" s="1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3"/>
      <c r="B402" s="1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3"/>
      <c r="B403" s="1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3"/>
      <c r="B404" s="1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3"/>
      <c r="B405" s="1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3"/>
      <c r="B406" s="1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3"/>
      <c r="B407" s="1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3"/>
      <c r="B408" s="1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3"/>
      <c r="B409" s="1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3"/>
      <c r="B410" s="1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3"/>
      <c r="B411" s="1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3"/>
      <c r="B412" s="1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3"/>
      <c r="B413" s="1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3"/>
      <c r="B414" s="1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3"/>
      <c r="B415" s="1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3"/>
      <c r="B416" s="1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3"/>
      <c r="B417" s="1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3"/>
      <c r="B418" s="1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3"/>
      <c r="B419" s="1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3"/>
      <c r="B420" s="1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3"/>
      <c r="B421" s="1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3"/>
      <c r="B422" s="1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3"/>
      <c r="B423" s="1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3"/>
      <c r="B424" s="1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3"/>
      <c r="B425" s="1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3"/>
      <c r="B426" s="1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3"/>
      <c r="B427" s="1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3"/>
      <c r="B428" s="1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3"/>
      <c r="B429" s="1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3"/>
      <c r="B430" s="1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3"/>
      <c r="B431" s="1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3"/>
      <c r="B432" s="1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3"/>
      <c r="B433" s="1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3"/>
      <c r="B434" s="1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3"/>
      <c r="B435" s="1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3"/>
      <c r="B436" s="1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3"/>
      <c r="B437" s="1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3"/>
      <c r="B438" s="1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3"/>
      <c r="B439" s="1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3"/>
      <c r="B440" s="1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3"/>
      <c r="B441" s="1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3"/>
      <c r="B442" s="1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3"/>
      <c r="B443" s="1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3"/>
      <c r="B444" s="1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3"/>
      <c r="B445" s="1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3"/>
      <c r="B446" s="1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3"/>
      <c r="B447" s="1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3"/>
      <c r="B448" s="1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3"/>
      <c r="B449" s="1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3"/>
      <c r="B450" s="1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3"/>
      <c r="B451" s="1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3"/>
      <c r="B452" s="1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3"/>
      <c r="B453" s="1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3"/>
      <c r="B454" s="1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3"/>
      <c r="B455" s="1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3"/>
      <c r="B456" s="1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3"/>
      <c r="B457" s="1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3"/>
      <c r="B458" s="1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3"/>
      <c r="B459" s="1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3"/>
      <c r="B460" s="1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3"/>
      <c r="B461" s="1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3"/>
      <c r="B462" s="1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3"/>
      <c r="B463" s="1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3"/>
      <c r="B464" s="1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3"/>
      <c r="B465" s="1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3"/>
      <c r="B466" s="1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3"/>
      <c r="B467" s="1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3"/>
      <c r="B468" s="1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3"/>
      <c r="B469" s="1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3"/>
      <c r="B470" s="1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3"/>
      <c r="B471" s="1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3"/>
      <c r="B472" s="1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3"/>
      <c r="B473" s="1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3"/>
      <c r="B474" s="1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3"/>
      <c r="B475" s="1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3"/>
      <c r="B476" s="1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3"/>
      <c r="B477" s="1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3"/>
      <c r="B478" s="1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3"/>
      <c r="B479" s="1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3"/>
      <c r="B480" s="1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3"/>
      <c r="B481" s="1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3"/>
      <c r="B482" s="1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3"/>
      <c r="B483" s="1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3"/>
      <c r="B484" s="1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3"/>
      <c r="B485" s="1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3"/>
      <c r="B486" s="1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3"/>
      <c r="B487" s="1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3"/>
      <c r="B488" s="1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3"/>
      <c r="B489" s="1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3"/>
      <c r="B490" s="1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3"/>
      <c r="B491" s="1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3"/>
      <c r="B492" s="1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3"/>
      <c r="B493" s="1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3"/>
      <c r="B494" s="1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3"/>
      <c r="B495" s="1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3"/>
      <c r="B496" s="1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3"/>
      <c r="B497" s="1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3"/>
      <c r="B498" s="1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3"/>
      <c r="B499" s="1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3"/>
      <c r="B500" s="1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3"/>
      <c r="B501" s="1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3"/>
      <c r="B502" s="1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3"/>
      <c r="B503" s="1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3"/>
      <c r="B504" s="1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3"/>
      <c r="B505" s="1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3"/>
      <c r="B506" s="1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3"/>
      <c r="B507" s="1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3"/>
      <c r="B508" s="1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3"/>
      <c r="B509" s="1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3"/>
      <c r="B510" s="1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3"/>
      <c r="B511" s="1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3"/>
      <c r="B512" s="1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3"/>
      <c r="B513" s="1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3"/>
      <c r="B514" s="1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3"/>
      <c r="B515" s="1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3"/>
      <c r="B516" s="1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3"/>
      <c r="B517" s="1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3"/>
      <c r="B518" s="1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3"/>
      <c r="B519" s="1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3"/>
      <c r="B520" s="1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3"/>
      <c r="B521" s="1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3"/>
      <c r="B522" s="1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3"/>
      <c r="B523" s="1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3"/>
      <c r="B524" s="1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3"/>
      <c r="B525" s="1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3"/>
      <c r="B526" s="1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3"/>
      <c r="B527" s="1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3"/>
      <c r="B528" s="1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3"/>
      <c r="B529" s="1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3"/>
      <c r="B530" s="1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3"/>
      <c r="B531" s="1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3"/>
      <c r="B532" s="1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3"/>
      <c r="B533" s="1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3"/>
      <c r="B534" s="1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3"/>
      <c r="B535" s="1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3"/>
      <c r="B536" s="1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3"/>
      <c r="B537" s="1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3"/>
      <c r="B538" s="1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3"/>
      <c r="B539" s="1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3"/>
      <c r="B540" s="1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3"/>
      <c r="B541" s="1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3"/>
      <c r="B542" s="1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3"/>
      <c r="B543" s="1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3"/>
      <c r="B544" s="1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3"/>
      <c r="B545" s="1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3"/>
      <c r="B546" s="1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3"/>
      <c r="B547" s="1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3"/>
      <c r="B548" s="1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3"/>
      <c r="B549" s="1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3"/>
      <c r="B550" s="1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3"/>
      <c r="B551" s="1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3"/>
      <c r="B552" s="1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3"/>
      <c r="B553" s="1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3"/>
      <c r="B554" s="1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3"/>
      <c r="B555" s="1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3"/>
      <c r="B556" s="1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3"/>
      <c r="B557" s="1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3"/>
      <c r="B558" s="1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3"/>
      <c r="B559" s="1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3"/>
      <c r="B560" s="1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3"/>
      <c r="B561" s="1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3"/>
      <c r="B562" s="1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3"/>
      <c r="B563" s="1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3"/>
      <c r="B564" s="1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3"/>
      <c r="B565" s="1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3"/>
      <c r="B566" s="1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3"/>
      <c r="B567" s="1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3"/>
      <c r="B568" s="1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3"/>
      <c r="B569" s="1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3"/>
      <c r="B570" s="1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3"/>
      <c r="B571" s="1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3"/>
      <c r="B572" s="1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3"/>
      <c r="B573" s="1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3"/>
      <c r="B574" s="1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3"/>
      <c r="B575" s="1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3"/>
      <c r="B576" s="1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3"/>
      <c r="B577" s="1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3"/>
      <c r="B578" s="1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3"/>
      <c r="B579" s="1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3"/>
      <c r="B580" s="1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3"/>
      <c r="B581" s="1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3"/>
      <c r="B582" s="1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3"/>
      <c r="B583" s="1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3"/>
      <c r="B584" s="1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3"/>
      <c r="B585" s="1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3"/>
      <c r="B586" s="1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3"/>
      <c r="B587" s="1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3"/>
      <c r="B588" s="1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3"/>
      <c r="B589" s="1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3"/>
      <c r="B590" s="1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3"/>
      <c r="B591" s="1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3"/>
      <c r="B592" s="1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3"/>
      <c r="B593" s="1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3"/>
      <c r="B594" s="1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3"/>
      <c r="B595" s="1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3"/>
      <c r="B596" s="1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3"/>
      <c r="B597" s="1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3"/>
      <c r="B598" s="1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3"/>
      <c r="B599" s="1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3"/>
      <c r="B600" s="1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3"/>
      <c r="B601" s="1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3"/>
      <c r="B602" s="1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3"/>
      <c r="B603" s="1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3"/>
      <c r="B604" s="1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3"/>
      <c r="B605" s="1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3"/>
      <c r="B606" s="1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3"/>
      <c r="B607" s="1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3"/>
      <c r="B608" s="1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3"/>
      <c r="B609" s="1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3"/>
      <c r="B610" s="1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3"/>
      <c r="B611" s="1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3"/>
      <c r="B612" s="1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3"/>
      <c r="B613" s="1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3"/>
      <c r="B614" s="1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3"/>
      <c r="B615" s="1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3"/>
      <c r="B616" s="1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3"/>
      <c r="B617" s="1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3"/>
      <c r="B618" s="1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3"/>
      <c r="B619" s="1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3"/>
      <c r="B620" s="1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3"/>
      <c r="B621" s="1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3"/>
      <c r="B622" s="1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3"/>
      <c r="B623" s="1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3"/>
      <c r="B624" s="1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3"/>
      <c r="B625" s="1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3"/>
      <c r="B626" s="1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3"/>
      <c r="B627" s="1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3"/>
      <c r="B628" s="1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3"/>
      <c r="B629" s="1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3"/>
      <c r="B630" s="1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3"/>
      <c r="B631" s="1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3"/>
      <c r="B632" s="1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3"/>
      <c r="B633" s="1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3"/>
      <c r="B634" s="1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3"/>
      <c r="B635" s="1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3"/>
      <c r="B636" s="1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3"/>
      <c r="B637" s="1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3"/>
      <c r="B638" s="1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3"/>
      <c r="B639" s="1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3"/>
      <c r="B640" s="1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3"/>
      <c r="B641" s="1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3"/>
      <c r="B642" s="1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3"/>
      <c r="B643" s="1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3"/>
      <c r="B644" s="1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3"/>
      <c r="B645" s="1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3"/>
      <c r="B646" s="1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3"/>
      <c r="B647" s="1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3"/>
      <c r="B648" s="1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3"/>
      <c r="B649" s="1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3"/>
      <c r="B650" s="1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3"/>
      <c r="B651" s="1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3"/>
      <c r="B652" s="1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3"/>
      <c r="B653" s="1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3"/>
      <c r="B654" s="1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3"/>
      <c r="B655" s="1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3"/>
      <c r="B656" s="1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3"/>
      <c r="B657" s="1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3"/>
      <c r="B658" s="1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3"/>
      <c r="B659" s="1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3"/>
      <c r="B660" s="1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3"/>
      <c r="B661" s="1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3"/>
      <c r="B662" s="1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3"/>
      <c r="B663" s="1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3"/>
      <c r="B664" s="1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3"/>
      <c r="B665" s="1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3"/>
      <c r="B666" s="1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3"/>
      <c r="B667" s="1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3"/>
      <c r="B668" s="1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3"/>
      <c r="B669" s="1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3"/>
      <c r="B670" s="1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3"/>
      <c r="B671" s="1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3"/>
      <c r="B672" s="1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3"/>
      <c r="B673" s="1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3"/>
      <c r="B674" s="1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3"/>
      <c r="B675" s="1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3"/>
      <c r="B676" s="1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3"/>
      <c r="B677" s="1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3"/>
      <c r="B678" s="1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3"/>
      <c r="B679" s="1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3"/>
      <c r="B680" s="1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3"/>
      <c r="B681" s="1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3"/>
      <c r="B682" s="1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3"/>
      <c r="B683" s="1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3"/>
      <c r="B684" s="1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3"/>
      <c r="B685" s="1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3"/>
      <c r="B686" s="1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3"/>
      <c r="B687" s="1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3"/>
      <c r="B688" s="1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3"/>
      <c r="B689" s="1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3"/>
      <c r="B690" s="1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3"/>
      <c r="B691" s="1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3"/>
      <c r="B692" s="1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3"/>
      <c r="B693" s="1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3"/>
      <c r="B694" s="1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3"/>
      <c r="B695" s="1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3"/>
      <c r="B696" s="1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3"/>
      <c r="B697" s="1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3"/>
      <c r="B698" s="1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3"/>
      <c r="B699" s="1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3"/>
      <c r="B700" s="1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3"/>
      <c r="B701" s="1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3"/>
      <c r="B702" s="1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3"/>
      <c r="B703" s="1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3"/>
      <c r="B704" s="1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3"/>
      <c r="B705" s="1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3"/>
      <c r="B706" s="1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3"/>
      <c r="B707" s="1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3"/>
      <c r="B708" s="1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3"/>
      <c r="B709" s="1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3"/>
      <c r="B710" s="1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3"/>
      <c r="B711" s="1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3"/>
      <c r="B712" s="1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3"/>
      <c r="B713" s="1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3"/>
      <c r="B714" s="1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3"/>
      <c r="B715" s="1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3"/>
      <c r="B716" s="1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3"/>
      <c r="B717" s="1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3"/>
      <c r="B718" s="1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3"/>
      <c r="B719" s="1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3"/>
      <c r="B720" s="1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3"/>
      <c r="B721" s="1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3"/>
      <c r="B722" s="1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3"/>
      <c r="B723" s="1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3"/>
      <c r="B724" s="1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3"/>
      <c r="B725" s="1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3"/>
      <c r="B726" s="1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3"/>
      <c r="B727" s="1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3"/>
      <c r="B728" s="1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3"/>
      <c r="B729" s="1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3"/>
      <c r="B730" s="1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3"/>
      <c r="B731" s="1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3"/>
      <c r="B732" s="1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3"/>
      <c r="B733" s="1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3"/>
      <c r="B734" s="1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3"/>
      <c r="B735" s="1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3"/>
      <c r="B736" s="1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3"/>
      <c r="B737" s="1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3"/>
      <c r="B738" s="1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3"/>
      <c r="B739" s="1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3"/>
      <c r="B740" s="1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3"/>
      <c r="B741" s="1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3"/>
      <c r="B742" s="1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3"/>
      <c r="B743" s="1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3"/>
      <c r="B744" s="1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3"/>
      <c r="B745" s="1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3"/>
      <c r="B746" s="1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3"/>
      <c r="B747" s="1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3"/>
      <c r="B748" s="1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3"/>
      <c r="B749" s="1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3"/>
      <c r="B750" s="1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3"/>
      <c r="B751" s="1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3"/>
      <c r="B752" s="1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3"/>
      <c r="B753" s="1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3"/>
      <c r="B754" s="1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3"/>
      <c r="B755" s="1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3"/>
      <c r="B756" s="1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3"/>
      <c r="B757" s="1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3"/>
      <c r="B758" s="1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3"/>
      <c r="B759" s="1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3"/>
      <c r="B760" s="1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3"/>
      <c r="B761" s="1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3"/>
      <c r="B762" s="1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3"/>
      <c r="B763" s="1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3"/>
      <c r="B764" s="1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3"/>
      <c r="B765" s="1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3"/>
      <c r="B766" s="1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3"/>
      <c r="B767" s="1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3"/>
      <c r="B768" s="1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3"/>
      <c r="B769" s="1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3"/>
      <c r="B770" s="1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3"/>
      <c r="B771" s="1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3"/>
      <c r="B772" s="1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3"/>
      <c r="B773" s="1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3"/>
      <c r="B774" s="1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3"/>
      <c r="B775" s="1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3"/>
      <c r="B776" s="1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3"/>
      <c r="B777" s="1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3"/>
      <c r="B778" s="1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3"/>
      <c r="B779" s="1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3"/>
      <c r="B780" s="1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3"/>
      <c r="B781" s="1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3"/>
      <c r="B782" s="1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3"/>
      <c r="B783" s="1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3"/>
      <c r="B784" s="1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3"/>
      <c r="B785" s="1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3"/>
      <c r="B786" s="1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3"/>
      <c r="B787" s="1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3"/>
      <c r="B788" s="1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3"/>
      <c r="B789" s="1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3"/>
      <c r="B790" s="1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3"/>
      <c r="B791" s="1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3"/>
      <c r="B792" s="1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3"/>
      <c r="B793" s="1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3"/>
      <c r="B794" s="1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3"/>
      <c r="B795" s="1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3"/>
      <c r="B796" s="1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3"/>
      <c r="B797" s="1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3"/>
      <c r="B798" s="1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3"/>
      <c r="B799" s="1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3"/>
      <c r="B800" s="1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3"/>
      <c r="B801" s="1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3"/>
      <c r="B802" s="1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3"/>
      <c r="B803" s="1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3"/>
      <c r="B804" s="1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3"/>
      <c r="B805" s="1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3"/>
      <c r="B806" s="1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3"/>
      <c r="B807" s="1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3"/>
      <c r="B808" s="1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3"/>
      <c r="B809" s="1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3"/>
      <c r="B810" s="1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3"/>
      <c r="B811" s="1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3"/>
      <c r="B812" s="1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3"/>
      <c r="B813" s="1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3"/>
      <c r="B814" s="1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3"/>
      <c r="B815" s="1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3"/>
      <c r="B816" s="1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3"/>
      <c r="B817" s="1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3"/>
      <c r="B818" s="1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3"/>
      <c r="B819" s="1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3"/>
      <c r="B820" s="1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3"/>
      <c r="B821" s="1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3"/>
      <c r="B822" s="1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3"/>
      <c r="B823" s="1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3"/>
      <c r="B824" s="1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3"/>
      <c r="B825" s="1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3"/>
      <c r="B826" s="1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3"/>
      <c r="B827" s="1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3"/>
      <c r="B828" s="1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3"/>
      <c r="B829" s="1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3"/>
      <c r="B830" s="1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3"/>
      <c r="B831" s="1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3"/>
      <c r="B832" s="1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3"/>
      <c r="B833" s="1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3"/>
      <c r="B834" s="1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3"/>
      <c r="B835" s="1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3"/>
      <c r="B836" s="1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3"/>
      <c r="B837" s="1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3"/>
      <c r="B838" s="1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3"/>
      <c r="B839" s="1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3"/>
      <c r="B840" s="1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3"/>
      <c r="B841" s="1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3"/>
      <c r="B842" s="1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3"/>
      <c r="B843" s="1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3"/>
      <c r="B844" s="1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3"/>
      <c r="B845" s="1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3"/>
      <c r="B846" s="1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3"/>
      <c r="B847" s="1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3"/>
      <c r="B848" s="1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3"/>
      <c r="B849" s="1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3"/>
      <c r="B850" s="1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3"/>
      <c r="B851" s="1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3"/>
      <c r="B852" s="1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3"/>
      <c r="B853" s="1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3"/>
      <c r="B854" s="1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3"/>
      <c r="B855" s="1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3"/>
      <c r="B856" s="1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3"/>
      <c r="B857" s="1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3"/>
      <c r="B858" s="1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3"/>
      <c r="B859" s="1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3"/>
      <c r="B860" s="1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3"/>
      <c r="B861" s="1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3"/>
      <c r="B862" s="1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3"/>
      <c r="B863" s="1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3"/>
      <c r="B864" s="1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3"/>
      <c r="B865" s="1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3"/>
      <c r="B866" s="1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3"/>
      <c r="B867" s="1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3"/>
      <c r="B868" s="1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3"/>
      <c r="B869" s="1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3"/>
      <c r="B870" s="1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3"/>
      <c r="B871" s="1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3"/>
      <c r="B872" s="1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3"/>
      <c r="B873" s="1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3"/>
      <c r="B874" s="1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3"/>
      <c r="B875" s="1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3"/>
      <c r="B876" s="1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3"/>
      <c r="B877" s="1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3"/>
      <c r="B878" s="1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3"/>
      <c r="B879" s="1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3"/>
      <c r="B880" s="1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3"/>
      <c r="B881" s="1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3"/>
      <c r="B882" s="1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3"/>
      <c r="B883" s="1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3"/>
      <c r="B884" s="1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3"/>
      <c r="B885" s="1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3"/>
      <c r="B886" s="1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3"/>
      <c r="B887" s="1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3"/>
      <c r="B888" s="1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3"/>
      <c r="B889" s="1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3"/>
      <c r="B890" s="1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3"/>
      <c r="B891" s="1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3"/>
      <c r="B892" s="1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3"/>
      <c r="B893" s="1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3"/>
      <c r="B894" s="1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3"/>
      <c r="B895" s="1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3"/>
      <c r="B896" s="1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3"/>
      <c r="B897" s="1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3"/>
      <c r="B898" s="1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3"/>
      <c r="B899" s="1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3"/>
      <c r="B900" s="1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3"/>
      <c r="B901" s="1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3"/>
      <c r="B902" s="1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3"/>
      <c r="B903" s="1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3"/>
      <c r="B904" s="1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3"/>
      <c r="B905" s="1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3"/>
      <c r="B906" s="1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3"/>
      <c r="B907" s="1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3"/>
      <c r="B908" s="1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3"/>
      <c r="B909" s="1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3"/>
      <c r="B910" s="1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3"/>
      <c r="B911" s="1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3"/>
      <c r="B912" s="1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3"/>
      <c r="B913" s="1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3"/>
      <c r="B914" s="1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3"/>
      <c r="B915" s="1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3"/>
      <c r="B916" s="1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3"/>
      <c r="B917" s="1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3"/>
      <c r="B918" s="1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3"/>
      <c r="B919" s="1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3"/>
      <c r="B920" s="1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3"/>
      <c r="B921" s="1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3"/>
      <c r="B922" s="1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3"/>
      <c r="B923" s="1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3"/>
      <c r="B924" s="1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3"/>
      <c r="B925" s="1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3"/>
      <c r="B926" s="1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3"/>
      <c r="B927" s="1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3"/>
      <c r="B928" s="1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3"/>
      <c r="B929" s="1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3"/>
      <c r="B930" s="1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3"/>
      <c r="B931" s="1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3"/>
      <c r="B932" s="1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3"/>
      <c r="B933" s="1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3"/>
      <c r="B934" s="1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3"/>
      <c r="B935" s="1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3"/>
      <c r="B936" s="1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3"/>
      <c r="B937" s="1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3"/>
      <c r="B938" s="1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3"/>
      <c r="B939" s="1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3"/>
      <c r="B940" s="1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3"/>
      <c r="B941" s="1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3"/>
      <c r="B942" s="1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3"/>
      <c r="B943" s="1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3"/>
      <c r="B944" s="1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3"/>
      <c r="B945" s="1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3"/>
      <c r="B946" s="1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3"/>
      <c r="B947" s="1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3"/>
      <c r="B948" s="1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3"/>
      <c r="B949" s="1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3"/>
      <c r="B950" s="1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3"/>
      <c r="B951" s="1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3"/>
      <c r="B952" s="1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3"/>
      <c r="B953" s="1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3"/>
      <c r="B954" s="1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3"/>
      <c r="B955" s="1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3"/>
      <c r="B956" s="1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3"/>
      <c r="B957" s="1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3"/>
      <c r="B958" s="1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3"/>
      <c r="B959" s="1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3"/>
      <c r="B960" s="1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3"/>
      <c r="B961" s="1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3"/>
      <c r="B962" s="1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3"/>
      <c r="B963" s="1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3"/>
      <c r="B964" s="1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3"/>
      <c r="B965" s="1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3"/>
      <c r="B966" s="1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3"/>
      <c r="B967" s="1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3"/>
      <c r="B968" s="1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3"/>
      <c r="B969" s="1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3"/>
      <c r="B970" s="1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3"/>
      <c r="B971" s="1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3"/>
      <c r="B972" s="1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3"/>
      <c r="B973" s="1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3"/>
      <c r="B974" s="1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3"/>
      <c r="B975" s="1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3"/>
      <c r="B976" s="1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3"/>
      <c r="B977" s="1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3"/>
      <c r="B978" s="1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3"/>
      <c r="B979" s="1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3"/>
      <c r="B980" s="1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3"/>
      <c r="B981" s="1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3"/>
      <c r="B982" s="1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3"/>
      <c r="B983" s="1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3"/>
      <c r="B984" s="1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3"/>
      <c r="B985" s="1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3"/>
      <c r="B986" s="1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3"/>
      <c r="B987" s="1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3"/>
      <c r="B988" s="1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3"/>
      <c r="B989" s="1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3"/>
      <c r="B990" s="1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3"/>
      <c r="B991" s="1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3"/>
      <c r="B992" s="1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3"/>
      <c r="B993" s="1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3"/>
      <c r="B994" s="1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3"/>
      <c r="B995" s="1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3"/>
      <c r="B996" s="1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3"/>
      <c r="B997" s="1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3"/>
      <c r="B998" s="1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3"/>
      <c r="B999" s="1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3"/>
      <c r="B1000" s="1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3"/>
      <c r="B1001" s="13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3"/>
      <c r="B1002" s="13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2">
    <mergeCell ref="M5:N5"/>
    <mergeCell ref="M6:N6"/>
    <mergeCell ref="A1:K1"/>
    <mergeCell ref="A2:K2"/>
    <mergeCell ref="L2:M2"/>
    <mergeCell ref="M3:N3"/>
    <mergeCell ref="M4:N4"/>
    <mergeCell ref="A35:B35"/>
    <mergeCell ref="M7:N7"/>
    <mergeCell ref="M8:N8"/>
    <mergeCell ref="M9:N9"/>
    <mergeCell ref="M10:N10"/>
  </mergeCells>
  <phoneticPr fontId="18" type="noConversion"/>
  <pageMargins left="0.25" right="0.25" top="0.75" bottom="0.75" header="0.3" footer="0.3"/>
  <pageSetup paperSize="9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user1</cp:lastModifiedBy>
  <cp:lastPrinted>2025-03-07T06:27:25Z</cp:lastPrinted>
  <dcterms:created xsi:type="dcterms:W3CDTF">2016-07-13T01:58:19Z</dcterms:created>
  <dcterms:modified xsi:type="dcterms:W3CDTF">2025-03-11T06:40:08Z</dcterms:modified>
</cp:coreProperties>
</file>