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kmuj\OneDrive\Documents\Programming\dataplotting\lab5+6\"/>
    </mc:Choice>
  </mc:AlternateContent>
  <xr:revisionPtr revIDLastSave="0" documentId="13_ncr:1_{6A437711-4719-405D-91EA-4E13C53556BD}" xr6:coauthVersionLast="38" xr6:coauthVersionMax="38" xr10:uidLastSave="{00000000-0000-0000-0000-000000000000}"/>
  <bookViews>
    <workbookView xWindow="0" yWindow="0" windowWidth="20490" windowHeight="807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2" i="1" l="1"/>
  <c r="E71" i="1"/>
  <c r="C72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D72" i="1"/>
  <c r="C54" i="1"/>
  <c r="D54" i="1"/>
  <c r="C53" i="1"/>
  <c r="D53" i="1"/>
</calcChain>
</file>

<file path=xl/sharedStrings.xml><?xml version="1.0" encoding="utf-8"?>
<sst xmlns="http://schemas.openxmlformats.org/spreadsheetml/2006/main" count="76" uniqueCount="73">
  <si>
    <t>Boxes Tested</t>
    <phoneticPr fontId="3" type="noConversion"/>
  </si>
  <si>
    <t>Possible Circuits</t>
    <phoneticPr fontId="3" type="noConversion"/>
  </si>
  <si>
    <t>Topology</t>
    <phoneticPr fontId="3" type="noConversion"/>
  </si>
  <si>
    <t xml:space="preserve">ECE2100 Lab #5 - Black Box Circuits </t>
  </si>
  <si>
    <t>DMM R (Port 1)</t>
  </si>
  <si>
    <t>Single Port Box</t>
  </si>
  <si>
    <t>Measured Data on Single Port Box</t>
  </si>
  <si>
    <t>Frequency (Hz)</t>
  </si>
  <si>
    <r>
      <t>i</t>
    </r>
    <r>
      <rPr>
        <vertAlign val="subscript"/>
        <sz val="12"/>
        <rFont val="Times New Roman"/>
        <family val="1"/>
      </rPr>
      <t xml:space="preserve">in </t>
    </r>
    <r>
      <rPr>
        <sz val="12"/>
        <rFont val="Times New Roman"/>
        <family val="1"/>
      </rPr>
      <t xml:space="preserve"> (mA)</t>
    </r>
  </si>
  <si>
    <t>|Z|  (ohms)</t>
  </si>
  <si>
    <t>Phase of Z  (deg)</t>
  </si>
  <si>
    <t>Single Port Box: Circuit Type Determination</t>
  </si>
  <si>
    <t>Single Port Box: Component Value Determination</t>
  </si>
  <si>
    <t>Single Port Box: Impedance Equation</t>
  </si>
  <si>
    <t>Single Port Box: Component Value Calculations</t>
  </si>
  <si>
    <t>Single Port Box:Magnitude &amp; Phase Bode Plots</t>
  </si>
  <si>
    <t>Impedance Frequency Sweep</t>
  </si>
  <si>
    <t>Range of Phase (Z)</t>
  </si>
  <si>
    <t>Phase at Low Frequency (Z)</t>
  </si>
  <si>
    <t>Phase at High Frequency (Z)</t>
  </si>
  <si>
    <t>General Comments</t>
  </si>
  <si>
    <t xml:space="preserve"> Equation Derivations</t>
  </si>
  <si>
    <t xml:space="preserve">Show derivation of Impedance </t>
  </si>
  <si>
    <r>
      <rPr>
        <b/>
        <sz val="12"/>
        <rFont val="Times New Roman"/>
        <family val="1"/>
      </rPr>
      <t>Comment on Phase Measurements.</t>
    </r>
    <r>
      <rPr>
        <sz val="12"/>
        <rFont val="Times New Roman"/>
        <family val="1"/>
      </rPr>
      <t xml:space="preserve"> </t>
    </r>
  </si>
  <si>
    <r>
      <rPr>
        <b/>
        <sz val="12"/>
        <rFont val="Times New Roman"/>
        <family val="1"/>
      </rPr>
      <t>Comments on Model Predictions.</t>
    </r>
    <r>
      <rPr>
        <sz val="12"/>
        <rFont val="Times New Roman"/>
        <family val="1"/>
      </rPr>
      <t xml:space="preserve"> </t>
    </r>
  </si>
  <si>
    <t>Describe how component values were determined including any curve used fitting to measured data.</t>
  </si>
  <si>
    <t>Show complex impedance equation here.</t>
  </si>
  <si>
    <t>Include Legend with Model values</t>
  </si>
  <si>
    <t>Show measured data as symbols and circuit model as smooth curve</t>
  </si>
  <si>
    <t>Place Bode Magnitude and Phase Plots here of Z</t>
  </si>
  <si>
    <t>Indicate the data used for the model determination (i.e. f0, |Z|, f1, f2, etc.)</t>
  </si>
  <si>
    <t>Describe how circuit type was arrived upon based on phase characteristics</t>
  </si>
  <si>
    <t>state topology</t>
  </si>
  <si>
    <t xml:space="preserve">Black Boxes Tested: </t>
  </si>
  <si>
    <t xml:space="preserve">Name: </t>
  </si>
  <si>
    <t>Lab Section:</t>
  </si>
  <si>
    <r>
      <t>Date of 1</t>
    </r>
    <r>
      <rPr>
        <b/>
        <vertAlign val="superscript"/>
        <sz val="12"/>
        <rFont val="Times New Roman"/>
        <family val="1"/>
      </rPr>
      <t>rst</t>
    </r>
    <r>
      <rPr>
        <b/>
        <sz val="12"/>
        <rFont val="Times New Roman"/>
        <family val="1"/>
      </rPr>
      <t xml:space="preserve"> Lab:</t>
    </r>
  </si>
  <si>
    <t>List all circuit types that could explain DMM data. State why for each!</t>
  </si>
  <si>
    <r>
      <t xml:space="preserve">Impedance of Single Port Box: </t>
    </r>
    <r>
      <rPr>
        <sz val="10"/>
        <color rgb="FFFF0000"/>
        <rFont val="Helvetica"/>
      </rPr>
      <t>(circuit description)</t>
    </r>
  </si>
  <si>
    <t xml:space="preserve"> Spring 2018</t>
  </si>
  <si>
    <t>Fall 2018</t>
  </si>
  <si>
    <t>Show calculation of resistance  R, Rlser here.</t>
  </si>
  <si>
    <t xml:space="preserve">             Show calculation of inductance and capacitance here.</t>
  </si>
  <si>
    <t xml:space="preserve">    Page 3 of 3                  </t>
  </si>
  <si>
    <t xml:space="preserve">    Page 1 of 3                   </t>
  </si>
  <si>
    <t>Date Submitted: Dec. 4, 2018</t>
  </si>
  <si>
    <t xml:space="preserve">                              place circuit diagram with values </t>
  </si>
  <si>
    <t>Circuit Submission</t>
  </si>
  <si>
    <t># of Grade Points</t>
  </si>
  <si>
    <t xml:space="preserve">    Page 2 of 3                    </t>
  </si>
  <si>
    <t>Stephen Chin</t>
  </si>
  <si>
    <t>Single: BB-1P-11 and</t>
  </si>
  <si>
    <t xml:space="preserve"> Single Port Box: BB-1P-11</t>
  </si>
  <si>
    <r>
      <t>2.286 [</t>
    </r>
    <r>
      <rPr>
        <sz val="12"/>
        <rFont val="Symbol"/>
        <family val="1"/>
        <charset val="2"/>
      </rPr>
      <t>W</t>
    </r>
    <r>
      <rPr>
        <sz val="12"/>
        <rFont val="Times New Roman"/>
        <family val="1"/>
      </rPr>
      <t>]</t>
    </r>
  </si>
  <si>
    <t>Type VII</t>
  </si>
  <si>
    <r>
      <t>R</t>
    </r>
    <r>
      <rPr>
        <b/>
        <vertAlign val="subscript"/>
        <sz val="12"/>
        <rFont val="Times New Roman"/>
        <family val="1"/>
      </rPr>
      <t>test</t>
    </r>
    <r>
      <rPr>
        <b/>
        <sz val="12"/>
        <rFont val="Times New Roman"/>
        <family val="1"/>
      </rPr>
      <t xml:space="preserve"> = 0.9994 k</t>
    </r>
    <r>
      <rPr>
        <b/>
        <sz val="12"/>
        <rFont val="Symbol"/>
        <family val="1"/>
        <charset val="2"/>
      </rPr>
      <t>W</t>
    </r>
  </si>
  <si>
    <r>
      <t>V</t>
    </r>
    <r>
      <rPr>
        <b/>
        <vertAlign val="subscript"/>
        <sz val="12"/>
        <rFont val="Times New Roman"/>
        <family val="1"/>
      </rPr>
      <t>in</t>
    </r>
    <r>
      <rPr>
        <b/>
        <sz val="12"/>
        <rFont val="Times New Roman"/>
        <family val="1"/>
      </rPr>
      <t>(pp)= 10 V</t>
    </r>
  </si>
  <si>
    <t>Instruments:</t>
  </si>
  <si>
    <t xml:space="preserve"> include everything used (i.e. resistors, protoboard, DMM scope, etc.)</t>
  </si>
  <si>
    <t>Single Port Box. BB-1P-11</t>
  </si>
  <si>
    <t>Type II</t>
  </si>
  <si>
    <t>Type</t>
  </si>
  <si>
    <t>Sum</t>
  </si>
  <si>
    <t>Average</t>
  </si>
  <si>
    <t>Running Total</t>
  </si>
  <si>
    <t>Count</t>
  </si>
  <si>
    <t>0-85, at a resonant freq, resitance is at min, reactance at max</t>
  </si>
  <si>
    <r>
      <rPr>
        <sz val="10"/>
        <rFont val="Times New Roman"/>
        <family val="1"/>
      </rPr>
      <t>(v</t>
    </r>
    <r>
      <rPr>
        <vertAlign val="subscript"/>
        <sz val="10"/>
        <rFont val="Times New Roman"/>
        <family val="1"/>
      </rPr>
      <t>ch2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 xml:space="preserve"> v</t>
    </r>
    <r>
      <rPr>
        <vertAlign val="subscript"/>
        <sz val="12"/>
        <rFont val="Times New Roman"/>
        <family val="1"/>
      </rPr>
      <t>in</t>
    </r>
    <r>
      <rPr>
        <sz val="12"/>
        <rFont val="Times New Roman"/>
        <family val="1"/>
      </rPr>
      <t xml:space="preserve"> (V)</t>
    </r>
  </si>
  <si>
    <t>The resistance given by the DMM indicates a small resistance, characteristic of the resitance of a inductor. Because the resistor in this case is in series with a capacitor, that side would become an open circuit, leaving the DMM to read the inductor resitance.</t>
  </si>
  <si>
    <t>The resistance of the resistor in parallel with the inductor given by product over sums would be cole to the resitance of the inductor. Because the DMM read a value close to the posible resitance of the inductor, this is also a possible circuit type for my box.</t>
  </si>
  <si>
    <r>
      <t>Common Features:</t>
    </r>
    <r>
      <rPr>
        <sz val="12"/>
        <rFont val="Times New Roman"/>
        <family val="1"/>
      </rPr>
      <t xml:space="preserve"> Both have low equivalent resistances and are closed circuits</t>
    </r>
    <r>
      <rPr>
        <b/>
        <sz val="12"/>
        <rFont val="Times New Roman"/>
        <family val="1"/>
      </rPr>
      <t xml:space="preserve"> </t>
    </r>
  </si>
  <si>
    <t>0, implying resistive impedence</t>
  </si>
  <si>
    <t>85, implying inductive impedence due to positive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</si>
</sst>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 x14ac:knownFonts="1">
    <font>
      <sz val="10"/>
      <name val="Verdana"/>
    </font>
    <font>
      <b/>
      <sz val="12"/>
      <name val="Times New Roman"/>
      <family val="1"/>
    </font>
    <font>
      <sz val="12"/>
      <name val="Times New Roman"/>
      <family val="1"/>
    </font>
    <font>
      <sz val="8"/>
      <name val="Verdana"/>
      <family val="2"/>
    </font>
    <font>
      <sz val="10"/>
      <color indexed="10"/>
      <name val="Helvetica"/>
    </font>
    <font>
      <sz val="12"/>
      <name val="Symbol"/>
      <family val="1"/>
      <charset val="2"/>
    </font>
    <font>
      <sz val="12"/>
      <color indexed="8"/>
      <name val="Times New Roman"/>
      <family val="1"/>
    </font>
    <font>
      <b/>
      <vertAlign val="superscript"/>
      <sz val="12"/>
      <name val="Times New Roman"/>
      <family val="1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vertAlign val="subscript"/>
      <sz val="12"/>
      <name val="Times New Roman"/>
      <family val="1"/>
    </font>
    <font>
      <sz val="10"/>
      <color rgb="FFFF0000"/>
      <name val="Helvetica"/>
    </font>
    <font>
      <b/>
      <vertAlign val="subscript"/>
      <sz val="12"/>
      <name val="Times New Roman"/>
      <family val="1"/>
    </font>
    <font>
      <b/>
      <sz val="12"/>
      <name val="Symbol"/>
      <family val="1"/>
      <charset val="2"/>
    </font>
    <font>
      <sz val="12"/>
      <name val="Times New Roman"/>
      <family val="1"/>
    </font>
    <font>
      <sz val="10"/>
      <name val="Helvetica"/>
    </font>
    <font>
      <sz val="10"/>
      <name val="Verdana"/>
      <family val="2"/>
    </font>
    <font>
      <b/>
      <sz val="12"/>
      <name val="Times New Roman"/>
      <family val="1"/>
    </font>
    <font>
      <sz val="10"/>
      <name val="Times New Roman"/>
      <family val="1"/>
    </font>
    <font>
      <vertAlign val="subscript"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7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/>
      <diagonal/>
    </border>
    <border>
      <left style="thick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 style="thick">
        <color auto="1"/>
      </left>
      <right/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/>
      <diagonal/>
    </border>
    <border>
      <left/>
      <right style="thick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thin">
        <color auto="1"/>
      </top>
      <bottom style="double">
        <color auto="1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auto="1"/>
      </left>
      <right/>
      <top style="thick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ck">
        <color auto="1"/>
      </left>
      <right style="double">
        <color auto="1"/>
      </right>
      <top/>
      <bottom style="double">
        <color auto="1"/>
      </bottom>
      <diagonal/>
    </border>
  </borders>
  <cellStyleXfs count="16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Border="1"/>
    <xf numFmtId="0" fontId="1" fillId="0" borderId="14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2" fillId="0" borderId="24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21" xfId="0" applyFont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 applyAlignment="1">
      <alignment horizontal="right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 applyAlignment="1">
      <alignment horizontal="right"/>
    </xf>
    <xf numFmtId="0" fontId="2" fillId="3" borderId="35" xfId="0" applyFont="1" applyFill="1" applyBorder="1"/>
    <xf numFmtId="0" fontId="2" fillId="0" borderId="12" xfId="0" applyFont="1" applyBorder="1"/>
    <xf numFmtId="0" fontId="2" fillId="0" borderId="11" xfId="0" applyFont="1" applyBorder="1"/>
    <xf numFmtId="0" fontId="1" fillId="4" borderId="19" xfId="0" applyFont="1" applyFill="1" applyBorder="1" applyAlignment="1">
      <alignment horizontal="center"/>
    </xf>
    <xf numFmtId="0" fontId="0" fillId="4" borderId="20" xfId="0" applyFill="1" applyBorder="1"/>
    <xf numFmtId="0" fontId="2" fillId="4" borderId="18" xfId="0" applyFont="1" applyFill="1" applyBorder="1"/>
    <xf numFmtId="0" fontId="2" fillId="0" borderId="22" xfId="0" applyFont="1" applyBorder="1"/>
    <xf numFmtId="0" fontId="4" fillId="0" borderId="24" xfId="0" applyFont="1" applyFill="1" applyBorder="1" applyAlignment="1">
      <alignment horizontal="center"/>
    </xf>
    <xf numFmtId="0" fontId="2" fillId="5" borderId="25" xfId="0" applyFont="1" applyFill="1" applyBorder="1"/>
    <xf numFmtId="0" fontId="2" fillId="5" borderId="26" xfId="0" applyFont="1" applyFill="1" applyBorder="1"/>
    <xf numFmtId="0" fontId="1" fillId="2" borderId="27" xfId="0" applyFont="1" applyFill="1" applyBorder="1"/>
    <xf numFmtId="0" fontId="1" fillId="2" borderId="28" xfId="0" applyFont="1" applyFill="1" applyBorder="1"/>
    <xf numFmtId="0" fontId="2" fillId="6" borderId="30" xfId="0" applyFont="1" applyFill="1" applyBorder="1"/>
    <xf numFmtId="1" fontId="2" fillId="0" borderId="42" xfId="0" applyNumberFormat="1" applyFont="1" applyBorder="1" applyAlignment="1">
      <alignment horizontal="center"/>
    </xf>
    <xf numFmtId="1" fontId="2" fillId="0" borderId="45" xfId="0" applyNumberFormat="1" applyFont="1" applyBorder="1" applyAlignment="1">
      <alignment horizontal="center"/>
    </xf>
    <xf numFmtId="11" fontId="2" fillId="0" borderId="46" xfId="0" applyNumberFormat="1" applyFont="1" applyBorder="1" applyAlignment="1">
      <alignment horizontal="center"/>
    </xf>
    <xf numFmtId="11" fontId="2" fillId="0" borderId="17" xfId="0" applyNumberFormat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2" fillId="0" borderId="44" xfId="0" applyNumberFormat="1" applyFont="1" applyBorder="1" applyAlignment="1">
      <alignment horizontal="center"/>
    </xf>
    <xf numFmtId="1" fontId="2" fillId="0" borderId="48" xfId="0" applyNumberFormat="1" applyFont="1" applyBorder="1" applyAlignment="1">
      <alignment horizontal="center"/>
    </xf>
    <xf numFmtId="164" fontId="2" fillId="0" borderId="47" xfId="0" applyNumberFormat="1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1" fontId="2" fillId="0" borderId="51" xfId="0" applyNumberFormat="1" applyFont="1" applyBorder="1" applyAlignment="1">
      <alignment horizontal="center"/>
    </xf>
    <xf numFmtId="1" fontId="2" fillId="0" borderId="52" xfId="0" applyNumberFormat="1" applyFont="1" applyBorder="1" applyAlignment="1">
      <alignment horizontal="center"/>
    </xf>
    <xf numFmtId="1" fontId="2" fillId="0" borderId="54" xfId="0" applyNumberFormat="1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165" fontId="2" fillId="0" borderId="53" xfId="0" applyNumberFormat="1" applyFont="1" applyBorder="1" applyAlignment="1">
      <alignment horizontal="center"/>
    </xf>
    <xf numFmtId="165" fontId="2" fillId="0" borderId="41" xfId="0" applyNumberFormat="1" applyFont="1" applyBorder="1" applyAlignment="1">
      <alignment horizontal="center"/>
    </xf>
    <xf numFmtId="0" fontId="1" fillId="2" borderId="28" xfId="0" applyFont="1" applyFill="1" applyBorder="1" applyAlignment="1">
      <alignment horizontal="right"/>
    </xf>
    <xf numFmtId="0" fontId="1" fillId="2" borderId="36" xfId="0" applyFont="1" applyFill="1" applyBorder="1" applyAlignment="1">
      <alignment horizontal="right"/>
    </xf>
    <xf numFmtId="0" fontId="1" fillId="0" borderId="23" xfId="0" applyFont="1" applyBorder="1"/>
    <xf numFmtId="0" fontId="1" fillId="0" borderId="24" xfId="0" applyFont="1" applyBorder="1"/>
    <xf numFmtId="0" fontId="1" fillId="0" borderId="38" xfId="0" applyFont="1" applyBorder="1"/>
    <xf numFmtId="0" fontId="2" fillId="0" borderId="58" xfId="0" applyFont="1" applyBorder="1"/>
    <xf numFmtId="0" fontId="2" fillId="0" borderId="59" xfId="0" applyFont="1" applyBorder="1"/>
    <xf numFmtId="0" fontId="2" fillId="0" borderId="60" xfId="0" applyFont="1" applyBorder="1"/>
    <xf numFmtId="0" fontId="0" fillId="0" borderId="2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6" borderId="19" xfId="0" applyFont="1" applyFill="1" applyBorder="1" applyAlignment="1">
      <alignment horizontal="left" indent="14"/>
    </xf>
    <xf numFmtId="0" fontId="0" fillId="6" borderId="20" xfId="0" applyFill="1" applyBorder="1"/>
    <xf numFmtId="0" fontId="2" fillId="6" borderId="18" xfId="0" applyFont="1" applyFill="1" applyBorder="1"/>
    <xf numFmtId="0" fontId="1" fillId="6" borderId="30" xfId="0" applyFont="1" applyFill="1" applyBorder="1" applyAlignment="1">
      <alignment horizontal="left" indent="6"/>
    </xf>
    <xf numFmtId="0" fontId="1" fillId="6" borderId="30" xfId="0" applyFont="1" applyFill="1" applyBorder="1" applyAlignment="1">
      <alignment horizontal="left" indent="8"/>
    </xf>
    <xf numFmtId="0" fontId="2" fillId="0" borderId="2" xfId="0" applyFont="1" applyBorder="1"/>
    <xf numFmtId="0" fontId="11" fillId="0" borderId="0" xfId="0" applyFont="1" applyBorder="1" applyAlignment="1">
      <alignment horizontal="left" indent="7"/>
    </xf>
    <xf numFmtId="0" fontId="11" fillId="0" borderId="0" xfId="0" applyFont="1" applyBorder="1" applyAlignment="1">
      <alignment horizontal="left" indent="5"/>
    </xf>
    <xf numFmtId="0" fontId="11" fillId="0" borderId="0" xfId="0" applyFont="1" applyBorder="1" applyAlignment="1">
      <alignment horizontal="left"/>
    </xf>
    <xf numFmtId="0" fontId="11" fillId="0" borderId="24" xfId="0" applyFont="1" applyBorder="1" applyAlignment="1">
      <alignment horizontal="left" indent="3"/>
    </xf>
    <xf numFmtId="0" fontId="11" fillId="0" borderId="24" xfId="0" applyFont="1" applyBorder="1" applyAlignment="1">
      <alignment horizontal="left" indent="4"/>
    </xf>
    <xf numFmtId="0" fontId="11" fillId="0" borderId="0" xfId="0" applyFont="1" applyFill="1" applyBorder="1" applyAlignment="1">
      <alignment horizontal="left" indent="5"/>
    </xf>
    <xf numFmtId="11" fontId="2" fillId="0" borderId="17" xfId="0" applyNumberFormat="1" applyFont="1" applyFill="1" applyBorder="1" applyAlignment="1">
      <alignment horizontal="center"/>
    </xf>
    <xf numFmtId="164" fontId="2" fillId="0" borderId="44" xfId="0" applyNumberFormat="1" applyFont="1" applyFill="1" applyBorder="1" applyAlignment="1">
      <alignment horizontal="center"/>
    </xf>
    <xf numFmtId="164" fontId="2" fillId="0" borderId="47" xfId="0" applyNumberFormat="1" applyFont="1" applyFill="1" applyBorder="1" applyAlignment="1">
      <alignment horizontal="center"/>
    </xf>
    <xf numFmtId="11" fontId="2" fillId="0" borderId="55" xfId="0" applyNumberFormat="1" applyFont="1" applyFill="1" applyBorder="1" applyAlignment="1">
      <alignment horizontal="center"/>
    </xf>
    <xf numFmtId="164" fontId="2" fillId="0" borderId="56" xfId="0" applyNumberFormat="1" applyFont="1" applyFill="1" applyBorder="1" applyAlignment="1">
      <alignment horizontal="center"/>
    </xf>
    <xf numFmtId="164" fontId="2" fillId="0" borderId="57" xfId="0" applyNumberFormat="1" applyFont="1" applyFill="1" applyBorder="1" applyAlignment="1">
      <alignment horizontal="center"/>
    </xf>
    <xf numFmtId="0" fontId="11" fillId="0" borderId="23" xfId="0" applyFont="1" applyBorder="1" applyAlignment="1">
      <alignment horizontal="left" indent="5"/>
    </xf>
    <xf numFmtId="0" fontId="1" fillId="0" borderId="31" xfId="0" applyFont="1" applyFill="1" applyBorder="1" applyAlignment="1">
      <alignment horizontal="center"/>
    </xf>
    <xf numFmtId="0" fontId="1" fillId="3" borderId="66" xfId="0" applyFont="1" applyFill="1" applyBorder="1"/>
    <xf numFmtId="0" fontId="2" fillId="0" borderId="4" xfId="0" applyFont="1" applyBorder="1"/>
    <xf numFmtId="0" fontId="2" fillId="0" borderId="7" xfId="0" applyFont="1" applyBorder="1"/>
    <xf numFmtId="0" fontId="2" fillId="0" borderId="8" xfId="0" applyFont="1" applyBorder="1"/>
    <xf numFmtId="0" fontId="1" fillId="2" borderId="3" xfId="0" applyFont="1" applyFill="1" applyBorder="1"/>
    <xf numFmtId="0" fontId="2" fillId="2" borderId="12" xfId="0" applyFont="1" applyFill="1" applyBorder="1"/>
    <xf numFmtId="0" fontId="6" fillId="2" borderId="1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11" fillId="0" borderId="0" xfId="0" applyFont="1" applyBorder="1" applyAlignment="1">
      <alignment horizontal="left" indent="3"/>
    </xf>
    <xf numFmtId="0" fontId="4" fillId="0" borderId="0" xfId="0" applyFont="1" applyFill="1" applyBorder="1" applyAlignment="1">
      <alignment horizontal="center"/>
    </xf>
    <xf numFmtId="0" fontId="2" fillId="0" borderId="2" xfId="0" applyFont="1" applyFill="1" applyBorder="1"/>
    <xf numFmtId="0" fontId="2" fillId="0" borderId="0" xfId="0" applyFont="1" applyFill="1" applyBorder="1"/>
    <xf numFmtId="14" fontId="2" fillId="3" borderId="67" xfId="0" applyNumberFormat="1" applyFont="1" applyFill="1" applyBorder="1"/>
    <xf numFmtId="0" fontId="1" fillId="0" borderId="17" xfId="0" applyFont="1" applyBorder="1" applyAlignment="1">
      <alignment horizontal="center" shrinkToFit="1"/>
    </xf>
    <xf numFmtId="0" fontId="1" fillId="0" borderId="15" xfId="0" applyFont="1" applyBorder="1" applyAlignment="1">
      <alignment horizontal="center" shrinkToFit="1"/>
    </xf>
    <xf numFmtId="0" fontId="17" fillId="6" borderId="32" xfId="0" applyFont="1" applyFill="1" applyBorder="1" applyAlignment="1">
      <alignment horizontal="center"/>
    </xf>
    <xf numFmtId="0" fontId="17" fillId="6" borderId="29" xfId="0" applyFont="1" applyFill="1" applyBorder="1" applyAlignment="1">
      <alignment horizontal="center"/>
    </xf>
    <xf numFmtId="164" fontId="14" fillId="0" borderId="49" xfId="0" applyNumberFormat="1" applyFont="1" applyBorder="1" applyAlignment="1">
      <alignment horizontal="center"/>
    </xf>
    <xf numFmtId="164" fontId="14" fillId="0" borderId="47" xfId="0" applyNumberFormat="1" applyFont="1" applyBorder="1" applyAlignment="1">
      <alignment horizontal="center"/>
    </xf>
    <xf numFmtId="0" fontId="14" fillId="0" borderId="0" xfId="0" applyFont="1"/>
    <xf numFmtId="0" fontId="2" fillId="0" borderId="24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24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14" fillId="0" borderId="74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6" fillId="0" borderId="15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76" xfId="0" applyBorder="1" applyAlignment="1">
      <alignment horizontal="center" vertical="top"/>
    </xf>
    <xf numFmtId="0" fontId="2" fillId="0" borderId="74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 wrapText="1"/>
    </xf>
    <xf numFmtId="0" fontId="2" fillId="0" borderId="75" xfId="0" applyFont="1" applyFill="1" applyBorder="1" applyAlignment="1">
      <alignment horizontal="left" vertical="top" wrapText="1"/>
    </xf>
    <xf numFmtId="0" fontId="2" fillId="0" borderId="39" xfId="0" applyFont="1" applyFill="1" applyBorder="1" applyAlignment="1">
      <alignment horizontal="left" vertical="top" wrapText="1"/>
    </xf>
    <xf numFmtId="0" fontId="2" fillId="0" borderId="37" xfId="0" applyFont="1" applyFill="1" applyBorder="1" applyAlignment="1">
      <alignment horizontal="left" vertical="top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7" fillId="0" borderId="64" xfId="0" applyFont="1" applyBorder="1" applyAlignment="1">
      <alignment horizontal="center"/>
    </xf>
    <xf numFmtId="0" fontId="1" fillId="0" borderId="68" xfId="0" applyFont="1" applyBorder="1" applyAlignment="1">
      <alignment horizontal="center"/>
    </xf>
    <xf numFmtId="0" fontId="1" fillId="0" borderId="65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11" fillId="0" borderId="39" xfId="0" applyFont="1" applyBorder="1" applyAlignment="1">
      <alignment horizontal="left"/>
    </xf>
    <xf numFmtId="0" fontId="11" fillId="0" borderId="37" xfId="0" applyFont="1" applyBorder="1" applyAlignment="1">
      <alignment horizontal="left"/>
    </xf>
    <xf numFmtId="0" fontId="15" fillId="0" borderId="73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1" fillId="0" borderId="62" xfId="0" applyFont="1" applyBorder="1" applyAlignment="1">
      <alignment horizontal="left"/>
    </xf>
    <xf numFmtId="0" fontId="1" fillId="0" borderId="63" xfId="0" applyFont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3" borderId="69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3" borderId="43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3" borderId="11" xfId="0" applyFont="1" applyFill="1" applyBorder="1" applyAlignment="1">
      <alignment horizontal="left"/>
    </xf>
    <xf numFmtId="0" fontId="6" fillId="0" borderId="70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14" fillId="0" borderId="71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1" fillId="3" borderId="8" xfId="0" applyFont="1" applyFill="1" applyBorder="1" applyAlignment="1">
      <alignment horizontal="left"/>
    </xf>
    <xf numFmtId="0" fontId="2" fillId="0" borderId="34" xfId="0" applyFont="1" applyFill="1" applyBorder="1" applyAlignment="1">
      <alignment horizontal="center"/>
    </xf>
    <xf numFmtId="0" fontId="2" fillId="0" borderId="67" xfId="0" applyFont="1" applyFill="1" applyBorder="1" applyAlignment="1">
      <alignment horizontal="center"/>
    </xf>
    <xf numFmtId="0" fontId="11" fillId="0" borderId="33" xfId="0" applyFont="1" applyFill="1" applyBorder="1" applyAlignment="1">
      <alignment horizontal="center"/>
    </xf>
    <xf numFmtId="0" fontId="11" fillId="0" borderId="32" xfId="0" applyFont="1" applyFill="1" applyBorder="1" applyAlignment="1">
      <alignment horizontal="center"/>
    </xf>
    <xf numFmtId="0" fontId="15" fillId="0" borderId="73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15" fillId="0" borderId="22" xfId="0" applyFont="1" applyBorder="1" applyAlignment="1">
      <alignment horizontal="left"/>
    </xf>
    <xf numFmtId="0" fontId="1" fillId="6" borderId="19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2" fillId="8" borderId="29" xfId="0" applyFont="1" applyFill="1" applyBorder="1" applyAlignment="1">
      <alignment horizontal="center"/>
    </xf>
    <xf numFmtId="0" fontId="2" fillId="8" borderId="30" xfId="0" applyFont="1" applyFill="1" applyBorder="1" applyAlignment="1">
      <alignment horizontal="center"/>
    </xf>
    <xf numFmtId="0" fontId="2" fillId="8" borderId="32" xfId="0" applyFont="1" applyFill="1" applyBorder="1" applyAlignment="1">
      <alignment horizontal="center"/>
    </xf>
    <xf numFmtId="0" fontId="1" fillId="5" borderId="61" xfId="0" applyFont="1" applyFill="1" applyBorder="1" applyAlignment="1">
      <alignment horizontal="center"/>
    </xf>
    <xf numFmtId="0" fontId="1" fillId="5" borderId="62" xfId="0" applyFont="1" applyFill="1" applyBorder="1" applyAlignment="1">
      <alignment horizontal="center"/>
    </xf>
    <xf numFmtId="0" fontId="1" fillId="5" borderId="63" xfId="0" applyFont="1" applyFill="1" applyBorder="1" applyAlignment="1">
      <alignment horizontal="center"/>
    </xf>
    <xf numFmtId="0" fontId="1" fillId="0" borderId="61" xfId="0" applyFont="1" applyBorder="1" applyAlignment="1">
      <alignment horizontal="left"/>
    </xf>
    <xf numFmtId="0" fontId="15" fillId="0" borderId="74" xfId="0" applyFont="1" applyBorder="1" applyAlignment="1">
      <alignment horizontal="left"/>
    </xf>
    <xf numFmtId="0" fontId="15" fillId="0" borderId="75" xfId="0" applyFont="1" applyBorder="1" applyAlignment="1">
      <alignment horizontal="left"/>
    </xf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4"/>
  <sheetViews>
    <sheetView tabSelected="1" topLeftCell="A73" zoomScale="85" zoomScaleNormal="85" zoomScalePageLayoutView="85" workbookViewId="0">
      <selection activeCell="F78" sqref="F78"/>
    </sheetView>
  </sheetViews>
  <sheetFormatPr defaultColWidth="10.75" defaultRowHeight="15.75" x14ac:dyDescent="0.25"/>
  <cols>
    <col min="1" max="1" width="14.25" style="2" customWidth="1"/>
    <col min="2" max="3" width="15.75" style="2" customWidth="1"/>
    <col min="4" max="4" width="15.375" style="2" customWidth="1"/>
    <col min="5" max="5" width="18.25" style="2" customWidth="1"/>
    <col min="6" max="16384" width="10.75" style="2"/>
  </cols>
  <sheetData>
    <row r="1" spans="1:5" ht="16.5" thickTop="1" x14ac:dyDescent="0.25">
      <c r="A1" s="12" t="s">
        <v>3</v>
      </c>
      <c r="B1" s="13"/>
      <c r="C1" s="13"/>
      <c r="D1" s="18" t="s">
        <v>44</v>
      </c>
      <c r="E1" s="14" t="s">
        <v>40</v>
      </c>
    </row>
    <row r="2" spans="1:5" ht="18.75" x14ac:dyDescent="0.25">
      <c r="A2" s="15" t="s">
        <v>34</v>
      </c>
      <c r="B2" s="136" t="s">
        <v>50</v>
      </c>
      <c r="C2" s="137"/>
      <c r="D2" s="79" t="s">
        <v>36</v>
      </c>
      <c r="E2" s="92">
        <v>41958</v>
      </c>
    </row>
    <row r="3" spans="1:5" x14ac:dyDescent="0.25">
      <c r="A3" s="16" t="s">
        <v>35</v>
      </c>
      <c r="B3" s="138"/>
      <c r="C3" s="139"/>
      <c r="D3" s="17" t="s">
        <v>45</v>
      </c>
      <c r="E3" s="19"/>
    </row>
    <row r="4" spans="1:5" ht="16.5" customHeight="1" x14ac:dyDescent="0.25">
      <c r="A4" s="15" t="s">
        <v>57</v>
      </c>
      <c r="B4" s="136" t="s">
        <v>58</v>
      </c>
      <c r="C4" s="136"/>
      <c r="D4" s="136"/>
      <c r="E4" s="147"/>
    </row>
    <row r="5" spans="1:5" ht="16.5" thickBot="1" x14ac:dyDescent="0.3">
      <c r="A5" s="140" t="s">
        <v>33</v>
      </c>
      <c r="B5" s="141"/>
      <c r="C5" s="141" t="s">
        <v>51</v>
      </c>
      <c r="D5" s="141"/>
      <c r="E5" s="142"/>
    </row>
    <row r="6" spans="1:5" s="1" customFormat="1" ht="17.25" thickTop="1" thickBot="1" x14ac:dyDescent="0.3">
      <c r="A6" s="4" t="s">
        <v>0</v>
      </c>
      <c r="B6" s="143" t="s">
        <v>52</v>
      </c>
      <c r="C6" s="144"/>
      <c r="D6" s="85"/>
      <c r="E6" s="83"/>
    </row>
    <row r="7" spans="1:5" ht="16.5" thickTop="1" x14ac:dyDescent="0.25">
      <c r="A7" s="5" t="s">
        <v>2</v>
      </c>
      <c r="B7" s="150" t="s">
        <v>32</v>
      </c>
      <c r="C7" s="151"/>
      <c r="D7" s="86"/>
      <c r="E7" s="84"/>
    </row>
    <row r="8" spans="1:5" ht="15.95" customHeight="1" x14ac:dyDescent="0.25">
      <c r="A8" s="93" t="s">
        <v>48</v>
      </c>
      <c r="B8" s="148"/>
      <c r="C8" s="149"/>
      <c r="D8" s="87"/>
      <c r="E8" s="84"/>
    </row>
    <row r="9" spans="1:5" ht="18.95" customHeight="1" thickBot="1" x14ac:dyDescent="0.3">
      <c r="A9" s="94" t="s">
        <v>4</v>
      </c>
      <c r="B9" s="145" t="s">
        <v>53</v>
      </c>
      <c r="C9" s="146"/>
      <c r="D9" s="87"/>
      <c r="E9" s="84"/>
    </row>
    <row r="10" spans="1:5" ht="17.25" thickTop="1" thickBot="1" x14ac:dyDescent="0.3">
      <c r="A10" s="22" t="s">
        <v>1</v>
      </c>
      <c r="B10" s="23"/>
      <c r="C10" s="23"/>
      <c r="D10" s="23"/>
      <c r="E10" s="24"/>
    </row>
    <row r="11" spans="1:5" ht="16.5" thickTop="1" x14ac:dyDescent="0.25">
      <c r="A11" s="78" t="s">
        <v>5</v>
      </c>
      <c r="B11" s="131" t="s">
        <v>37</v>
      </c>
      <c r="C11" s="132"/>
      <c r="D11" s="132"/>
      <c r="E11" s="133"/>
    </row>
    <row r="12" spans="1:5" x14ac:dyDescent="0.25">
      <c r="A12" s="112" t="s">
        <v>54</v>
      </c>
      <c r="B12" s="115" t="s">
        <v>68</v>
      </c>
      <c r="C12" s="110"/>
      <c r="D12" s="110"/>
      <c r="E12" s="111"/>
    </row>
    <row r="13" spans="1:5" x14ac:dyDescent="0.25">
      <c r="A13" s="112"/>
      <c r="B13" s="109"/>
      <c r="C13" s="110"/>
      <c r="D13" s="110"/>
      <c r="E13" s="111"/>
    </row>
    <row r="14" spans="1:5" x14ac:dyDescent="0.25">
      <c r="A14" s="112"/>
      <c r="B14" s="109"/>
      <c r="C14" s="110"/>
      <c r="D14" s="110"/>
      <c r="E14" s="111"/>
    </row>
    <row r="15" spans="1:5" x14ac:dyDescent="0.25">
      <c r="A15" s="112"/>
      <c r="B15" s="109"/>
      <c r="C15" s="110"/>
      <c r="D15" s="110"/>
      <c r="E15" s="111"/>
    </row>
    <row r="16" spans="1:5" x14ac:dyDescent="0.25">
      <c r="A16" s="112"/>
      <c r="B16" s="109"/>
      <c r="C16" s="110"/>
      <c r="D16" s="110"/>
      <c r="E16" s="111"/>
    </row>
    <row r="17" spans="1:5" x14ac:dyDescent="0.25">
      <c r="A17" s="112" t="s">
        <v>60</v>
      </c>
      <c r="B17" s="115" t="s">
        <v>69</v>
      </c>
      <c r="C17" s="116"/>
      <c r="D17" s="116"/>
      <c r="E17" s="117"/>
    </row>
    <row r="18" spans="1:5" x14ac:dyDescent="0.25">
      <c r="A18" s="113"/>
      <c r="B18" s="115"/>
      <c r="C18" s="116"/>
      <c r="D18" s="116"/>
      <c r="E18" s="117"/>
    </row>
    <row r="19" spans="1:5" x14ac:dyDescent="0.25">
      <c r="A19" s="113"/>
      <c r="B19" s="115"/>
      <c r="C19" s="116"/>
      <c r="D19" s="116"/>
      <c r="E19" s="117"/>
    </row>
    <row r="20" spans="1:5" x14ac:dyDescent="0.25">
      <c r="A20" s="113"/>
      <c r="B20" s="115"/>
      <c r="C20" s="116"/>
      <c r="D20" s="116"/>
      <c r="E20" s="117"/>
    </row>
    <row r="21" spans="1:5" ht="16.5" thickBot="1" x14ac:dyDescent="0.3">
      <c r="A21" s="114"/>
      <c r="B21" s="118"/>
      <c r="C21" s="119"/>
      <c r="D21" s="119"/>
      <c r="E21" s="120"/>
    </row>
    <row r="22" spans="1:5" ht="17.25" thickTop="1" thickBot="1" x14ac:dyDescent="0.3">
      <c r="A22" s="167" t="s">
        <v>70</v>
      </c>
      <c r="B22" s="134"/>
      <c r="C22" s="134"/>
      <c r="D22" s="134"/>
      <c r="E22" s="135"/>
    </row>
    <row r="23" spans="1:5" ht="17.25" thickTop="1" thickBot="1" x14ac:dyDescent="0.3">
      <c r="A23" s="27"/>
      <c r="B23" s="164" t="s">
        <v>47</v>
      </c>
      <c r="C23" s="165"/>
      <c r="D23" s="165"/>
      <c r="E23" s="166"/>
    </row>
    <row r="24" spans="1:5" ht="16.5" thickTop="1" x14ac:dyDescent="0.25">
      <c r="A24" s="28"/>
      <c r="B24" s="121" t="s">
        <v>59</v>
      </c>
      <c r="C24" s="122"/>
      <c r="D24" s="122"/>
      <c r="E24" s="123"/>
    </row>
    <row r="25" spans="1:5" ht="16.5" thickBot="1" x14ac:dyDescent="0.3">
      <c r="A25" s="28"/>
      <c r="B25" s="124" t="s">
        <v>61</v>
      </c>
      <c r="C25" s="125"/>
      <c r="D25" s="125"/>
      <c r="E25" s="126"/>
    </row>
    <row r="26" spans="1:5" ht="16.5" thickTop="1" x14ac:dyDescent="0.25">
      <c r="A26" s="28"/>
      <c r="B26" s="8"/>
      <c r="C26" s="3"/>
      <c r="D26" s="3"/>
      <c r="E26" s="20"/>
    </row>
    <row r="27" spans="1:5" x14ac:dyDescent="0.25">
      <c r="A27" s="28"/>
      <c r="B27" s="8"/>
      <c r="C27" s="3"/>
      <c r="D27" s="3"/>
      <c r="E27" s="20"/>
    </row>
    <row r="28" spans="1:5" x14ac:dyDescent="0.25">
      <c r="A28" s="28"/>
      <c r="B28" s="8"/>
      <c r="C28" s="3"/>
      <c r="D28" s="3"/>
      <c r="E28" s="20"/>
    </row>
    <row r="29" spans="1:5" x14ac:dyDescent="0.25">
      <c r="A29" s="28"/>
      <c r="B29" s="8"/>
      <c r="C29" s="3"/>
      <c r="D29" s="3"/>
      <c r="E29" s="20"/>
    </row>
    <row r="30" spans="1:5" x14ac:dyDescent="0.25">
      <c r="A30" s="28"/>
      <c r="B30" s="8"/>
      <c r="C30" s="3"/>
      <c r="D30" s="3"/>
      <c r="E30" s="20"/>
    </row>
    <row r="31" spans="1:5" x14ac:dyDescent="0.25">
      <c r="A31" s="28"/>
      <c r="B31" s="68" t="s">
        <v>46</v>
      </c>
      <c r="C31" s="3"/>
      <c r="D31" s="88"/>
      <c r="E31" s="20"/>
    </row>
    <row r="32" spans="1:5" x14ac:dyDescent="0.25">
      <c r="A32" s="28"/>
      <c r="B32" s="8"/>
      <c r="C32" s="3"/>
      <c r="D32" s="3"/>
      <c r="E32" s="20"/>
    </row>
    <row r="33" spans="1:5" x14ac:dyDescent="0.25">
      <c r="A33" s="28"/>
      <c r="B33" s="8"/>
      <c r="C33" s="3"/>
      <c r="D33" s="3"/>
      <c r="E33" s="20"/>
    </row>
    <row r="34" spans="1:5" x14ac:dyDescent="0.25">
      <c r="A34" s="28"/>
      <c r="B34" s="26"/>
      <c r="C34" s="89"/>
      <c r="D34" s="89"/>
      <c r="E34" s="20"/>
    </row>
    <row r="35" spans="1:5" ht="16.5" thickBot="1" x14ac:dyDescent="0.3">
      <c r="A35" s="28"/>
      <c r="B35" s="26"/>
      <c r="C35" s="89"/>
      <c r="D35" s="89"/>
      <c r="E35" s="20"/>
    </row>
    <row r="36" spans="1:5" ht="16.5" thickTop="1" x14ac:dyDescent="0.25">
      <c r="A36" s="90"/>
      <c r="B36" s="64"/>
      <c r="C36" s="64"/>
      <c r="D36" s="64"/>
      <c r="E36" s="64"/>
    </row>
    <row r="37" spans="1:5" x14ac:dyDescent="0.25">
      <c r="A37" s="91"/>
      <c r="B37" s="3"/>
      <c r="C37" s="3"/>
      <c r="D37" s="3"/>
      <c r="E37" s="3"/>
    </row>
    <row r="38" spans="1:5" x14ac:dyDescent="0.25">
      <c r="A38" s="91"/>
      <c r="B38" s="89"/>
      <c r="C38" s="89"/>
      <c r="D38" s="89"/>
      <c r="E38" s="3"/>
    </row>
    <row r="39" spans="1:5" x14ac:dyDescent="0.25">
      <c r="A39" s="91"/>
      <c r="B39" s="89"/>
      <c r="C39" s="89"/>
      <c r="D39" s="89"/>
      <c r="E39" s="3"/>
    </row>
    <row r="40" spans="1:5" x14ac:dyDescent="0.25">
      <c r="A40" s="91"/>
      <c r="B40" s="89"/>
      <c r="C40" s="89"/>
      <c r="D40" s="89"/>
      <c r="E40" s="3"/>
    </row>
    <row r="41" spans="1:5" x14ac:dyDescent="0.25">
      <c r="A41" s="91"/>
      <c r="B41" s="3"/>
      <c r="C41" s="3"/>
      <c r="D41" s="3"/>
      <c r="E41" s="3"/>
    </row>
    <row r="42" spans="1:5" x14ac:dyDescent="0.25">
      <c r="A42" s="91"/>
      <c r="B42" s="3"/>
      <c r="C42" s="3"/>
      <c r="D42" s="3"/>
      <c r="E42" s="3"/>
    </row>
    <row r="43" spans="1:5" s="3" customFormat="1" x14ac:dyDescent="0.25">
      <c r="A43" s="91"/>
    </row>
    <row r="44" spans="1:5" s="3" customFormat="1" x14ac:dyDescent="0.25">
      <c r="A44"/>
      <c r="B44"/>
      <c r="C44"/>
      <c r="D44"/>
    </row>
    <row r="45" spans="1:5" s="3" customFormat="1" x14ac:dyDescent="0.25">
      <c r="A45"/>
      <c r="B45"/>
      <c r="C45"/>
      <c r="D45"/>
    </row>
    <row r="46" spans="1:5" s="3" customFormat="1" x14ac:dyDescent="0.25">
      <c r="A46"/>
      <c r="B46"/>
      <c r="C46"/>
      <c r="D46"/>
    </row>
    <row r="47" spans="1:5" s="3" customFormat="1" x14ac:dyDescent="0.25">
      <c r="A47"/>
      <c r="B47"/>
      <c r="C47"/>
      <c r="D47"/>
    </row>
    <row r="48" spans="1:5" s="3" customFormat="1" ht="16.5" thickBot="1" x14ac:dyDescent="0.3">
      <c r="A48"/>
      <c r="B48"/>
      <c r="C48"/>
      <c r="D48"/>
    </row>
    <row r="49" spans="1:6" ht="17.25" thickTop="1" thickBot="1" x14ac:dyDescent="0.3">
      <c r="A49" s="29" t="s">
        <v>3</v>
      </c>
      <c r="B49" s="30"/>
      <c r="C49" s="30"/>
      <c r="D49" s="47" t="s">
        <v>49</v>
      </c>
      <c r="E49" s="48" t="s">
        <v>39</v>
      </c>
    </row>
    <row r="50" spans="1:6" ht="17.25" thickTop="1" thickBot="1" x14ac:dyDescent="0.3">
      <c r="A50" s="155" t="s">
        <v>6</v>
      </c>
      <c r="B50" s="156"/>
      <c r="C50" s="156"/>
      <c r="D50" s="156"/>
      <c r="E50" s="157"/>
    </row>
    <row r="51" spans="1:6" ht="18" thickTop="1" x14ac:dyDescent="0.3">
      <c r="A51" s="96" t="s">
        <v>56</v>
      </c>
      <c r="B51" s="63" t="s">
        <v>16</v>
      </c>
      <c r="C51" s="62"/>
      <c r="D51" s="31"/>
      <c r="E51" s="95" t="s">
        <v>55</v>
      </c>
    </row>
    <row r="52" spans="1:6" ht="19.5" thickBot="1" x14ac:dyDescent="0.4">
      <c r="A52" s="33" t="s">
        <v>7</v>
      </c>
      <c r="B52" s="32" t="s">
        <v>67</v>
      </c>
      <c r="C52" s="38" t="s">
        <v>8</v>
      </c>
      <c r="D52" s="41" t="s">
        <v>9</v>
      </c>
      <c r="E52" s="44" t="s">
        <v>10</v>
      </c>
    </row>
    <row r="53" spans="1:6" ht="16.5" thickTop="1" x14ac:dyDescent="0.25">
      <c r="A53" s="34">
        <v>10</v>
      </c>
      <c r="B53" s="36">
        <v>2.5600000000000001E-2</v>
      </c>
      <c r="C53" s="97">
        <f>9.8/0.9994</f>
        <v>9.8058835301180718</v>
      </c>
      <c r="D53" s="42">
        <f>B53/(C53*10^-3)</f>
        <v>2.6106775510204079</v>
      </c>
      <c r="E53" s="45">
        <f>(0)*A53*360</f>
        <v>0</v>
      </c>
      <c r="F53" s="99"/>
    </row>
    <row r="54" spans="1:6" x14ac:dyDescent="0.25">
      <c r="A54" s="35">
        <v>20</v>
      </c>
      <c r="B54" s="37">
        <v>2.5600000000000001E-2</v>
      </c>
      <c r="C54" s="98">
        <f>9.8/0.9994</f>
        <v>9.8058835301180718</v>
      </c>
      <c r="D54" s="43">
        <f>B54/(C54*10^-3)</f>
        <v>2.6106775510204079</v>
      </c>
      <c r="E54" s="46">
        <f>(0)*A54*360</f>
        <v>0</v>
      </c>
    </row>
    <row r="55" spans="1:6" x14ac:dyDescent="0.25">
      <c r="A55" s="35">
        <v>40</v>
      </c>
      <c r="B55" s="37">
        <v>2.64E-2</v>
      </c>
      <c r="C55" s="40">
        <f t="shared" ref="C55:C62" si="0">9.68/0.9994</f>
        <v>9.6858114868921348</v>
      </c>
      <c r="D55" s="43">
        <f t="shared" ref="D55:D72" si="1">B55/(C55*10^-3)</f>
        <v>2.7256363636363639</v>
      </c>
      <c r="E55" s="46">
        <f>(300*10^-6)*A55*360</f>
        <v>4.3199999999999994</v>
      </c>
    </row>
    <row r="56" spans="1:6" x14ac:dyDescent="0.25">
      <c r="A56" s="35">
        <v>80</v>
      </c>
      <c r="B56" s="37">
        <v>2.64E-2</v>
      </c>
      <c r="C56" s="39">
        <f t="shared" si="0"/>
        <v>9.6858114868921348</v>
      </c>
      <c r="D56" s="43">
        <f t="shared" si="1"/>
        <v>2.7256363636363639</v>
      </c>
      <c r="E56" s="46">
        <f>(480*10^-6)*A56*360</f>
        <v>13.823999999999998</v>
      </c>
    </row>
    <row r="57" spans="1:6" x14ac:dyDescent="0.25">
      <c r="A57" s="35">
        <v>100</v>
      </c>
      <c r="B57" s="37">
        <v>2.7199999999999998E-2</v>
      </c>
      <c r="C57" s="39">
        <f t="shared" si="0"/>
        <v>9.6858114868921348</v>
      </c>
      <c r="D57" s="43">
        <f t="shared" si="1"/>
        <v>2.8082314049586774</v>
      </c>
      <c r="E57" s="46">
        <f>(440*10^-6)*A57*360</f>
        <v>15.84</v>
      </c>
    </row>
    <row r="58" spans="1:6" x14ac:dyDescent="0.25">
      <c r="A58" s="35">
        <v>200</v>
      </c>
      <c r="B58" s="37">
        <v>3.04E-2</v>
      </c>
      <c r="C58" s="39">
        <f t="shared" si="0"/>
        <v>9.6858114868921348</v>
      </c>
      <c r="D58" s="43">
        <f t="shared" si="1"/>
        <v>3.1386115702479338</v>
      </c>
      <c r="E58" s="46">
        <f>(420*10^-6)*A58*360</f>
        <v>30.24</v>
      </c>
    </row>
    <row r="59" spans="1:6" x14ac:dyDescent="0.25">
      <c r="A59" s="35">
        <v>400</v>
      </c>
      <c r="B59" s="37">
        <v>4.0800000000000003E-2</v>
      </c>
      <c r="C59" s="98">
        <f t="shared" si="0"/>
        <v>9.6858114868921348</v>
      </c>
      <c r="D59" s="43">
        <f t="shared" si="1"/>
        <v>4.212347107438017</v>
      </c>
      <c r="E59" s="46">
        <f>(370*10^-6)*A59*360</f>
        <v>53.279999999999994</v>
      </c>
    </row>
    <row r="60" spans="1:6" x14ac:dyDescent="0.25">
      <c r="A60" s="35">
        <v>800</v>
      </c>
      <c r="B60" s="37">
        <v>6.4799999999999996E-2</v>
      </c>
      <c r="C60" s="98">
        <f t="shared" si="0"/>
        <v>9.6858114868921348</v>
      </c>
      <c r="D60" s="43">
        <f t="shared" si="1"/>
        <v>6.6901983471074375</v>
      </c>
      <c r="E60" s="46">
        <f>(240*10^-6)*A60*360</f>
        <v>69.11999999999999</v>
      </c>
    </row>
    <row r="61" spans="1:6" x14ac:dyDescent="0.25">
      <c r="A61" s="35">
        <v>1000</v>
      </c>
      <c r="B61" s="37">
        <v>7.9200000000000007E-2</v>
      </c>
      <c r="C61" s="39">
        <f t="shared" si="0"/>
        <v>9.6858114868921348</v>
      </c>
      <c r="D61" s="43">
        <f t="shared" si="1"/>
        <v>8.176909090909092</v>
      </c>
      <c r="E61" s="46">
        <f>(210*10^-6)*A61*360</f>
        <v>75.599999999999994</v>
      </c>
    </row>
    <row r="62" spans="1:6" x14ac:dyDescent="0.25">
      <c r="A62" s="35">
        <v>2000</v>
      </c>
      <c r="B62" s="37">
        <v>0.152</v>
      </c>
      <c r="C62" s="98">
        <f t="shared" si="0"/>
        <v>9.6858114868921348</v>
      </c>
      <c r="D62" s="43">
        <f t="shared" si="1"/>
        <v>15.69305785123967</v>
      </c>
      <c r="E62" s="46">
        <f>(118*10^-6)*A62*360</f>
        <v>84.96</v>
      </c>
    </row>
    <row r="63" spans="1:6" x14ac:dyDescent="0.25">
      <c r="A63" s="35">
        <v>4000</v>
      </c>
      <c r="B63" s="37">
        <v>0.29399999999999998</v>
      </c>
      <c r="C63" s="98">
        <f>9.76/0.9994</f>
        <v>9.7658595157094261</v>
      </c>
      <c r="D63" s="43">
        <f t="shared" si="1"/>
        <v>30.104877049180324</v>
      </c>
      <c r="E63" s="46">
        <f>(57*10^-6)*A63*360</f>
        <v>82.08</v>
      </c>
    </row>
    <row r="64" spans="1:6" x14ac:dyDescent="0.25">
      <c r="A64" s="35">
        <v>8000</v>
      </c>
      <c r="B64" s="37">
        <v>0.58399999999999996</v>
      </c>
      <c r="C64" s="39">
        <f>9.8/0.9994</f>
        <v>9.8058835301180718</v>
      </c>
      <c r="D64" s="43">
        <f t="shared" si="1"/>
        <v>59.556081632653047</v>
      </c>
      <c r="E64" s="46">
        <f>(28.8*10^-6)*A64*360</f>
        <v>82.944000000000003</v>
      </c>
    </row>
    <row r="65" spans="1:5" x14ac:dyDescent="0.25">
      <c r="A65" s="35">
        <v>10000</v>
      </c>
      <c r="B65" s="37">
        <v>0.72</v>
      </c>
      <c r="C65" s="39">
        <f>9.8/0.9994</f>
        <v>9.8058835301180718</v>
      </c>
      <c r="D65" s="43">
        <f t="shared" si="1"/>
        <v>73.425306122448973</v>
      </c>
      <c r="E65" s="46">
        <f>(22.4*10^-6)*A65*360</f>
        <v>80.639999999999986</v>
      </c>
    </row>
    <row r="66" spans="1:5" x14ac:dyDescent="0.25">
      <c r="A66" s="35">
        <v>20000</v>
      </c>
      <c r="B66" s="37">
        <v>1.4</v>
      </c>
      <c r="C66" s="39">
        <f>9.4/0.9994</f>
        <v>9.4056433860316204</v>
      </c>
      <c r="D66" s="43">
        <f t="shared" si="1"/>
        <v>148.84680851063828</v>
      </c>
      <c r="E66" s="46">
        <f>(10.8*10^-6)*A66*360</f>
        <v>77.760000000000005</v>
      </c>
    </row>
    <row r="67" spans="1:5" x14ac:dyDescent="0.25">
      <c r="A67" s="35">
        <v>40000</v>
      </c>
      <c r="B67" s="37">
        <v>2.56</v>
      </c>
      <c r="C67" s="39">
        <f>9/0.9994</f>
        <v>9.0054032419451673</v>
      </c>
      <c r="D67" s="43">
        <f t="shared" si="1"/>
        <v>284.27377777777775</v>
      </c>
      <c r="E67" s="46">
        <f>(5.3*10^-6)*A67*360</f>
        <v>76.319999999999993</v>
      </c>
    </row>
    <row r="68" spans="1:5" x14ac:dyDescent="0.25">
      <c r="A68" s="35">
        <v>80000</v>
      </c>
      <c r="B68" s="37">
        <v>3.76</v>
      </c>
      <c r="C68" s="39">
        <f>7.4/0.9994</f>
        <v>7.40444266559936</v>
      </c>
      <c r="D68" s="43">
        <f t="shared" si="1"/>
        <v>507.80324324324317</v>
      </c>
      <c r="E68" s="46">
        <f>(2.08*10^-6)*A68*360</f>
        <v>59.903999999999996</v>
      </c>
    </row>
    <row r="69" spans="1:5" x14ac:dyDescent="0.25">
      <c r="A69" s="35">
        <v>100000</v>
      </c>
      <c r="B69" s="37">
        <v>4</v>
      </c>
      <c r="C69" s="39">
        <f>7/0.9994</f>
        <v>7.0042025215129078</v>
      </c>
      <c r="D69" s="43">
        <f t="shared" si="1"/>
        <v>571.08571428571429</v>
      </c>
      <c r="E69" s="46">
        <f>(1.48*10^-6)*A69*360</f>
        <v>53.279999999999994</v>
      </c>
    </row>
    <row r="70" spans="1:5" x14ac:dyDescent="0.25">
      <c r="A70" s="35">
        <v>200000</v>
      </c>
      <c r="B70" s="37">
        <v>4.6399999999999997</v>
      </c>
      <c r="C70" s="39">
        <f>5.6/0.9994</f>
        <v>5.6033620172103262</v>
      </c>
      <c r="D70" s="43">
        <f t="shared" si="1"/>
        <v>828.07428571428557</v>
      </c>
      <c r="E70" s="46">
        <f>(480*10^-9)*A70*360</f>
        <v>34.56</v>
      </c>
    </row>
    <row r="71" spans="1:5" x14ac:dyDescent="0.25">
      <c r="A71" s="71">
        <v>500000</v>
      </c>
      <c r="B71" s="72">
        <v>4.8</v>
      </c>
      <c r="C71" s="73">
        <f>5/0.9994</f>
        <v>5.0030018010806483</v>
      </c>
      <c r="D71" s="43">
        <f t="shared" si="1"/>
        <v>959.42400000000009</v>
      </c>
      <c r="E71" s="46">
        <f>(56*10^-9)*A71*360</f>
        <v>10.080000000000002</v>
      </c>
    </row>
    <row r="72" spans="1:5" ht="16.5" thickBot="1" x14ac:dyDescent="0.3">
      <c r="A72" s="74">
        <v>750000</v>
      </c>
      <c r="B72" s="75">
        <v>4.76</v>
      </c>
      <c r="C72" s="76">
        <f>4.96/0.9994</f>
        <v>4.9629777866720035</v>
      </c>
      <c r="D72" s="43">
        <f t="shared" si="1"/>
        <v>959.1016129032256</v>
      </c>
      <c r="E72" s="46">
        <f>(12*10^-9)*A72*360</f>
        <v>3.24</v>
      </c>
    </row>
    <row r="73" spans="1:5" ht="17.25" thickTop="1" thickBot="1" x14ac:dyDescent="0.3">
      <c r="A73" s="155" t="s">
        <v>15</v>
      </c>
      <c r="B73" s="156"/>
      <c r="C73" s="156"/>
      <c r="D73" s="156"/>
      <c r="E73" s="157"/>
    </row>
    <row r="74" spans="1:5" ht="16.5" thickTop="1" x14ac:dyDescent="0.25">
      <c r="A74" s="55"/>
      <c r="B74" s="6"/>
      <c r="C74" s="6"/>
      <c r="D74" s="6"/>
      <c r="E74" s="7"/>
    </row>
    <row r="75" spans="1:5" x14ac:dyDescent="0.25">
      <c r="A75" s="55"/>
      <c r="B75" s="6"/>
      <c r="C75" s="6"/>
      <c r="D75" s="6"/>
      <c r="E75" s="7"/>
    </row>
    <row r="76" spans="1:5" x14ac:dyDescent="0.25">
      <c r="A76" s="55"/>
      <c r="B76" s="6"/>
      <c r="C76" s="6"/>
      <c r="D76" s="6"/>
      <c r="E76" s="7"/>
    </row>
    <row r="77" spans="1:5" x14ac:dyDescent="0.25">
      <c r="A77" s="55"/>
      <c r="B77" s="6"/>
      <c r="C77" s="6"/>
      <c r="D77" s="6"/>
      <c r="E77" s="7"/>
    </row>
    <row r="78" spans="1:5" s="3" customFormat="1" x14ac:dyDescent="0.25">
      <c r="A78" s="55"/>
      <c r="B78" s="6"/>
      <c r="C78" s="6"/>
      <c r="D78" s="6"/>
      <c r="E78" s="7"/>
    </row>
    <row r="79" spans="1:5" x14ac:dyDescent="0.25">
      <c r="A79" s="55"/>
      <c r="B79" s="6"/>
      <c r="C79" s="6"/>
      <c r="D79" s="6"/>
      <c r="E79" s="7"/>
    </row>
    <row r="80" spans="1:5" x14ac:dyDescent="0.25">
      <c r="A80" s="55"/>
      <c r="B80" s="6"/>
      <c r="C80" s="6"/>
      <c r="D80" s="6"/>
      <c r="E80" s="7"/>
    </row>
    <row r="81" spans="1:5" x14ac:dyDescent="0.25">
      <c r="A81" s="55"/>
      <c r="B81" s="66" t="s">
        <v>29</v>
      </c>
      <c r="C81" s="6"/>
      <c r="D81" s="6"/>
      <c r="E81" s="7"/>
    </row>
    <row r="82" spans="1:5" x14ac:dyDescent="0.25">
      <c r="A82" s="55"/>
      <c r="B82" s="66" t="s">
        <v>27</v>
      </c>
      <c r="C82" s="6"/>
      <c r="D82" s="6"/>
      <c r="E82" s="7"/>
    </row>
    <row r="83" spans="1:5" x14ac:dyDescent="0.25">
      <c r="A83" s="55"/>
      <c r="B83" s="66" t="s">
        <v>28</v>
      </c>
      <c r="C83" s="6"/>
      <c r="D83" s="6"/>
      <c r="E83" s="7"/>
    </row>
    <row r="84" spans="1:5" x14ac:dyDescent="0.25">
      <c r="A84" s="55"/>
      <c r="B84" s="70" t="s">
        <v>30</v>
      </c>
      <c r="C84" s="6"/>
      <c r="D84" s="6"/>
      <c r="E84" s="7"/>
    </row>
    <row r="85" spans="1:5" x14ac:dyDescent="0.25">
      <c r="A85" s="55"/>
      <c r="B85" s="6"/>
      <c r="C85" s="6"/>
      <c r="D85" s="6"/>
      <c r="E85" s="7"/>
    </row>
    <row r="86" spans="1:5" x14ac:dyDescent="0.25">
      <c r="A86" s="55"/>
      <c r="B86" s="6"/>
      <c r="C86" s="6"/>
      <c r="D86" s="6"/>
      <c r="E86" s="7"/>
    </row>
    <row r="87" spans="1:5" x14ac:dyDescent="0.25">
      <c r="A87" s="55"/>
      <c r="B87" s="6"/>
      <c r="C87" s="6"/>
      <c r="D87" s="6"/>
      <c r="E87" s="7"/>
    </row>
    <row r="88" spans="1:5" x14ac:dyDescent="0.25">
      <c r="A88" s="55"/>
      <c r="B88" s="6"/>
      <c r="C88" s="6"/>
      <c r="D88" s="6"/>
      <c r="E88" s="7"/>
    </row>
    <row r="89" spans="1:5" x14ac:dyDescent="0.25">
      <c r="A89" s="55"/>
      <c r="B89" s="6"/>
      <c r="C89" s="6"/>
      <c r="D89" s="6"/>
      <c r="E89" s="7"/>
    </row>
    <row r="90" spans="1:5" x14ac:dyDescent="0.25">
      <c r="A90" s="55"/>
      <c r="B90" s="6"/>
      <c r="C90" s="6"/>
      <c r="D90" s="6"/>
      <c r="E90" s="7"/>
    </row>
    <row r="91" spans="1:5" x14ac:dyDescent="0.25">
      <c r="A91" s="55"/>
      <c r="B91" s="6"/>
      <c r="C91" s="6"/>
      <c r="D91" s="6"/>
      <c r="E91" s="7"/>
    </row>
    <row r="92" spans="1:5" x14ac:dyDescent="0.25">
      <c r="A92" s="55"/>
      <c r="B92" s="6"/>
      <c r="C92" s="6"/>
      <c r="D92" s="6"/>
      <c r="E92" s="7"/>
    </row>
    <row r="93" spans="1:5" x14ac:dyDescent="0.25">
      <c r="A93" s="55"/>
      <c r="B93" s="6"/>
      <c r="C93" s="6"/>
      <c r="D93" s="6"/>
      <c r="E93" s="7"/>
    </row>
    <row r="94" spans="1:5" x14ac:dyDescent="0.25">
      <c r="A94" s="55"/>
      <c r="B94" s="6"/>
      <c r="C94" s="6"/>
      <c r="D94" s="6"/>
      <c r="E94" s="7"/>
    </row>
    <row r="95" spans="1:5" x14ac:dyDescent="0.25">
      <c r="A95" s="55"/>
      <c r="B95" s="6"/>
      <c r="C95" s="6"/>
      <c r="D95" s="6"/>
      <c r="E95" s="7"/>
    </row>
    <row r="96" spans="1:5" x14ac:dyDescent="0.25">
      <c r="A96" s="55"/>
      <c r="B96" s="6"/>
      <c r="C96" s="6"/>
      <c r="D96" s="6"/>
      <c r="E96" s="7"/>
    </row>
    <row r="97" spans="1:6" x14ac:dyDescent="0.25">
      <c r="A97" s="55"/>
      <c r="B97" s="6"/>
      <c r="C97" s="6"/>
      <c r="D97" s="6"/>
      <c r="E97" s="7"/>
    </row>
    <row r="98" spans="1:6" ht="16.5" thickBot="1" x14ac:dyDescent="0.3">
      <c r="A98" s="56"/>
      <c r="B98" s="57"/>
      <c r="C98" s="57"/>
      <c r="D98" s="57"/>
      <c r="E98" s="58"/>
      <c r="F98"/>
    </row>
    <row r="99" spans="1:6" ht="17.25" thickTop="1" thickBot="1" x14ac:dyDescent="0.3">
      <c r="A99" s="29" t="s">
        <v>3</v>
      </c>
      <c r="B99" s="30"/>
      <c r="C99" s="30"/>
      <c r="D99" s="47" t="s">
        <v>43</v>
      </c>
      <c r="E99" s="48" t="s">
        <v>39</v>
      </c>
      <c r="F99"/>
    </row>
    <row r="100" spans="1:6" ht="17.25" thickTop="1" thickBot="1" x14ac:dyDescent="0.3">
      <c r="A100" s="155" t="s">
        <v>11</v>
      </c>
      <c r="B100" s="156"/>
      <c r="C100" s="156"/>
      <c r="D100" s="156"/>
      <c r="E100" s="157"/>
      <c r="F100"/>
    </row>
    <row r="101" spans="1:6" ht="16.5" thickTop="1" x14ac:dyDescent="0.25">
      <c r="A101" s="49" t="s">
        <v>17</v>
      </c>
      <c r="B101" s="52"/>
      <c r="C101" s="152" t="s">
        <v>66</v>
      </c>
      <c r="D101" s="153"/>
      <c r="E101" s="154"/>
      <c r="F101"/>
    </row>
    <row r="102" spans="1:6" x14ac:dyDescent="0.25">
      <c r="A102" s="50" t="s">
        <v>18</v>
      </c>
      <c r="B102" s="53"/>
      <c r="C102" s="168" t="s">
        <v>72</v>
      </c>
      <c r="D102" s="127"/>
      <c r="E102" s="128"/>
      <c r="F102"/>
    </row>
    <row r="103" spans="1:6" ht="16.5" thickBot="1" x14ac:dyDescent="0.3">
      <c r="A103" s="51" t="s">
        <v>19</v>
      </c>
      <c r="B103" s="54"/>
      <c r="C103" s="169" t="s">
        <v>71</v>
      </c>
      <c r="D103" s="129"/>
      <c r="E103" s="130"/>
      <c r="F103"/>
    </row>
    <row r="104" spans="1:6" ht="16.5" thickTop="1" x14ac:dyDescent="0.25">
      <c r="A104" s="77" t="s">
        <v>31</v>
      </c>
      <c r="B104" s="11"/>
      <c r="C104" s="11"/>
      <c r="D104" s="11"/>
      <c r="E104" s="25"/>
      <c r="F104"/>
    </row>
    <row r="105" spans="1:6" x14ac:dyDescent="0.25">
      <c r="A105" s="8"/>
      <c r="B105" s="3"/>
      <c r="C105" s="3"/>
      <c r="D105" s="3"/>
      <c r="E105" s="20"/>
      <c r="F105"/>
    </row>
    <row r="106" spans="1:6" ht="16.5" thickBot="1" x14ac:dyDescent="0.3">
      <c r="A106" s="8"/>
      <c r="B106" s="3"/>
      <c r="C106" s="3"/>
      <c r="D106" s="3"/>
      <c r="E106" s="20"/>
      <c r="F106"/>
    </row>
    <row r="107" spans="1:6" ht="17.25" thickTop="1" thickBot="1" x14ac:dyDescent="0.3">
      <c r="A107" s="155" t="s">
        <v>13</v>
      </c>
      <c r="B107" s="156"/>
      <c r="C107" s="156"/>
      <c r="D107" s="156"/>
      <c r="E107" s="157"/>
      <c r="F107"/>
    </row>
    <row r="108" spans="1:6" ht="16.5" thickTop="1" x14ac:dyDescent="0.25">
      <c r="A108" s="55"/>
      <c r="B108" s="6"/>
      <c r="C108" s="6"/>
      <c r="D108" s="6"/>
      <c r="E108" s="7"/>
      <c r="F108"/>
    </row>
    <row r="109" spans="1:6" x14ac:dyDescent="0.25">
      <c r="A109" s="55"/>
      <c r="B109" s="66" t="s">
        <v>26</v>
      </c>
      <c r="C109" s="6"/>
      <c r="D109" s="6"/>
      <c r="E109" s="7"/>
      <c r="F109"/>
    </row>
    <row r="110" spans="1:6" ht="16.5" thickBot="1" x14ac:dyDescent="0.3">
      <c r="A110" s="56"/>
      <c r="B110" s="57"/>
      <c r="C110" s="57"/>
      <c r="D110" s="57"/>
      <c r="E110" s="58"/>
      <c r="F110"/>
    </row>
    <row r="111" spans="1:6" ht="17.25" thickTop="1" thickBot="1" x14ac:dyDescent="0.3">
      <c r="A111" s="155" t="s">
        <v>12</v>
      </c>
      <c r="B111" s="156"/>
      <c r="C111" s="156"/>
      <c r="D111" s="156"/>
      <c r="E111" s="157"/>
      <c r="F111"/>
    </row>
    <row r="112" spans="1:6" ht="16.5" thickTop="1" x14ac:dyDescent="0.25">
      <c r="A112" s="8"/>
      <c r="B112" s="3"/>
      <c r="C112" s="3"/>
      <c r="D112" s="3"/>
      <c r="E112" s="20"/>
      <c r="F112"/>
    </row>
    <row r="113" spans="1:6" x14ac:dyDescent="0.25">
      <c r="A113" s="69" t="s">
        <v>25</v>
      </c>
      <c r="B113" s="3"/>
      <c r="C113" s="3"/>
      <c r="D113" s="3"/>
      <c r="E113" s="20"/>
      <c r="F113"/>
    </row>
    <row r="114" spans="1:6" x14ac:dyDescent="0.25">
      <c r="A114" s="8"/>
      <c r="B114" s="3"/>
      <c r="C114" s="3"/>
      <c r="D114" s="3"/>
      <c r="E114" s="20"/>
      <c r="F114"/>
    </row>
    <row r="115" spans="1:6" ht="16.5" thickBot="1" x14ac:dyDescent="0.3">
      <c r="A115" s="9"/>
      <c r="B115" s="10"/>
      <c r="C115" s="10"/>
      <c r="D115" s="10"/>
      <c r="E115" s="21"/>
      <c r="F115"/>
    </row>
    <row r="116" spans="1:6" ht="17.25" thickTop="1" thickBot="1" x14ac:dyDescent="0.3">
      <c r="A116" s="59" t="s">
        <v>14</v>
      </c>
      <c r="B116" s="60"/>
      <c r="C116" s="60"/>
      <c r="D116" s="60"/>
      <c r="E116" s="61"/>
      <c r="F116"/>
    </row>
    <row r="117" spans="1:6" ht="16.5" thickTop="1" x14ac:dyDescent="0.25">
      <c r="A117" s="8"/>
      <c r="B117" s="3"/>
      <c r="C117" s="3"/>
      <c r="D117" s="3"/>
      <c r="E117" s="20"/>
      <c r="F117"/>
    </row>
    <row r="118" spans="1:6" x14ac:dyDescent="0.25">
      <c r="A118" s="8"/>
      <c r="B118" s="66" t="s">
        <v>41</v>
      </c>
      <c r="C118" s="3"/>
      <c r="D118" s="3"/>
      <c r="E118" s="20"/>
      <c r="F118"/>
    </row>
    <row r="119" spans="1:6" x14ac:dyDescent="0.25">
      <c r="A119" s="8"/>
      <c r="B119" s="3"/>
      <c r="C119" s="3"/>
      <c r="D119" s="3"/>
      <c r="E119" s="20"/>
      <c r="F119"/>
    </row>
    <row r="120" spans="1:6" x14ac:dyDescent="0.25">
      <c r="A120" s="8"/>
      <c r="B120" s="3"/>
      <c r="C120" s="3"/>
      <c r="D120" s="3"/>
      <c r="E120" s="20"/>
      <c r="F120"/>
    </row>
    <row r="121" spans="1:6" x14ac:dyDescent="0.25">
      <c r="A121" s="55"/>
      <c r="B121" s="67" t="s">
        <v>42</v>
      </c>
      <c r="C121" s="6"/>
      <c r="D121" s="6"/>
      <c r="E121" s="7"/>
      <c r="F121"/>
    </row>
    <row r="122" spans="1:6" ht="16.5" thickBot="1" x14ac:dyDescent="0.3">
      <c r="A122" s="56"/>
      <c r="B122" s="57"/>
      <c r="C122" s="57"/>
      <c r="D122" s="57"/>
      <c r="E122" s="58"/>
      <c r="F122"/>
    </row>
    <row r="123" spans="1:6" ht="17.25" thickTop="1" thickBot="1" x14ac:dyDescent="0.3">
      <c r="A123" s="158" t="s">
        <v>20</v>
      </c>
      <c r="B123" s="159"/>
      <c r="C123" s="159"/>
      <c r="D123" s="159"/>
      <c r="E123" s="160"/>
      <c r="F123"/>
    </row>
    <row r="124" spans="1:6" ht="16.5" thickTop="1" x14ac:dyDescent="0.25">
      <c r="A124" s="8" t="s">
        <v>23</v>
      </c>
      <c r="B124" s="3"/>
      <c r="C124" s="3"/>
      <c r="D124" s="3"/>
      <c r="E124" s="20"/>
      <c r="F124"/>
    </row>
    <row r="125" spans="1:6" x14ac:dyDescent="0.25">
      <c r="A125" s="100"/>
      <c r="B125" s="101"/>
      <c r="C125" s="101"/>
      <c r="D125" s="101"/>
      <c r="E125" s="102"/>
      <c r="F125"/>
    </row>
    <row r="126" spans="1:6" x14ac:dyDescent="0.25">
      <c r="A126" s="100"/>
      <c r="B126" s="101"/>
      <c r="C126" s="101"/>
      <c r="D126" s="101"/>
      <c r="E126" s="102"/>
      <c r="F126"/>
    </row>
    <row r="127" spans="1:6" x14ac:dyDescent="0.25">
      <c r="A127" s="100"/>
      <c r="B127" s="101"/>
      <c r="C127" s="101"/>
      <c r="D127" s="101"/>
      <c r="E127" s="102"/>
      <c r="F127"/>
    </row>
    <row r="128" spans="1:6" x14ac:dyDescent="0.25">
      <c r="A128" s="100"/>
      <c r="B128" s="101"/>
      <c r="C128" s="101"/>
      <c r="D128" s="101"/>
      <c r="E128" s="102"/>
      <c r="F128"/>
    </row>
    <row r="129" spans="1:6" x14ac:dyDescent="0.25">
      <c r="A129" s="8" t="s">
        <v>24</v>
      </c>
      <c r="B129" s="3"/>
      <c r="C129" s="3"/>
      <c r="D129" s="3"/>
      <c r="E129" s="20"/>
      <c r="F129"/>
    </row>
    <row r="130" spans="1:6" x14ac:dyDescent="0.25">
      <c r="A130" s="103"/>
      <c r="B130" s="104"/>
      <c r="C130" s="104"/>
      <c r="D130" s="104"/>
      <c r="E130" s="105"/>
      <c r="F130"/>
    </row>
    <row r="131" spans="1:6" x14ac:dyDescent="0.25">
      <c r="A131" s="103"/>
      <c r="B131" s="104"/>
      <c r="C131" s="104"/>
      <c r="D131" s="104"/>
      <c r="E131" s="105"/>
      <c r="F131"/>
    </row>
    <row r="132" spans="1:6" x14ac:dyDescent="0.25">
      <c r="A132" s="103"/>
      <c r="B132" s="104"/>
      <c r="C132" s="104"/>
      <c r="D132" s="104"/>
      <c r="E132" s="105"/>
      <c r="F132"/>
    </row>
    <row r="133" spans="1:6" x14ac:dyDescent="0.25">
      <c r="A133" s="103"/>
      <c r="B133" s="104"/>
      <c r="C133" s="104"/>
      <c r="D133" s="104"/>
      <c r="E133" s="105"/>
      <c r="F133"/>
    </row>
    <row r="134" spans="1:6" ht="16.5" thickBot="1" x14ac:dyDescent="0.3">
      <c r="A134" s="106"/>
      <c r="B134" s="107"/>
      <c r="C134" s="107"/>
      <c r="D134" s="107"/>
      <c r="E134" s="108"/>
      <c r="F134"/>
    </row>
    <row r="135" spans="1:6" ht="17.25" thickTop="1" thickBot="1" x14ac:dyDescent="0.3">
      <c r="A135" s="158" t="s">
        <v>21</v>
      </c>
      <c r="B135" s="159"/>
      <c r="C135" s="159"/>
      <c r="D135" s="159"/>
      <c r="E135" s="160"/>
      <c r="F135"/>
    </row>
    <row r="136" spans="1:6" ht="16.5" thickTop="1" x14ac:dyDescent="0.25">
      <c r="A136" s="161" t="s">
        <v>38</v>
      </c>
      <c r="B136" s="162"/>
      <c r="C136" s="162"/>
      <c r="D136" s="162"/>
      <c r="E136" s="163"/>
      <c r="F136"/>
    </row>
    <row r="137" spans="1:6" x14ac:dyDescent="0.25">
      <c r="A137" s="80"/>
      <c r="B137" s="81"/>
      <c r="C137" s="81"/>
      <c r="D137" s="81"/>
      <c r="E137" s="82"/>
      <c r="F137"/>
    </row>
    <row r="138" spans="1:6" x14ac:dyDescent="0.25">
      <c r="A138" s="8"/>
      <c r="B138" s="3"/>
      <c r="C138" s="3"/>
      <c r="D138" s="3"/>
      <c r="E138" s="20"/>
      <c r="F138"/>
    </row>
    <row r="139" spans="1:6" x14ac:dyDescent="0.25">
      <c r="A139" s="8"/>
      <c r="B139" s="3"/>
      <c r="C139" s="3"/>
      <c r="D139" s="3"/>
      <c r="E139" s="20"/>
    </row>
    <row r="140" spans="1:6" x14ac:dyDescent="0.25">
      <c r="A140" s="8"/>
      <c r="B140" s="3"/>
      <c r="C140" s="3"/>
      <c r="D140" s="3"/>
      <c r="E140" s="20"/>
    </row>
    <row r="141" spans="1:6" x14ac:dyDescent="0.25">
      <c r="A141" s="8"/>
      <c r="B141" s="3"/>
      <c r="C141" s="3"/>
      <c r="D141" s="3"/>
      <c r="E141" s="20"/>
    </row>
    <row r="142" spans="1:6" x14ac:dyDescent="0.25">
      <c r="A142" s="8"/>
      <c r="B142" s="3"/>
      <c r="C142" s="3"/>
      <c r="D142" s="3"/>
      <c r="E142" s="20"/>
    </row>
    <row r="143" spans="1:6" x14ac:dyDescent="0.25">
      <c r="A143" s="8"/>
      <c r="B143" s="3"/>
      <c r="C143" s="3"/>
      <c r="D143" s="3"/>
      <c r="E143" s="20"/>
    </row>
    <row r="144" spans="1:6" x14ac:dyDescent="0.25">
      <c r="A144" s="8"/>
      <c r="B144" s="65" t="s">
        <v>22</v>
      </c>
      <c r="C144" s="3"/>
      <c r="D144" s="3"/>
      <c r="E144" s="20"/>
    </row>
    <row r="145" spans="1:5" x14ac:dyDescent="0.25">
      <c r="A145" s="8"/>
      <c r="B145" s="3"/>
      <c r="C145" s="3"/>
      <c r="D145" s="3"/>
      <c r="E145" s="20"/>
    </row>
    <row r="146" spans="1:5" ht="16.5" thickBot="1" x14ac:dyDescent="0.3">
      <c r="A146" s="9"/>
      <c r="B146" s="10"/>
      <c r="C146" s="10"/>
      <c r="D146" s="10"/>
      <c r="E146" s="21"/>
    </row>
    <row r="147" spans="1:5" ht="16.5" thickTop="1" x14ac:dyDescent="0.25"/>
    <row r="244" ht="17.100000000000001" customHeight="1" x14ac:dyDescent="0.25"/>
  </sheetData>
  <mergeCells count="31">
    <mergeCell ref="A135:E135"/>
    <mergeCell ref="A136:E136"/>
    <mergeCell ref="A100:E100"/>
    <mergeCell ref="A73:E73"/>
    <mergeCell ref="A50:E50"/>
    <mergeCell ref="B11:E11"/>
    <mergeCell ref="A22:E22"/>
    <mergeCell ref="B2:C2"/>
    <mergeCell ref="B3:C3"/>
    <mergeCell ref="A5:B5"/>
    <mergeCell ref="C5:E5"/>
    <mergeCell ref="B6:C6"/>
    <mergeCell ref="B9:C9"/>
    <mergeCell ref="B4:E4"/>
    <mergeCell ref="B8:C8"/>
    <mergeCell ref="B7:C7"/>
    <mergeCell ref="A125:E128"/>
    <mergeCell ref="A130:E134"/>
    <mergeCell ref="B12:E16"/>
    <mergeCell ref="A12:A16"/>
    <mergeCell ref="A17:A21"/>
    <mergeCell ref="B17:E21"/>
    <mergeCell ref="B24:E24"/>
    <mergeCell ref="B25:E25"/>
    <mergeCell ref="C101:E101"/>
    <mergeCell ref="C102:E102"/>
    <mergeCell ref="C103:E103"/>
    <mergeCell ref="A111:E111"/>
    <mergeCell ref="A107:E107"/>
    <mergeCell ref="A123:E123"/>
    <mergeCell ref="B23:E23"/>
  </mergeCells>
  <phoneticPr fontId="3" type="noConversion"/>
  <pageMargins left="0.26" right="0.14000000000000001" top="0.4" bottom="0.11" header="0.23333333333333334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view="pageLayout" workbookViewId="0"/>
  </sheetViews>
  <sheetFormatPr defaultColWidth="11" defaultRowHeight="12.75" x14ac:dyDescent="0.2"/>
  <sheetData/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view="pageLayout" workbookViewId="0"/>
  </sheetViews>
  <sheetFormatPr defaultColWidth="11" defaultRowHeight="12.75" x14ac:dyDescent="0.2"/>
  <sheetData/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Shealy</dc:creator>
  <cp:lastModifiedBy>Stephen Chin</cp:lastModifiedBy>
  <cp:lastPrinted>2016-04-13T18:25:29Z</cp:lastPrinted>
  <dcterms:created xsi:type="dcterms:W3CDTF">2006-08-30T15:28:01Z</dcterms:created>
  <dcterms:modified xsi:type="dcterms:W3CDTF">2018-12-02T02:18:06Z</dcterms:modified>
</cp:coreProperties>
</file>