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nickr\Downloads\"/>
    </mc:Choice>
  </mc:AlternateContent>
  <xr:revisionPtr revIDLastSave="0" documentId="8_{98B7CDB8-8F1B-408E-A099-7DEFCFBE4624}" xr6:coauthVersionLast="47" xr6:coauthVersionMax="47" xr10:uidLastSave="{00000000-0000-0000-0000-000000000000}"/>
  <bookViews>
    <workbookView xWindow="32595" yWindow="4665" windowWidth="21825" windowHeight="15345" firstSheet="2" activeTab="2" xr2:uid="{00000000-000D-0000-FFFF-FFFF00000000}"/>
  </bookViews>
  <sheets>
    <sheet name="Post VR Responses" sheetId="1" r:id="rId1"/>
    <sheet name="Post 2D Responses" sheetId="2" r:id="rId2"/>
    <sheet name="Scoring Form Responses" sheetId="3" r:id="rId3"/>
    <sheet name="Pre Experience Qs" sheetId="4" r:id="rId4"/>
    <sheet name="Stats" sheetId="5" r:id="rId5"/>
    <sheet name="Helper data" sheetId="6" r:id="rId6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30" i="5" l="1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B211" i="5"/>
  <c r="A211" i="5"/>
  <c r="C210" i="5"/>
  <c r="C209" i="5"/>
  <c r="B209" i="5"/>
  <c r="F188" i="5"/>
  <c r="E188" i="5"/>
  <c r="D188" i="5"/>
  <c r="C188" i="5"/>
  <c r="B188" i="5"/>
  <c r="B166" i="5"/>
  <c r="A165" i="5"/>
  <c r="A164" i="5"/>
  <c r="A163" i="5"/>
  <c r="A162" i="5"/>
  <c r="A161" i="5"/>
  <c r="AH160" i="5"/>
  <c r="A160" i="5"/>
  <c r="AG159" i="5"/>
  <c r="A159" i="5"/>
  <c r="AG158" i="5"/>
  <c r="A158" i="5"/>
  <c r="AG157" i="5"/>
  <c r="A157" i="5"/>
  <c r="AG156" i="5"/>
  <c r="A156" i="5"/>
  <c r="AG155" i="5"/>
  <c r="A155" i="5"/>
  <c r="AG154" i="5"/>
  <c r="A154" i="5"/>
  <c r="AG153" i="5"/>
  <c r="A153" i="5"/>
  <c r="AG152" i="5"/>
  <c r="A152" i="5"/>
  <c r="AG151" i="5"/>
  <c r="A151" i="5"/>
  <c r="AG150" i="5"/>
  <c r="A150" i="5"/>
  <c r="AG149" i="5"/>
  <c r="A149" i="5"/>
  <c r="AG148" i="5"/>
  <c r="A148" i="5"/>
  <c r="AG147" i="5"/>
  <c r="A147" i="5"/>
  <c r="AG146" i="5"/>
  <c r="C146" i="5"/>
  <c r="B146" i="5"/>
  <c r="A146" i="5"/>
  <c r="AG145" i="5"/>
  <c r="AG144" i="5"/>
  <c r="AG143" i="5"/>
  <c r="AG142" i="5"/>
  <c r="AG141" i="5"/>
  <c r="AH140" i="5"/>
  <c r="AG140" i="5"/>
  <c r="AH134" i="5"/>
  <c r="AH133" i="5"/>
  <c r="AH132" i="5"/>
  <c r="AJ131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J114" i="5"/>
  <c r="AI114" i="5"/>
  <c r="AH114" i="5"/>
  <c r="AH112" i="5"/>
  <c r="AH111" i="5"/>
  <c r="AH110" i="5"/>
  <c r="AH109" i="5"/>
  <c r="A109" i="5"/>
  <c r="AH108" i="5"/>
  <c r="A108" i="5"/>
  <c r="AH107" i="5"/>
  <c r="A107" i="5"/>
  <c r="AH106" i="5"/>
  <c r="A106" i="5"/>
  <c r="AH105" i="5"/>
  <c r="A105" i="5"/>
  <c r="AH104" i="5"/>
  <c r="A104" i="5"/>
  <c r="AH103" i="5"/>
  <c r="A103" i="5"/>
  <c r="AH102" i="5"/>
  <c r="A102" i="5"/>
  <c r="AH101" i="5"/>
  <c r="A101" i="5"/>
  <c r="AH100" i="5"/>
  <c r="A100" i="5"/>
  <c r="AH99" i="5"/>
  <c r="A99" i="5"/>
  <c r="AH98" i="5"/>
  <c r="A98" i="5"/>
  <c r="AH97" i="5"/>
  <c r="A97" i="5"/>
  <c r="AH96" i="5"/>
  <c r="A96" i="5"/>
  <c r="AH95" i="5"/>
  <c r="A95" i="5"/>
  <c r="AH94" i="5"/>
  <c r="A94" i="5"/>
  <c r="AJ93" i="5"/>
  <c r="AI93" i="5"/>
  <c r="A93" i="5"/>
  <c r="A92" i="5"/>
  <c r="A91" i="5"/>
  <c r="C90" i="5"/>
  <c r="B90" i="5"/>
  <c r="A90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45" i="5"/>
  <c r="AH44" i="5"/>
  <c r="AJ43" i="5"/>
  <c r="AH43" i="5"/>
  <c r="AH42" i="5"/>
  <c r="AH41" i="5"/>
  <c r="AH40" i="5"/>
  <c r="AH39" i="5"/>
  <c r="AH38" i="5"/>
  <c r="AH37" i="5"/>
  <c r="AH36" i="5"/>
  <c r="AH35" i="5"/>
  <c r="AH34" i="5"/>
  <c r="AH33" i="5"/>
  <c r="AH32" i="5"/>
  <c r="AH31" i="5"/>
  <c r="AH30" i="5"/>
  <c r="AH29" i="5"/>
  <c r="AH28" i="5"/>
  <c r="AH27" i="5"/>
  <c r="AH26" i="5"/>
  <c r="AJ20" i="5"/>
  <c r="AH159" i="5" s="1"/>
  <c r="AI20" i="5"/>
  <c r="C165" i="5" s="1"/>
  <c r="AH20" i="5"/>
  <c r="C230" i="5" s="1"/>
  <c r="AG20" i="5"/>
  <c r="AF20" i="5"/>
  <c r="AE20" i="5"/>
  <c r="AD20" i="5"/>
  <c r="AC20" i="5"/>
  <c r="AB20" i="5"/>
  <c r="C109" i="5" s="1"/>
  <c r="AA20" i="5"/>
  <c r="B165" i="5" s="1"/>
  <c r="Z20" i="5"/>
  <c r="B230" i="5" s="1"/>
  <c r="Y20" i="5"/>
  <c r="X20" i="5"/>
  <c r="W20" i="5"/>
  <c r="V20" i="5"/>
  <c r="U20" i="5"/>
  <c r="T20" i="5"/>
  <c r="B109" i="5" s="1"/>
  <c r="P20" i="5"/>
  <c r="L20" i="5"/>
  <c r="H20" i="5"/>
  <c r="O20" i="5" s="1"/>
  <c r="G20" i="5"/>
  <c r="AH67" i="5" s="1"/>
  <c r="F20" i="5"/>
  <c r="E20" i="5"/>
  <c r="D20" i="5"/>
  <c r="C20" i="5"/>
  <c r="B20" i="5"/>
  <c r="AJ19" i="5"/>
  <c r="AH158" i="5" s="1"/>
  <c r="AI19" i="5"/>
  <c r="C164" i="5" s="1"/>
  <c r="AH19" i="5"/>
  <c r="C229" i="5" s="1"/>
  <c r="AG19" i="5"/>
  <c r="AF19" i="5"/>
  <c r="AE19" i="5"/>
  <c r="AD19" i="5"/>
  <c r="AC19" i="5"/>
  <c r="AB19" i="5"/>
  <c r="AJ111" i="5" s="1"/>
  <c r="AA19" i="5"/>
  <c r="B164" i="5" s="1"/>
  <c r="Z19" i="5"/>
  <c r="B229" i="5" s="1"/>
  <c r="Y19" i="5"/>
  <c r="X19" i="5"/>
  <c r="W19" i="5"/>
  <c r="V19" i="5"/>
  <c r="U19" i="5"/>
  <c r="T19" i="5"/>
  <c r="AI111" i="5" s="1"/>
  <c r="O19" i="5"/>
  <c r="L19" i="5"/>
  <c r="H19" i="5"/>
  <c r="R19" i="5" s="1"/>
  <c r="G19" i="5"/>
  <c r="AH66" i="5" s="1"/>
  <c r="F19" i="5"/>
  <c r="E19" i="5"/>
  <c r="D19" i="5"/>
  <c r="C19" i="5"/>
  <c r="B19" i="5"/>
  <c r="AJ18" i="5"/>
  <c r="AH157" i="5" s="1"/>
  <c r="AI18" i="5"/>
  <c r="C163" i="5" s="1"/>
  <c r="AH18" i="5"/>
  <c r="C228" i="5" s="1"/>
  <c r="AG18" i="5"/>
  <c r="AF18" i="5"/>
  <c r="AE18" i="5"/>
  <c r="AD18" i="5"/>
  <c r="AC18" i="5"/>
  <c r="AB18" i="5"/>
  <c r="AI131" i="5" s="1"/>
  <c r="AA18" i="5"/>
  <c r="B163" i="5" s="1"/>
  <c r="Z18" i="5"/>
  <c r="B228" i="5" s="1"/>
  <c r="Y18" i="5"/>
  <c r="X18" i="5"/>
  <c r="W18" i="5"/>
  <c r="V18" i="5"/>
  <c r="U18" i="5"/>
  <c r="T18" i="5"/>
  <c r="B107" i="5" s="1"/>
  <c r="Q18" i="5"/>
  <c r="N18" i="5"/>
  <c r="I18" i="5"/>
  <c r="H18" i="5"/>
  <c r="R18" i="5" s="1"/>
  <c r="G18" i="5"/>
  <c r="AI43" i="5" s="1"/>
  <c r="F18" i="5"/>
  <c r="E18" i="5"/>
  <c r="D18" i="5"/>
  <c r="C18" i="5"/>
  <c r="B18" i="5"/>
  <c r="AJ17" i="5"/>
  <c r="AH156" i="5" s="1"/>
  <c r="AI17" i="5"/>
  <c r="C162" i="5" s="1"/>
  <c r="AH17" i="5"/>
  <c r="C227" i="5" s="1"/>
  <c r="AG17" i="5"/>
  <c r="AF17" i="5"/>
  <c r="AE17" i="5"/>
  <c r="AD17" i="5"/>
  <c r="AC17" i="5"/>
  <c r="AB17" i="5"/>
  <c r="AJ109" i="5" s="1"/>
  <c r="AA17" i="5"/>
  <c r="B162" i="5" s="1"/>
  <c r="Z17" i="5"/>
  <c r="B227" i="5" s="1"/>
  <c r="Y17" i="5"/>
  <c r="X17" i="5"/>
  <c r="W17" i="5"/>
  <c r="V17" i="5"/>
  <c r="U17" i="5"/>
  <c r="T17" i="5"/>
  <c r="AI109" i="5" s="1"/>
  <c r="H17" i="5"/>
  <c r="R17" i="5" s="1"/>
  <c r="G17" i="5"/>
  <c r="AI42" i="5" s="1"/>
  <c r="F17" i="5"/>
  <c r="E17" i="5"/>
  <c r="D17" i="5"/>
  <c r="C17" i="5"/>
  <c r="B17" i="5"/>
  <c r="AJ16" i="5"/>
  <c r="AH155" i="5" s="1"/>
  <c r="AI16" i="5"/>
  <c r="C161" i="5" s="1"/>
  <c r="AH16" i="5"/>
  <c r="C226" i="5" s="1"/>
  <c r="AG16" i="5"/>
  <c r="AF16" i="5"/>
  <c r="AE16" i="5"/>
  <c r="AD16" i="5"/>
  <c r="AC16" i="5"/>
  <c r="AB16" i="5"/>
  <c r="C105" i="5" s="1"/>
  <c r="AA16" i="5"/>
  <c r="B161" i="5" s="1"/>
  <c r="Z16" i="5"/>
  <c r="B226" i="5" s="1"/>
  <c r="Y16" i="5"/>
  <c r="X16" i="5"/>
  <c r="W16" i="5"/>
  <c r="V16" i="5"/>
  <c r="U16" i="5"/>
  <c r="T16" i="5"/>
  <c r="B105" i="5" s="1"/>
  <c r="O16" i="5"/>
  <c r="N16" i="5"/>
  <c r="L16" i="5"/>
  <c r="K16" i="5"/>
  <c r="I16" i="5"/>
  <c r="H16" i="5"/>
  <c r="J16" i="5" s="1"/>
  <c r="G16" i="5"/>
  <c r="AI41" i="5" s="1"/>
  <c r="F16" i="5"/>
  <c r="E16" i="5"/>
  <c r="D16" i="5"/>
  <c r="C16" i="5"/>
  <c r="B16" i="5"/>
  <c r="AJ15" i="5"/>
  <c r="AH154" i="5" s="1"/>
  <c r="AI15" i="5"/>
  <c r="C160" i="5" s="1"/>
  <c r="AH15" i="5"/>
  <c r="C225" i="5" s="1"/>
  <c r="AG15" i="5"/>
  <c r="AF15" i="5"/>
  <c r="AE15" i="5"/>
  <c r="AD15" i="5"/>
  <c r="AC15" i="5"/>
  <c r="AB15" i="5"/>
  <c r="AI128" i="5" s="1"/>
  <c r="AA15" i="5"/>
  <c r="B160" i="5" s="1"/>
  <c r="Z15" i="5"/>
  <c r="B225" i="5" s="1"/>
  <c r="Y15" i="5"/>
  <c r="X15" i="5"/>
  <c r="W15" i="5"/>
  <c r="V15" i="5"/>
  <c r="U15" i="5"/>
  <c r="T15" i="5"/>
  <c r="B104" i="5" s="1"/>
  <c r="R15" i="5"/>
  <c r="Q15" i="5"/>
  <c r="P15" i="5"/>
  <c r="O15" i="5"/>
  <c r="N15" i="5"/>
  <c r="L15" i="5"/>
  <c r="K15" i="5"/>
  <c r="J15" i="5"/>
  <c r="I15" i="5"/>
  <c r="S15" i="5" s="1"/>
  <c r="H15" i="5"/>
  <c r="M15" i="5" s="1"/>
  <c r="G15" i="5"/>
  <c r="AI40" i="5" s="1"/>
  <c r="F15" i="5"/>
  <c r="E15" i="5"/>
  <c r="D15" i="5"/>
  <c r="C15" i="5"/>
  <c r="B15" i="5"/>
  <c r="AJ14" i="5"/>
  <c r="AH153" i="5" s="1"/>
  <c r="AI14" i="5"/>
  <c r="C159" i="5" s="1"/>
  <c r="AH14" i="5"/>
  <c r="C224" i="5" s="1"/>
  <c r="AG14" i="5"/>
  <c r="AF14" i="5"/>
  <c r="AE14" i="5"/>
  <c r="AD14" i="5"/>
  <c r="AC14" i="5"/>
  <c r="AB14" i="5"/>
  <c r="C103" i="5" s="1"/>
  <c r="AA14" i="5"/>
  <c r="B159" i="5" s="1"/>
  <c r="Z14" i="5"/>
  <c r="B224" i="5" s="1"/>
  <c r="Y14" i="5"/>
  <c r="X14" i="5"/>
  <c r="W14" i="5"/>
  <c r="V14" i="5"/>
  <c r="U14" i="5"/>
  <c r="T14" i="5"/>
  <c r="B103" i="5" s="1"/>
  <c r="R14" i="5"/>
  <c r="Q14" i="5"/>
  <c r="O14" i="5"/>
  <c r="N14" i="5"/>
  <c r="M14" i="5"/>
  <c r="L14" i="5"/>
  <c r="J14" i="5"/>
  <c r="I14" i="5"/>
  <c r="H14" i="5"/>
  <c r="P14" i="5" s="1"/>
  <c r="G14" i="5"/>
  <c r="AI39" i="5" s="1"/>
  <c r="F14" i="5"/>
  <c r="E14" i="5"/>
  <c r="D14" i="5"/>
  <c r="C14" i="5"/>
  <c r="B14" i="5"/>
  <c r="AJ13" i="5"/>
  <c r="AH152" i="5" s="1"/>
  <c r="AI13" i="5"/>
  <c r="C158" i="5" s="1"/>
  <c r="AH13" i="5"/>
  <c r="C223" i="5" s="1"/>
  <c r="AG13" i="5"/>
  <c r="AF13" i="5"/>
  <c r="AE13" i="5"/>
  <c r="AD13" i="5"/>
  <c r="AC13" i="5"/>
  <c r="AB13" i="5"/>
  <c r="AI126" i="5" s="1"/>
  <c r="AA13" i="5"/>
  <c r="B158" i="5" s="1"/>
  <c r="Z13" i="5"/>
  <c r="B223" i="5" s="1"/>
  <c r="Y13" i="5"/>
  <c r="X13" i="5"/>
  <c r="W13" i="5"/>
  <c r="V13" i="5"/>
  <c r="U13" i="5"/>
  <c r="T13" i="5"/>
  <c r="B102" i="5" s="1"/>
  <c r="P13" i="5"/>
  <c r="O13" i="5"/>
  <c r="H13" i="5"/>
  <c r="R13" i="5" s="1"/>
  <c r="G13" i="5"/>
  <c r="AI38" i="5" s="1"/>
  <c r="F13" i="5"/>
  <c r="E13" i="5"/>
  <c r="D13" i="5"/>
  <c r="C13" i="5"/>
  <c r="B13" i="5"/>
  <c r="AJ12" i="5"/>
  <c r="AH151" i="5" s="1"/>
  <c r="AI12" i="5"/>
  <c r="C157" i="5" s="1"/>
  <c r="AH12" i="5"/>
  <c r="C222" i="5" s="1"/>
  <c r="AG12" i="5"/>
  <c r="AF12" i="5"/>
  <c r="AE12" i="5"/>
  <c r="AD12" i="5"/>
  <c r="AC12" i="5"/>
  <c r="AB12" i="5"/>
  <c r="C101" i="5" s="1"/>
  <c r="AA12" i="5"/>
  <c r="B157" i="5" s="1"/>
  <c r="Z12" i="5"/>
  <c r="B222" i="5" s="1"/>
  <c r="Y12" i="5"/>
  <c r="X12" i="5"/>
  <c r="W12" i="5"/>
  <c r="V12" i="5"/>
  <c r="U12" i="5"/>
  <c r="T12" i="5"/>
  <c r="B101" i="5" s="1"/>
  <c r="R12" i="5"/>
  <c r="P12" i="5"/>
  <c r="O12" i="5"/>
  <c r="K12" i="5"/>
  <c r="J12" i="5"/>
  <c r="I12" i="5"/>
  <c r="H12" i="5"/>
  <c r="Q12" i="5" s="1"/>
  <c r="G12" i="5"/>
  <c r="AH60" i="5" s="1"/>
  <c r="F12" i="5"/>
  <c r="E12" i="5"/>
  <c r="D12" i="5"/>
  <c r="C12" i="5"/>
  <c r="B12" i="5"/>
  <c r="AJ11" i="5"/>
  <c r="AH150" i="5" s="1"/>
  <c r="AI11" i="5"/>
  <c r="C156" i="5" s="1"/>
  <c r="AH11" i="5"/>
  <c r="C221" i="5" s="1"/>
  <c r="AG11" i="5"/>
  <c r="AF11" i="5"/>
  <c r="AE11" i="5"/>
  <c r="AD11" i="5"/>
  <c r="AC11" i="5"/>
  <c r="AB11" i="5"/>
  <c r="AI124" i="5" s="1"/>
  <c r="AA11" i="5"/>
  <c r="B156" i="5" s="1"/>
  <c r="Z11" i="5"/>
  <c r="B221" i="5" s="1"/>
  <c r="Y11" i="5"/>
  <c r="X11" i="5"/>
  <c r="W11" i="5"/>
  <c r="V11" i="5"/>
  <c r="U11" i="5"/>
  <c r="T11" i="5"/>
  <c r="B100" i="5" s="1"/>
  <c r="N11" i="5"/>
  <c r="M11" i="5"/>
  <c r="L11" i="5"/>
  <c r="J11" i="5"/>
  <c r="H11" i="5"/>
  <c r="I11" i="5" s="1"/>
  <c r="G11" i="5"/>
  <c r="AH59" i="5" s="1"/>
  <c r="F11" i="5"/>
  <c r="E11" i="5"/>
  <c r="D11" i="5"/>
  <c r="C11" i="5"/>
  <c r="B11" i="5"/>
  <c r="AJ10" i="5"/>
  <c r="AH149" i="5" s="1"/>
  <c r="AI10" i="5"/>
  <c r="C155" i="5" s="1"/>
  <c r="AH10" i="5"/>
  <c r="C220" i="5" s="1"/>
  <c r="AG10" i="5"/>
  <c r="AF10" i="5"/>
  <c r="AE10" i="5"/>
  <c r="AD10" i="5"/>
  <c r="AC10" i="5"/>
  <c r="AB10" i="5"/>
  <c r="AJ102" i="5" s="1"/>
  <c r="AA10" i="5"/>
  <c r="B155" i="5" s="1"/>
  <c r="Z10" i="5"/>
  <c r="B220" i="5" s="1"/>
  <c r="Y10" i="5"/>
  <c r="X10" i="5"/>
  <c r="W10" i="5"/>
  <c r="V10" i="5"/>
  <c r="U10" i="5"/>
  <c r="T10" i="5"/>
  <c r="B99" i="5" s="1"/>
  <c r="H10" i="5"/>
  <c r="L10" i="5" s="1"/>
  <c r="G10" i="5"/>
  <c r="AH58" i="5" s="1"/>
  <c r="F10" i="5"/>
  <c r="E10" i="5"/>
  <c r="D10" i="5"/>
  <c r="C10" i="5"/>
  <c r="B10" i="5"/>
  <c r="AJ9" i="5"/>
  <c r="AH148" i="5" s="1"/>
  <c r="AI9" i="5"/>
  <c r="C154" i="5" s="1"/>
  <c r="AH9" i="5"/>
  <c r="C219" i="5" s="1"/>
  <c r="AG9" i="5"/>
  <c r="AF9" i="5"/>
  <c r="AE9" i="5"/>
  <c r="AD9" i="5"/>
  <c r="AC9" i="5"/>
  <c r="AB9" i="5"/>
  <c r="C98" i="5" s="1"/>
  <c r="AA9" i="5"/>
  <c r="B154" i="5" s="1"/>
  <c r="Z9" i="5"/>
  <c r="B219" i="5" s="1"/>
  <c r="Y9" i="5"/>
  <c r="X9" i="5"/>
  <c r="W9" i="5"/>
  <c r="V9" i="5"/>
  <c r="U9" i="5"/>
  <c r="T9" i="5"/>
  <c r="B98" i="5" s="1"/>
  <c r="R9" i="5"/>
  <c r="P9" i="5"/>
  <c r="N9" i="5"/>
  <c r="M9" i="5"/>
  <c r="L9" i="5"/>
  <c r="K9" i="5"/>
  <c r="I9" i="5"/>
  <c r="H9" i="5"/>
  <c r="O9" i="5" s="1"/>
  <c r="G9" i="5"/>
  <c r="AH57" i="5" s="1"/>
  <c r="F9" i="5"/>
  <c r="E9" i="5"/>
  <c r="D9" i="5"/>
  <c r="C9" i="5"/>
  <c r="B9" i="5"/>
  <c r="AJ8" i="5"/>
  <c r="AH147" i="5" s="1"/>
  <c r="AI8" i="5"/>
  <c r="C153" i="5" s="1"/>
  <c r="AH8" i="5"/>
  <c r="C218" i="5" s="1"/>
  <c r="AG8" i="5"/>
  <c r="AF8" i="5"/>
  <c r="AE8" i="5"/>
  <c r="AD8" i="5"/>
  <c r="AC8" i="5"/>
  <c r="AB8" i="5"/>
  <c r="AI121" i="5" s="1"/>
  <c r="AA8" i="5"/>
  <c r="B153" i="5" s="1"/>
  <c r="Z8" i="5"/>
  <c r="B218" i="5" s="1"/>
  <c r="Y8" i="5"/>
  <c r="X8" i="5"/>
  <c r="W8" i="5"/>
  <c r="V8" i="5"/>
  <c r="U8" i="5"/>
  <c r="T8" i="5"/>
  <c r="AI100" i="5" s="1"/>
  <c r="Q8" i="5"/>
  <c r="P8" i="5"/>
  <c r="O8" i="5"/>
  <c r="N8" i="5"/>
  <c r="L8" i="5"/>
  <c r="K8" i="5"/>
  <c r="H8" i="5"/>
  <c r="R8" i="5" s="1"/>
  <c r="G8" i="5"/>
  <c r="AH56" i="5" s="1"/>
  <c r="F8" i="5"/>
  <c r="E8" i="5"/>
  <c r="D8" i="5"/>
  <c r="C8" i="5"/>
  <c r="B8" i="5"/>
  <c r="AJ7" i="5"/>
  <c r="AH146" i="5" s="1"/>
  <c r="AI7" i="5"/>
  <c r="C152" i="5" s="1"/>
  <c r="AH7" i="5"/>
  <c r="C217" i="5" s="1"/>
  <c r="AG7" i="5"/>
  <c r="AF7" i="5"/>
  <c r="AE7" i="5"/>
  <c r="AD7" i="5"/>
  <c r="AC7" i="5"/>
  <c r="AB7" i="5"/>
  <c r="AI120" i="5" s="1"/>
  <c r="AA7" i="5"/>
  <c r="B152" i="5" s="1"/>
  <c r="Z7" i="5"/>
  <c r="B217" i="5" s="1"/>
  <c r="Y7" i="5"/>
  <c r="X7" i="5"/>
  <c r="W7" i="5"/>
  <c r="V7" i="5"/>
  <c r="U7" i="5"/>
  <c r="T7" i="5"/>
  <c r="B96" i="5" s="1"/>
  <c r="Q7" i="5"/>
  <c r="H7" i="5"/>
  <c r="R7" i="5" s="1"/>
  <c r="G7" i="5"/>
  <c r="AH55" i="5" s="1"/>
  <c r="F7" i="5"/>
  <c r="E7" i="5"/>
  <c r="D7" i="5"/>
  <c r="C7" i="5"/>
  <c r="B7" i="5"/>
  <c r="AJ6" i="5"/>
  <c r="AH145" i="5" s="1"/>
  <c r="AI6" i="5"/>
  <c r="C151" i="5" s="1"/>
  <c r="AH6" i="5"/>
  <c r="C216" i="5" s="1"/>
  <c r="AG6" i="5"/>
  <c r="AF6" i="5"/>
  <c r="AE6" i="5"/>
  <c r="AD6" i="5"/>
  <c r="AC6" i="5"/>
  <c r="AB6" i="5"/>
  <c r="AJ98" i="5" s="1"/>
  <c r="AA6" i="5"/>
  <c r="B151" i="5" s="1"/>
  <c r="Z6" i="5"/>
  <c r="B216" i="5" s="1"/>
  <c r="Y6" i="5"/>
  <c r="X6" i="5"/>
  <c r="W6" i="5"/>
  <c r="V6" i="5"/>
  <c r="U6" i="5"/>
  <c r="T6" i="5"/>
  <c r="AI98" i="5" s="1"/>
  <c r="R6" i="5"/>
  <c r="Q6" i="5"/>
  <c r="N6" i="5"/>
  <c r="M6" i="5"/>
  <c r="L6" i="5"/>
  <c r="K6" i="5"/>
  <c r="J6" i="5"/>
  <c r="I6" i="5"/>
  <c r="H6" i="5"/>
  <c r="P6" i="5" s="1"/>
  <c r="G6" i="5"/>
  <c r="AI31" i="5" s="1"/>
  <c r="F6" i="5"/>
  <c r="E6" i="5"/>
  <c r="D6" i="5"/>
  <c r="C6" i="5"/>
  <c r="B6" i="5"/>
  <c r="AJ5" i="5"/>
  <c r="AH144" i="5" s="1"/>
  <c r="AI5" i="5"/>
  <c r="C150" i="5" s="1"/>
  <c r="AH5" i="5"/>
  <c r="C215" i="5" s="1"/>
  <c r="AG5" i="5"/>
  <c r="AF5" i="5"/>
  <c r="AE5" i="5"/>
  <c r="AD5" i="5"/>
  <c r="AC5" i="5"/>
  <c r="AB5" i="5"/>
  <c r="C94" i="5" s="1"/>
  <c r="AA5" i="5"/>
  <c r="B150" i="5" s="1"/>
  <c r="Z5" i="5"/>
  <c r="B215" i="5" s="1"/>
  <c r="Y5" i="5"/>
  <c r="X5" i="5"/>
  <c r="W5" i="5"/>
  <c r="V5" i="5"/>
  <c r="U5" i="5"/>
  <c r="T5" i="5"/>
  <c r="B94" i="5" s="1"/>
  <c r="N5" i="5"/>
  <c r="H5" i="5"/>
  <c r="K5" i="5" s="1"/>
  <c r="G5" i="5"/>
  <c r="AI30" i="5" s="1"/>
  <c r="F5" i="5"/>
  <c r="E5" i="5"/>
  <c r="D5" i="5"/>
  <c r="C5" i="5"/>
  <c r="B5" i="5"/>
  <c r="AJ4" i="5"/>
  <c r="AH143" i="5" s="1"/>
  <c r="AI4" i="5"/>
  <c r="C149" i="5" s="1"/>
  <c r="AH4" i="5"/>
  <c r="C214" i="5" s="1"/>
  <c r="AG4" i="5"/>
  <c r="AF4" i="5"/>
  <c r="AE4" i="5"/>
  <c r="AD4" i="5"/>
  <c r="AC4" i="5"/>
  <c r="AB4" i="5"/>
  <c r="C93" i="5" s="1"/>
  <c r="AA4" i="5"/>
  <c r="B149" i="5" s="1"/>
  <c r="Z4" i="5"/>
  <c r="B214" i="5" s="1"/>
  <c r="Y4" i="5"/>
  <c r="X4" i="5"/>
  <c r="W4" i="5"/>
  <c r="V4" i="5"/>
  <c r="U4" i="5"/>
  <c r="T4" i="5"/>
  <c r="B93" i="5" s="1"/>
  <c r="R4" i="5"/>
  <c r="Q4" i="5"/>
  <c r="O4" i="5"/>
  <c r="M4" i="5"/>
  <c r="L4" i="5"/>
  <c r="K4" i="5"/>
  <c r="J4" i="5"/>
  <c r="H4" i="5"/>
  <c r="N4" i="5" s="1"/>
  <c r="G4" i="5"/>
  <c r="AH52" i="5" s="1"/>
  <c r="F4" i="5"/>
  <c r="E4" i="5"/>
  <c r="D4" i="5"/>
  <c r="C4" i="5"/>
  <c r="B4" i="5"/>
  <c r="AJ3" i="5"/>
  <c r="AH142" i="5" s="1"/>
  <c r="AI3" i="5"/>
  <c r="C148" i="5" s="1"/>
  <c r="AH3" i="5"/>
  <c r="C213" i="5" s="1"/>
  <c r="AG3" i="5"/>
  <c r="AF3" i="5"/>
  <c r="AE3" i="5"/>
  <c r="AD3" i="5"/>
  <c r="AC3" i="5"/>
  <c r="AB3" i="5"/>
  <c r="AJ95" i="5" s="1"/>
  <c r="AA3" i="5"/>
  <c r="B148" i="5" s="1"/>
  <c r="Z3" i="5"/>
  <c r="B213" i="5" s="1"/>
  <c r="Y3" i="5"/>
  <c r="X3" i="5"/>
  <c r="W3" i="5"/>
  <c r="V3" i="5"/>
  <c r="U3" i="5"/>
  <c r="T3" i="5"/>
  <c r="B92" i="5" s="1"/>
  <c r="R3" i="5"/>
  <c r="Q3" i="5"/>
  <c r="P3" i="5"/>
  <c r="O3" i="5"/>
  <c r="N3" i="5"/>
  <c r="M3" i="5"/>
  <c r="K3" i="5"/>
  <c r="J3" i="5"/>
  <c r="H3" i="5"/>
  <c r="L3" i="5" s="1"/>
  <c r="G3" i="5"/>
  <c r="AH51" i="5" s="1"/>
  <c r="F3" i="5"/>
  <c r="E3" i="5"/>
  <c r="D3" i="5"/>
  <c r="C3" i="5"/>
  <c r="B3" i="5"/>
  <c r="AJ2" i="5"/>
  <c r="AJ23" i="5" s="1"/>
  <c r="AI2" i="5"/>
  <c r="AI23" i="5" s="1"/>
  <c r="AH2" i="5"/>
  <c r="AH22" i="5" s="1"/>
  <c r="AG2" i="5"/>
  <c r="AG22" i="5" s="1"/>
  <c r="AF2" i="5"/>
  <c r="AF22" i="5" s="1"/>
  <c r="AE2" i="5"/>
  <c r="AE22" i="5" s="1"/>
  <c r="AD2" i="5"/>
  <c r="AD22" i="5" s="1"/>
  <c r="AC2" i="5"/>
  <c r="AC22" i="5" s="1"/>
  <c r="AB2" i="5"/>
  <c r="AI115" i="5" s="1"/>
  <c r="AA2" i="5"/>
  <c r="AA22" i="5" s="1"/>
  <c r="Z2" i="5"/>
  <c r="Z22" i="5" s="1"/>
  <c r="B167" i="5" s="1"/>
  <c r="B210" i="5" s="1"/>
  <c r="Y2" i="5"/>
  <c r="Y22" i="5" s="1"/>
  <c r="X2" i="5"/>
  <c r="X22" i="5" s="1"/>
  <c r="W2" i="5"/>
  <c r="W22" i="5" s="1"/>
  <c r="V2" i="5"/>
  <c r="V22" i="5" s="1"/>
  <c r="U2" i="5"/>
  <c r="U22" i="5" s="1"/>
  <c r="T2" i="5"/>
  <c r="T23" i="5" s="1"/>
  <c r="Q2" i="5"/>
  <c r="P2" i="5"/>
  <c r="H2" i="5"/>
  <c r="R2" i="5" s="1"/>
  <c r="G2" i="5"/>
  <c r="AH50" i="5" s="1"/>
  <c r="F2" i="5"/>
  <c r="E2" i="5"/>
  <c r="D2" i="5"/>
  <c r="C2" i="5"/>
  <c r="B2" i="5"/>
  <c r="P22" i="5" l="1"/>
  <c r="AJ40" i="5"/>
  <c r="AI63" i="5"/>
  <c r="AJ128" i="5"/>
  <c r="L5" i="5"/>
  <c r="M10" i="5"/>
  <c r="P4" i="5"/>
  <c r="M5" i="5"/>
  <c r="Q9" i="5"/>
  <c r="N10" i="5"/>
  <c r="K11" i="5"/>
  <c r="S11" i="5" s="1"/>
  <c r="I17" i="5"/>
  <c r="Q20" i="5"/>
  <c r="AI22" i="5"/>
  <c r="U23" i="5"/>
  <c r="AI37" i="5"/>
  <c r="C92" i="5"/>
  <c r="AI94" i="5"/>
  <c r="AI96" i="5"/>
  <c r="C99" i="5"/>
  <c r="AI101" i="5"/>
  <c r="AI103" i="5"/>
  <c r="AI105" i="5"/>
  <c r="AI107" i="5"/>
  <c r="AI116" i="5"/>
  <c r="AI132" i="5"/>
  <c r="M16" i="5"/>
  <c r="S16" i="5" s="1"/>
  <c r="J17" i="5"/>
  <c r="R20" i="5"/>
  <c r="T22" i="5"/>
  <c r="AJ22" i="5"/>
  <c r="V23" i="5"/>
  <c r="AI32" i="5"/>
  <c r="AH53" i="5"/>
  <c r="AJ94" i="5"/>
  <c r="AJ96" i="5"/>
  <c r="AJ101" i="5"/>
  <c r="AJ103" i="5"/>
  <c r="AJ105" i="5"/>
  <c r="AJ107" i="5"/>
  <c r="AI110" i="5"/>
  <c r="AI127" i="5"/>
  <c r="K17" i="5"/>
  <c r="G23" i="5"/>
  <c r="W23" i="5"/>
  <c r="AI27" i="5"/>
  <c r="AH61" i="5"/>
  <c r="AI99" i="5"/>
  <c r="AJ110" i="5"/>
  <c r="AI122" i="5"/>
  <c r="H23" i="5"/>
  <c r="X23" i="5"/>
  <c r="B91" i="5"/>
  <c r="B95" i="5"/>
  <c r="B97" i="5"/>
  <c r="AJ99" i="5"/>
  <c r="B106" i="5"/>
  <c r="B108" i="5"/>
  <c r="AI117" i="5"/>
  <c r="AI133" i="5"/>
  <c r="AH141" i="5"/>
  <c r="L17" i="5"/>
  <c r="R10" i="5"/>
  <c r="O11" i="5"/>
  <c r="L12" i="5"/>
  <c r="S12" i="5" s="1"/>
  <c r="I13" i="5"/>
  <c r="P16" i="5"/>
  <c r="M17" i="5"/>
  <c r="J18" i="5"/>
  <c r="G22" i="5"/>
  <c r="Y23" i="5"/>
  <c r="AI33" i="5"/>
  <c r="AH54" i="5"/>
  <c r="AH62" i="5"/>
  <c r="C91" i="5"/>
  <c r="C95" i="5"/>
  <c r="C97" i="5"/>
  <c r="C102" i="5"/>
  <c r="C104" i="5"/>
  <c r="C106" i="5"/>
  <c r="C108" i="5"/>
  <c r="J2" i="5"/>
  <c r="Q5" i="5"/>
  <c r="Q23" i="5" s="1"/>
  <c r="R5" i="5"/>
  <c r="R22" i="5" s="1"/>
  <c r="O6" i="5"/>
  <c r="S6" i="5" s="1"/>
  <c r="L7" i="5"/>
  <c r="I8" i="5"/>
  <c r="P11" i="5"/>
  <c r="P23" i="5" s="1"/>
  <c r="M12" i="5"/>
  <c r="J13" i="5"/>
  <c r="Q16" i="5"/>
  <c r="N17" i="5"/>
  <c r="K18" i="5"/>
  <c r="I19" i="5"/>
  <c r="H22" i="5"/>
  <c r="Z23" i="5"/>
  <c r="AI28" i="5"/>
  <c r="AI44" i="5"/>
  <c r="AI123" i="5"/>
  <c r="B212" i="5"/>
  <c r="B232" i="5" s="1"/>
  <c r="O10" i="5"/>
  <c r="K7" i="5"/>
  <c r="K2" i="5"/>
  <c r="L2" i="5"/>
  <c r="I3" i="5"/>
  <c r="S3" i="5" s="1"/>
  <c r="M7" i="5"/>
  <c r="J8" i="5"/>
  <c r="Q11" i="5"/>
  <c r="N12" i="5"/>
  <c r="K13" i="5"/>
  <c r="R16" i="5"/>
  <c r="O17" i="5"/>
  <c r="L18" i="5"/>
  <c r="J19" i="5"/>
  <c r="AA23" i="5"/>
  <c r="AH63" i="5"/>
  <c r="AI83" i="5" s="1"/>
  <c r="AI97" i="5"/>
  <c r="C100" i="5"/>
  <c r="AI108" i="5"/>
  <c r="AI118" i="5"/>
  <c r="B147" i="5"/>
  <c r="C212" i="5"/>
  <c r="O5" i="5"/>
  <c r="I7" i="5"/>
  <c r="P10" i="5"/>
  <c r="Q10" i="5"/>
  <c r="M2" i="5"/>
  <c r="N7" i="5"/>
  <c r="R11" i="5"/>
  <c r="L13" i="5"/>
  <c r="P17" i="5"/>
  <c r="M18" i="5"/>
  <c r="K19" i="5"/>
  <c r="AB23" i="5"/>
  <c r="AI34" i="5"/>
  <c r="AJ97" i="5"/>
  <c r="AJ108" i="5"/>
  <c r="AI112" i="5"/>
  <c r="AI129" i="5"/>
  <c r="C147" i="5"/>
  <c r="I2" i="5"/>
  <c r="P5" i="5"/>
  <c r="J7" i="5"/>
  <c r="N2" i="5"/>
  <c r="O7" i="5"/>
  <c r="M13" i="5"/>
  <c r="Q17" i="5"/>
  <c r="I20" i="5"/>
  <c r="AC23" i="5"/>
  <c r="AI29" i="5"/>
  <c r="AI45" i="5"/>
  <c r="AH64" i="5"/>
  <c r="AI95" i="5"/>
  <c r="AI102" i="5"/>
  <c r="AI104" i="5"/>
  <c r="AI106" i="5"/>
  <c r="AJ112" i="5"/>
  <c r="O2" i="5"/>
  <c r="I4" i="5"/>
  <c r="P7" i="5"/>
  <c r="M8" i="5"/>
  <c r="J9" i="5"/>
  <c r="N13" i="5"/>
  <c r="K14" i="5"/>
  <c r="S14" i="5" s="1"/>
  <c r="O18" i="5"/>
  <c r="M19" i="5"/>
  <c r="J20" i="5"/>
  <c r="AB22" i="5"/>
  <c r="AD23" i="5"/>
  <c r="AJ100" i="5"/>
  <c r="AJ104" i="5"/>
  <c r="AJ106" i="5"/>
  <c r="AI119" i="5"/>
  <c r="P18" i="5"/>
  <c r="N19" i="5"/>
  <c r="K20" i="5"/>
  <c r="AE23" i="5"/>
  <c r="AI35" i="5"/>
  <c r="AH65" i="5"/>
  <c r="AI130" i="5"/>
  <c r="AF23" i="5"/>
  <c r="AI125" i="5"/>
  <c r="I5" i="5"/>
  <c r="S5" i="5" s="1"/>
  <c r="J10" i="5"/>
  <c r="Q13" i="5"/>
  <c r="P19" i="5"/>
  <c r="M20" i="5"/>
  <c r="AG23" i="5"/>
  <c r="C96" i="5"/>
  <c r="C107" i="5"/>
  <c r="J5" i="5"/>
  <c r="K10" i="5"/>
  <c r="Q19" i="5"/>
  <c r="N20" i="5"/>
  <c r="AH23" i="5"/>
  <c r="AI36" i="5"/>
  <c r="I10" i="5"/>
  <c r="AJ41" i="5" l="1"/>
  <c r="AI64" i="5"/>
  <c r="AJ129" i="5"/>
  <c r="AJ31" i="5"/>
  <c r="AJ119" i="5"/>
  <c r="AI54" i="5"/>
  <c r="AI59" i="5"/>
  <c r="AI79" i="5" s="1"/>
  <c r="AJ36" i="5"/>
  <c r="AJ124" i="5"/>
  <c r="AJ125" i="5"/>
  <c r="AI60" i="5"/>
  <c r="AI80" i="5" s="1"/>
  <c r="AJ37" i="5"/>
  <c r="C110" i="5"/>
  <c r="F107" i="5"/>
  <c r="F105" i="5"/>
  <c r="F103" i="5"/>
  <c r="F101" i="5"/>
  <c r="F96" i="5"/>
  <c r="F94" i="5"/>
  <c r="Y91" i="5"/>
  <c r="X91" i="5"/>
  <c r="W91" i="5"/>
  <c r="V91" i="5"/>
  <c r="U91" i="5"/>
  <c r="F90" i="5"/>
  <c r="T91" i="5"/>
  <c r="F93" i="5"/>
  <c r="S91" i="5"/>
  <c r="F106" i="5"/>
  <c r="F104" i="5"/>
  <c r="F102" i="5"/>
  <c r="F95" i="5"/>
  <c r="F91" i="5"/>
  <c r="F92" i="5"/>
  <c r="F213" i="5"/>
  <c r="C231" i="5"/>
  <c r="F216" i="5"/>
  <c r="F212" i="5"/>
  <c r="F215" i="5"/>
  <c r="F218" i="5"/>
  <c r="F214" i="5"/>
  <c r="F217" i="5"/>
  <c r="E148" i="5"/>
  <c r="E150" i="5"/>
  <c r="E140" i="5"/>
  <c r="E152" i="5"/>
  <c r="E139" i="5"/>
  <c r="E147" i="5"/>
  <c r="E143" i="5"/>
  <c r="E138" i="5"/>
  <c r="E149" i="5"/>
  <c r="E137" i="5"/>
  <c r="E151" i="5"/>
  <c r="E142" i="5"/>
  <c r="E153" i="5"/>
  <c r="E141" i="5"/>
  <c r="AI51" i="5"/>
  <c r="AI71" i="5" s="1"/>
  <c r="AJ28" i="5"/>
  <c r="AJ116" i="5"/>
  <c r="AI74" i="5"/>
  <c r="AI84" i="5"/>
  <c r="X90" i="5"/>
  <c r="B110" i="5"/>
  <c r="W90" i="5"/>
  <c r="E107" i="5"/>
  <c r="E105" i="5"/>
  <c r="E103" i="5"/>
  <c r="E101" i="5"/>
  <c r="E96" i="5"/>
  <c r="E94" i="5"/>
  <c r="V90" i="5"/>
  <c r="U90" i="5"/>
  <c r="T90" i="5"/>
  <c r="S90" i="5"/>
  <c r="E90" i="5"/>
  <c r="E93" i="5"/>
  <c r="E106" i="5"/>
  <c r="E104" i="5"/>
  <c r="E102" i="5"/>
  <c r="E95" i="5"/>
  <c r="E91" i="5"/>
  <c r="E92" i="5"/>
  <c r="Y90" i="5"/>
  <c r="S10" i="5"/>
  <c r="K22" i="5"/>
  <c r="K23" i="5"/>
  <c r="S20" i="5"/>
  <c r="S13" i="5"/>
  <c r="C232" i="5"/>
  <c r="E213" i="5"/>
  <c r="B231" i="5"/>
  <c r="E216" i="5"/>
  <c r="E212" i="5"/>
  <c r="E215" i="5"/>
  <c r="E218" i="5"/>
  <c r="E214" i="5"/>
  <c r="E217" i="5"/>
  <c r="Q22" i="5"/>
  <c r="L22" i="5"/>
  <c r="L23" i="5"/>
  <c r="S8" i="5"/>
  <c r="S4" i="5"/>
  <c r="M22" i="5"/>
  <c r="M23" i="5"/>
  <c r="R23" i="5"/>
  <c r="AJ30" i="5"/>
  <c r="AJ118" i="5"/>
  <c r="AI53" i="5"/>
  <c r="AI73" i="5" s="1"/>
  <c r="AJ39" i="5"/>
  <c r="AI62" i="5"/>
  <c r="AI82" i="5" s="1"/>
  <c r="AJ127" i="5"/>
  <c r="S9" i="5"/>
  <c r="J22" i="5"/>
  <c r="J23" i="5"/>
  <c r="S19" i="5"/>
  <c r="S2" i="5"/>
  <c r="I22" i="5"/>
  <c r="I23" i="5"/>
  <c r="N22" i="5"/>
  <c r="N23" i="5"/>
  <c r="O22" i="5"/>
  <c r="O23" i="5"/>
  <c r="F150" i="5"/>
  <c r="F140" i="5"/>
  <c r="F152" i="5"/>
  <c r="F139" i="5"/>
  <c r="F147" i="5"/>
  <c r="F143" i="5"/>
  <c r="F138" i="5"/>
  <c r="F149" i="5"/>
  <c r="F137" i="5"/>
  <c r="F151" i="5"/>
  <c r="F142" i="5"/>
  <c r="F153" i="5"/>
  <c r="F141" i="5"/>
  <c r="F148" i="5"/>
  <c r="S7" i="5"/>
  <c r="S17" i="5"/>
  <c r="AJ130" i="5" l="1"/>
  <c r="AI65" i="5"/>
  <c r="AI85" i="5" s="1"/>
  <c r="AJ42" i="5"/>
  <c r="AJ120" i="5"/>
  <c r="AI55" i="5"/>
  <c r="AI75" i="5" s="1"/>
  <c r="AJ32" i="5"/>
  <c r="AJ115" i="5"/>
  <c r="S23" i="5"/>
  <c r="AI50" i="5"/>
  <c r="AJ27" i="5"/>
  <c r="S22" i="5"/>
  <c r="AJ29" i="5"/>
  <c r="AJ117" i="5"/>
  <c r="AI52" i="5"/>
  <c r="AI72" i="5" s="1"/>
  <c r="AJ126" i="5"/>
  <c r="AJ38" i="5"/>
  <c r="AI61" i="5"/>
  <c r="AI81" i="5" s="1"/>
  <c r="AI66" i="5"/>
  <c r="AI86" i="5" s="1"/>
  <c r="AJ44" i="5"/>
  <c r="AJ132" i="5"/>
  <c r="AI67" i="5"/>
  <c r="AI87" i="5" s="1"/>
  <c r="AJ45" i="5"/>
  <c r="AJ133" i="5"/>
  <c r="AI56" i="5"/>
  <c r="AI76" i="5" s="1"/>
  <c r="AJ33" i="5"/>
  <c r="AJ121" i="5"/>
  <c r="AI57" i="5"/>
  <c r="AI77" i="5" s="1"/>
  <c r="AJ34" i="5"/>
  <c r="AJ122" i="5"/>
  <c r="AI58" i="5"/>
  <c r="AI78" i="5" s="1"/>
  <c r="AJ35" i="5"/>
  <c r="AJ123" i="5"/>
  <c r="D231" i="5"/>
  <c r="AJ53" i="5" l="1"/>
  <c r="AI70" i="5"/>
  <c r="AH47" i="5"/>
  <c r="AI88" i="5" l="1"/>
  <c r="AI90" i="5"/>
</calcChain>
</file>

<file path=xl/sharedStrings.xml><?xml version="1.0" encoding="utf-8"?>
<sst xmlns="http://schemas.openxmlformats.org/spreadsheetml/2006/main" count="693" uniqueCount="228">
  <si>
    <t>Timestamp</t>
  </si>
  <si>
    <t>ID number (We will tell you what this is)</t>
  </si>
  <si>
    <t xml:space="preserve"> [This was an enjoyable experience]</t>
  </si>
  <si>
    <t xml:space="preserve"> [I felt that the activity was difficult to perform?]</t>
  </si>
  <si>
    <t xml:space="preserve"> [I believe this activity would improve my spatial reasoning ability if used regularly]</t>
  </si>
  <si>
    <t xml:space="preserve"> [I felt like my level of spatial reasoning improved after doing the activity]</t>
  </si>
  <si>
    <t xml:space="preserve"> [I believe this activity would improve my mathematical ability if used regularly]</t>
  </si>
  <si>
    <t xml:space="preserve"> [I felt like my level of mathematical ability improved after doing the activity]</t>
  </si>
  <si>
    <t xml:space="preserve"> [I felt stressed while doing the activity]</t>
  </si>
  <si>
    <t xml:space="preserve"> [The activity required too much mental effort to take part in?]</t>
  </si>
  <si>
    <t xml:space="preserve"> [I found it easy to play the VR game (I understood what to do).]</t>
  </si>
  <si>
    <t xml:space="preserve"> [I found the VR interaction mechanisms easy to use (rotate objects, click cubes).]</t>
  </si>
  <si>
    <t xml:space="preserve"> [I found it difficult to understand how to operate through VR devices.]</t>
  </si>
  <si>
    <t>What do you like most about our VR game?</t>
  </si>
  <si>
    <t>What do you dislike most about our VR game?</t>
  </si>
  <si>
    <t>What improvements would you like to see for the VR version?</t>
  </si>
  <si>
    <t>Slightly Agree</t>
  </si>
  <si>
    <t>Agree</t>
  </si>
  <si>
    <t>Strongly Agree</t>
  </si>
  <si>
    <t>Disagree</t>
  </si>
  <si>
    <t>Strongly Disagree</t>
  </si>
  <si>
    <t>Neutral</t>
  </si>
  <si>
    <t>Slightly Disagree</t>
  </si>
  <si>
    <t>Really good practice to improve spatial skills, nice visuals</t>
  </si>
  <si>
    <t>rotation is hard, no 'partial' points when getting some shapes right</t>
  </si>
  <si>
    <t>Easier rotation? (not sure if possible) and partial marks instead of just only getting a score when all the sections are right</t>
  </si>
  <si>
    <t xml:space="preserve">It is quite intuitive </t>
  </si>
  <si>
    <t>didnt have enough mushrooms</t>
  </si>
  <si>
    <t>the slicing could provide better feedback</t>
  </si>
  <si>
    <t>Simple concept, easy to understand and interact with the objects</t>
  </si>
  <si>
    <t>Some elements of the interaction might need some fine tuning</t>
  </si>
  <si>
    <t>Auditory or sensory feedback would be nice to have just to know when the right cuts were made</t>
  </si>
  <si>
    <t>It was cool and I think it would be helpful if I knew how to use the controllers</t>
  </si>
  <si>
    <t>I wasn't very good at using the controls and I didn't like how i could put the orange things on the table</t>
  </si>
  <si>
    <t>It is fun to play.</t>
  </si>
  <si>
    <t>It was hard to rotate objects.</t>
  </si>
  <si>
    <t>Make it easier to rotate objects in multiple dimensions</t>
  </si>
  <si>
    <t xml:space="preserve">the slicing tool, lmao idk, it was good </t>
  </si>
  <si>
    <t>needed more space to move around, I think that we should be standing up and then be able to walk around the shape because movement of the shape I find the hardest part</t>
  </si>
  <si>
    <t xml:space="preserve">what number 10 said </t>
  </si>
  <si>
    <t>Easy controls, interesting concept and consistent performance-wise in terms of objective and purpose. It lays out a good challenge without devolving into something other than what its purpose is. Fluid gameplay.</t>
  </si>
  <si>
    <t>The inaccuracy threshold was a bit tough (admittedly I miss-cut a lot).</t>
  </si>
  <si>
    <t>Shaky hands made it noticeably harder to cut accurately; smoothing that out to some degree. Tutorial to introduce each mechanic one at a time.</t>
  </si>
  <si>
    <t>Seeing the environment. Interacting with objects. Things feel smooth</t>
  </si>
  <si>
    <t>The information (time remaining) seem to far away for me to notice.</t>
  </si>
  <si>
    <t>When rotating the objects, I would like the object to keep its orientation when I place it back down. I would like to change the distance of the object (i.e bringing the orange objects closer to me) Maybe a have a reset all objects to their original state</t>
  </si>
  <si>
    <t>sword and cutting visualisation</t>
  </si>
  <si>
    <t>left joystick</t>
  </si>
  <si>
    <t>left joystick, sound, physics (objects remained intact after falling onto the table together)</t>
  </si>
  <si>
    <t>Interactivity</t>
  </si>
  <si>
    <t>Joystick control on rotation</t>
  </si>
  <si>
    <t>Better rotation controls since that is the biggest part of the game</t>
  </si>
  <si>
    <t>Interacting with the objects was a lot of fun, and was interesting applying spatial reasoning in what feels like a very hands on environment</t>
  </si>
  <si>
    <t xml:space="preserve">Took a bit of getting used to the controls as I hadn't used vr before </t>
  </si>
  <si>
    <t>Some fine-tuning of the recognition of parts when they're cut (or some warning to say they're wrong?)</t>
  </si>
  <si>
    <t>It was nice to see the objects in 3d</t>
  </si>
  <si>
    <t xml:space="preserve">The controls are difficult to understand in such a short time and the time pressure </t>
  </si>
  <si>
    <t xml:space="preserve">the controls were difficult/confusing </t>
  </si>
  <si>
    <t>The interactive experience feeling like you are inside the game</t>
  </si>
  <si>
    <t xml:space="preserve">felt a bit dizzy after </t>
  </si>
  <si>
    <t>More control of the grabbing function</t>
  </si>
  <si>
    <t>The interactivity</t>
  </si>
  <si>
    <t>Messing up my hair and getting sweaty</t>
  </si>
  <si>
    <t>More than one axis of rotation for grabbing objects and have an option to pull in blue object</t>
  </si>
  <si>
    <t xml:space="preserve"> </t>
  </si>
  <si>
    <t>What do you like most about the 2D Test?</t>
  </si>
  <si>
    <t>What do you dislike most about the 2D test?</t>
  </si>
  <si>
    <t>What improvements would you like to see for the 2D Test?</t>
  </si>
  <si>
    <t>Nothing, I hate spatial reasoning tests</t>
  </si>
  <si>
    <t>Some questions were ambiguous, like the one that said cross-section of the given plane</t>
  </si>
  <si>
    <t>Clearer questions</t>
  </si>
  <si>
    <t>the sliced objects</t>
  </si>
  <si>
    <t>Felt like I was able to better visualise objects mentally after completing the questions</t>
  </si>
  <si>
    <t>Was initially hard to understand which angle to visualise the result from with the plane</t>
  </si>
  <si>
    <t>Larger scale diagrams, more clarity with what angle to visualise from with the plane questions</t>
  </si>
  <si>
    <t>N/A</t>
  </si>
  <si>
    <t>It was a fun little puzzle</t>
  </si>
  <si>
    <t>Some of the questions were hard, and I wanted to pick up the pieces and turn them around</t>
  </si>
  <si>
    <t>I feel like I would be better at CROSS SECTIONS after doing it a long time</t>
  </si>
  <si>
    <t>It was hard and annoying</t>
  </si>
  <si>
    <t>Not really sure what to improve</t>
  </si>
  <si>
    <t xml:space="preserve">shape rotation </t>
  </si>
  <si>
    <t xml:space="preserve">cross-section </t>
  </si>
  <si>
    <t>-</t>
  </si>
  <si>
    <t>I had no clue what it meant by cross section across the cut.</t>
  </si>
  <si>
    <t>The rotation questions were good because it gave an example as to the movement; the cutting across the planes questions were confusing and could have used an example to better understand what I was trying to answer. I'm not great at visualising.</t>
  </si>
  <si>
    <t>The interface was neat. Loved working through the questions and being able to go back to it</t>
  </si>
  <si>
    <t xml:space="preserve">Difficulty of questions. Some questions were harder to visualize than some maybe better diagrams bigger ones as they were a bit small </t>
  </si>
  <si>
    <t>Easier questions</t>
  </si>
  <si>
    <t>Simple, easy to use</t>
  </si>
  <si>
    <t>The pictures were a bit small</t>
  </si>
  <si>
    <t xml:space="preserve">Bigger pictures. Flagging questions so I can go back to it. Seeing which questions were not done </t>
  </si>
  <si>
    <t>Ability to go back and change answers</t>
  </si>
  <si>
    <t>make the selection area larger</t>
  </si>
  <si>
    <t>maybe mention that shapes can be rotated</t>
  </si>
  <si>
    <t>Multi choice</t>
  </si>
  <si>
    <t>Difficult to understand where the cross sections were</t>
  </si>
  <si>
    <t>Better diagramming, maybe solid rectangle to show the cut instead of just an outline</t>
  </si>
  <si>
    <t xml:space="preserve">It was really hard to visualise the cuts </t>
  </si>
  <si>
    <t xml:space="preserve">The pictures very blurry. It was hard to determine where the cuts were </t>
  </si>
  <si>
    <t>made me visualise shapes in my head</t>
  </si>
  <si>
    <t xml:space="preserve">the cross section q's </t>
  </si>
  <si>
    <t>NA</t>
  </si>
  <si>
    <t>I hated it</t>
  </si>
  <si>
    <t>it was so hard visualising the plane shapes</t>
  </si>
  <si>
    <t>ID</t>
  </si>
  <si>
    <t>2D quiz score</t>
  </si>
  <si>
    <t>Comments from 2d quiz</t>
  </si>
  <si>
    <t>3D quiz score</t>
  </si>
  <si>
    <t>Comments from 3D quiz</t>
  </si>
  <si>
    <t>3D Score</t>
  </si>
  <si>
    <t>Question 2, Question 6</t>
  </si>
  <si>
    <t>Generally went from left to right to match the blocks. Questions were quite difficult</t>
  </si>
  <si>
    <t>Question 1, Question 4, Question 6, Question 7, Question 9</t>
  </si>
  <si>
    <t>Question 1 basically Right, Question 4 ran out of time (Our fault). Wants a trial question that actually represents what will happen in the game. Rotation needs to be a bit easier</t>
  </si>
  <si>
    <t>Some difficult questions in there</t>
  </si>
  <si>
    <t>Question 2, Question 6, Question 7</t>
  </si>
  <si>
    <t>q10 Deleted total 3/9 forgot which ones he did</t>
  </si>
  <si>
    <t>Definitely harder than VR</t>
  </si>
  <si>
    <t>Question 3, Question 4, Question 6, Question 7, Question 8</t>
  </si>
  <si>
    <t>Could give more feedback when you make a cut, such as a vibration or a noise. Pretty fun cool game. Tedious to rotate the shape, because only one axis of rotation.</t>
  </si>
  <si>
    <t>Question 1, Question 2, Question 4, Question 5, Question 6, Question 7, Question 8, Question 9</t>
  </si>
  <si>
    <t xml:space="preserve">Easy to understand concept, fun, felt more like a game than a test </t>
  </si>
  <si>
    <t>Question 4, Question 6</t>
  </si>
  <si>
    <t xml:space="preserve">Rotation could be better, was still fun </t>
  </si>
  <si>
    <t>Question 2, Question 4, Question 6</t>
  </si>
  <si>
    <t>Hated VR, #notagamer</t>
  </si>
  <si>
    <t>Question 2, Question 4, Question 6, Question 7, Question 9</t>
  </si>
  <si>
    <t xml:space="preserve">Wanted partial scores on questions. </t>
  </si>
  <si>
    <t>Question 4, Question 5, Question 6, Question 7, Question 9</t>
  </si>
  <si>
    <t>Question 1, Question 2, Question 4, Question 6, Question 9</t>
  </si>
  <si>
    <t>Target objects should keep their orientation when you place them back
11739</t>
  </si>
  <si>
    <t xml:space="preserve">Controls was good but takes a while to get used to. Wish the blue comes to you as well. Orange objects coming in is very useful. Otherwise very good </t>
  </si>
  <si>
    <t>Question 1, Question 2, Question 4, Question 5, Question 6, Question 7, Question 9</t>
  </si>
  <si>
    <t>Question 2, Question 4, Question 5, Question 7, Question 9</t>
  </si>
  <si>
    <t>5/8</t>
  </si>
  <si>
    <t>Was real fun to play, would be great to have added score for partially correct answers</t>
  </si>
  <si>
    <t>Question 2, Question 4, Question 5, Question 6, Question 7, Question 8, Question 9</t>
  </si>
  <si>
    <t>Question 10</t>
  </si>
  <si>
    <t>DNF, so actually 0/8</t>
  </si>
  <si>
    <t>Question 2, Question 7</t>
  </si>
  <si>
    <t>What is your gender</t>
  </si>
  <si>
    <t xml:space="preserve">What is your age? (Or leave empty if you prefer not to say) </t>
  </si>
  <si>
    <t xml:space="preserve">Approximately how many hours a week do you spend on activities that involve mathematics? </t>
  </si>
  <si>
    <t>On a scale of 1-10, how do you perceive your current level of mathematical ability( 1 = Very, very poor level of mathematical ability, 5 = Average Level of mathematical ability and 10  = Very, very high level of mathematical ability)</t>
  </si>
  <si>
    <t>On a scale of 1-10, how do you perceive your current level of spatial reasoning ( 1 = Very, very poor level of spatial reasoning, 5 = Average Level of spatial reasoning and 10  = Very, very high level of spatial reasoning)</t>
  </si>
  <si>
    <t>Have you used a Head Mounted Display such as the HTC Vive or the Oculus Rift before?</t>
  </si>
  <si>
    <t>If you have used a Head Mounted Display before,  did you suffer from any form of motion sickness or discomfort? If so, please provide details?</t>
  </si>
  <si>
    <t>Male</t>
  </si>
  <si>
    <t>0-2 Hr</t>
  </si>
  <si>
    <t>Yes</t>
  </si>
  <si>
    <t>No</t>
  </si>
  <si>
    <t>Female</t>
  </si>
  <si>
    <t>4-10 Hr</t>
  </si>
  <si>
    <t>no</t>
  </si>
  <si>
    <t>None</t>
  </si>
  <si>
    <t>2-4 Hr</t>
  </si>
  <si>
    <t xml:space="preserve">nah g we algs </t>
  </si>
  <si>
    <t>10+ Hr</t>
  </si>
  <si>
    <t>User ID</t>
  </si>
  <si>
    <t>Age</t>
  </si>
  <si>
    <t>Gender</t>
  </si>
  <si>
    <t>Percieved Math Ability</t>
  </si>
  <si>
    <t>Percived Spatial Skills</t>
  </si>
  <si>
    <t>Has used VR</t>
  </si>
  <si>
    <t>2D Score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</si>
  <si>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</si>
  <si>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</si>
  <si>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</si>
  <si>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</si>
  <si>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</si>
  <si>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</si>
  <si>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</si>
  <si>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</si>
  <si>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</si>
  <si>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</si>
  <si>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3D Total</t>
  </si>
  <si>
    <t>2D Enjoyment</t>
  </si>
  <si>
    <t>2D Difficulty</t>
  </si>
  <si>
    <t>2D Help improve SS with reg use</t>
  </si>
  <si>
    <t>2D Helped improve SS now</t>
  </si>
  <si>
    <t>2D Help improve math with reg use</t>
  </si>
  <si>
    <t>2D Helped improve math now</t>
  </si>
  <si>
    <t>2D Stress level</t>
  </si>
  <si>
    <t>2D Mental effort</t>
  </si>
  <si>
    <t>3D Enjoyment</t>
  </si>
  <si>
    <t>3D Difficulty</t>
  </si>
  <si>
    <t>3D Help improve SS with reg use</t>
  </si>
  <si>
    <t>3D Helped improve SS now</t>
  </si>
  <si>
    <t>3D Help improve math with reg use</t>
  </si>
  <si>
    <t>3D Helped improve math now</t>
  </si>
  <si>
    <t>3D Stress level</t>
  </si>
  <si>
    <t>3D Mental effort</t>
  </si>
  <si>
    <t>3D Mechanism Ease of Use</t>
  </si>
  <si>
    <t>Mean</t>
  </si>
  <si>
    <t>Median</t>
  </si>
  <si>
    <t>INCL OUTLIER ID 17</t>
  </si>
  <si>
    <t>2D Correct %</t>
  </si>
  <si>
    <t>VR Correct %</t>
  </si>
  <si>
    <t>3D Correct %</t>
  </si>
  <si>
    <t>EXCL OUTLIER ID 17</t>
  </si>
  <si>
    <t>IDS</t>
  </si>
  <si>
    <t>% Difference in scores</t>
  </si>
  <si>
    <t>Effort</t>
  </si>
  <si>
    <t>2D Freq</t>
  </si>
  <si>
    <t>3D Freq</t>
  </si>
  <si>
    <t>Score: 1</t>
  </si>
  <si>
    <t>Score: 2</t>
  </si>
  <si>
    <t>Score: 3</t>
  </si>
  <si>
    <t>Score: 4</t>
  </si>
  <si>
    <t>Score: 5</t>
  </si>
  <si>
    <t>Score: 6</t>
  </si>
  <si>
    <t>Score: 7</t>
  </si>
  <si>
    <t>Enjoyment</t>
  </si>
  <si>
    <t>VR Enjoyment</t>
  </si>
  <si>
    <t>2D Mental Effort</t>
  </si>
  <si>
    <t>VR Mental Effort</t>
  </si>
  <si>
    <t>2D Mental Stress</t>
  </si>
  <si>
    <t>VR Mental Stress</t>
  </si>
  <si>
    <t>e</t>
  </si>
  <si>
    <t>\</t>
  </si>
  <si>
    <t>3D Mental Effort</t>
  </si>
  <si>
    <t>SD 2D</t>
  </si>
  <si>
    <t>SD VR</t>
  </si>
  <si>
    <t>AVG</t>
  </si>
  <si>
    <t>STDEV</t>
  </si>
  <si>
    <t>VR Stress Level</t>
  </si>
  <si>
    <t>2D Stress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</si>
</sst>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Inconsolat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quotePrefix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Correlation of 3D Mental effort, 2D Mental effort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9B0-4D8A-8811-9EBD07CA8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5221789"/>
        <c:axId val="672124765"/>
      </c:scatterChart>
      <c:valAx>
        <c:axId val="192522178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Mental effort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2124765"/>
        <c:crosses val="autoZero"/>
        <c:crossBetween val="midCat"/>
      </c:valAx>
      <c:valAx>
        <c:axId val="6721247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Mental effort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25221789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Correlation of 2D Enjoyment, 3D Enjoyment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7B6-4C54-BDD4-909C24DFB0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0312280"/>
        <c:axId val="1582321284"/>
      </c:scatterChart>
      <c:valAx>
        <c:axId val="166031228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Enjoyment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582321284"/>
        <c:crosses val="autoZero"/>
        <c:crossBetween val="midCat"/>
      </c:valAx>
      <c:valAx>
        <c:axId val="158232128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Enjoyment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6031228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Correlation of 2D Stress level, 3D Stress level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DEA2-47B4-8B70-4EDE449B9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978940"/>
        <c:axId val="912157213"/>
      </c:scatterChart>
      <c:valAx>
        <c:axId val="205997894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Stress 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2157213"/>
        <c:crosses val="autoZero"/>
        <c:crossBetween val="midCat"/>
      </c:valAx>
      <c:valAx>
        <c:axId val="9121572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Stress level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05997894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Correlation of 2D Score, 3D Total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1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B0BB-4788-8393-5EE2079A03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6661576"/>
        <c:axId val="837384722"/>
      </c:scatterChart>
      <c:valAx>
        <c:axId val="70666157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Score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837384722"/>
        <c:crosses val="autoZero"/>
        <c:crossBetween val="midCat"/>
      </c:valAx>
      <c:valAx>
        <c:axId val="837384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Total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666157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Compare 2D Difficulty, 3D Difficulty by User ID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0-A3A0-4D47-951B-CAEEFF19A67A}"/>
            </c:ext>
          </c:extLst>
        </c:ser>
        <c:ser>
          <c:idx val="1"/>
          <c:order val="1"/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num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numRef>
                </c15:cat>
              </c15:filteredCategoryTitle>
            </c:ext>
            <c:ext xmlns:c16="http://schemas.microsoft.com/office/drawing/2014/chart" uri="{C3380CC4-5D6E-409C-BE32-E72D297353CC}">
              <c16:uniqueId val="{00000001-A3A0-4D47-951B-CAEEFF19A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674190"/>
        <c:axId val="1904873406"/>
      </c:barChart>
      <c:catAx>
        <c:axId val="7456741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904873406"/>
        <c:crosses val="autoZero"/>
        <c:auto val="1"/>
        <c:lblAlgn val="ctr"/>
        <c:lblOffset val="100"/>
        <c:noMultiLvlLbl val="1"/>
      </c:catAx>
      <c:valAx>
        <c:axId val="190487340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Values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4567419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3D Correct % vs 2D Correct % EXCL OUTLIER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Stats!$AI$49</c:f>
              <c:strCache>
                <c:ptCount val="1"/>
                <c:pt idx="0">
                  <c:v>3D Correct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 for 3D Correct %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Stats!$AH$50:$AH$67</c:f>
              <c:numCache>
                <c:formatCode>General</c:formatCode>
                <c:ptCount val="18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50</c:v>
                </c:pt>
                <c:pt idx="4">
                  <c:v>80</c:v>
                </c:pt>
                <c:pt idx="5">
                  <c:v>40</c:v>
                </c:pt>
                <c:pt idx="6">
                  <c:v>90</c:v>
                </c:pt>
                <c:pt idx="7">
                  <c:v>60</c:v>
                </c:pt>
                <c:pt idx="8">
                  <c:v>50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80</c:v>
                </c:pt>
                <c:pt idx="13">
                  <c:v>70</c:v>
                </c:pt>
                <c:pt idx="14">
                  <c:v>50</c:v>
                </c:pt>
                <c:pt idx="15">
                  <c:v>90</c:v>
                </c:pt>
                <c:pt idx="16">
                  <c:v>70</c:v>
                </c:pt>
                <c:pt idx="17">
                  <c:v>50</c:v>
                </c:pt>
              </c:numCache>
            </c:numRef>
          </c:xVal>
          <c:yVal>
            <c:numRef>
              <c:f>Stats!$AI$50:$AI$67</c:f>
              <c:numCache>
                <c:formatCode>General</c:formatCode>
                <c:ptCount val="18"/>
                <c:pt idx="0">
                  <c:v>25</c:v>
                </c:pt>
                <c:pt idx="1">
                  <c:v>62.5</c:v>
                </c:pt>
                <c:pt idx="2">
                  <c:v>37.5</c:v>
                </c:pt>
                <c:pt idx="3">
                  <c:v>62.5</c:v>
                </c:pt>
                <c:pt idx="4">
                  <c:v>100</c:v>
                </c:pt>
                <c:pt idx="5">
                  <c:v>25</c:v>
                </c:pt>
                <c:pt idx="6">
                  <c:v>37.5</c:v>
                </c:pt>
                <c:pt idx="7">
                  <c:v>62.5</c:v>
                </c:pt>
                <c:pt idx="8">
                  <c:v>62.5</c:v>
                </c:pt>
                <c:pt idx="9">
                  <c:v>62.5</c:v>
                </c:pt>
                <c:pt idx="10">
                  <c:v>25</c:v>
                </c:pt>
                <c:pt idx="11">
                  <c:v>62.5</c:v>
                </c:pt>
                <c:pt idx="12">
                  <c:v>87.5</c:v>
                </c:pt>
                <c:pt idx="13">
                  <c:v>62.5</c:v>
                </c:pt>
                <c:pt idx="14">
                  <c:v>37.5</c:v>
                </c:pt>
                <c:pt idx="15">
                  <c:v>87.5</c:v>
                </c:pt>
                <c:pt idx="16">
                  <c:v>25</c:v>
                </c:pt>
                <c:pt idx="17">
                  <c:v>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9C-4078-9A9E-7C33B8A3C5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09145140"/>
        <c:axId val="1878087572"/>
      </c:scatterChart>
      <c:valAx>
        <c:axId val="2109145140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Correct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8087572"/>
        <c:crosses val="autoZero"/>
        <c:crossBetween val="midCat"/>
      </c:valAx>
      <c:valAx>
        <c:axId val="187808757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Correct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2109145140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 %Difference in scoring vs IDS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Stats!$AH$70:$AH$87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18</c:v>
                </c:pt>
                <c:pt idx="17">
                  <c:v>19</c:v>
                </c:pt>
              </c:numCache>
            </c:numRef>
          </c:cat>
          <c:val>
            <c:numRef>
              <c:f>Stats!$AI$70:$AI$87</c:f>
              <c:numCache>
                <c:formatCode>General</c:formatCode>
                <c:ptCount val="18"/>
                <c:pt idx="0">
                  <c:v>35</c:v>
                </c:pt>
                <c:pt idx="1">
                  <c:v>-2.5</c:v>
                </c:pt>
                <c:pt idx="2">
                  <c:v>22.5</c:v>
                </c:pt>
                <c:pt idx="3">
                  <c:v>-12.5</c:v>
                </c:pt>
                <c:pt idx="4">
                  <c:v>-20</c:v>
                </c:pt>
                <c:pt idx="5">
                  <c:v>15</c:v>
                </c:pt>
                <c:pt idx="6">
                  <c:v>52.5</c:v>
                </c:pt>
                <c:pt idx="7">
                  <c:v>-2.5</c:v>
                </c:pt>
                <c:pt idx="8">
                  <c:v>-12.5</c:v>
                </c:pt>
                <c:pt idx="9">
                  <c:v>-12.5</c:v>
                </c:pt>
                <c:pt idx="10">
                  <c:v>15</c:v>
                </c:pt>
                <c:pt idx="11">
                  <c:v>-22.5</c:v>
                </c:pt>
                <c:pt idx="12">
                  <c:v>-7.5</c:v>
                </c:pt>
                <c:pt idx="13">
                  <c:v>7.5</c:v>
                </c:pt>
                <c:pt idx="14">
                  <c:v>12.5</c:v>
                </c:pt>
                <c:pt idx="15">
                  <c:v>2.5</c:v>
                </c:pt>
                <c:pt idx="16">
                  <c:v>45</c:v>
                </c:pt>
                <c:pt idx="17">
                  <c:v>-12.5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6E9-483A-B159-5398A887DA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02762030"/>
        <c:axId val="706163722"/>
      </c:barChart>
      <c:catAx>
        <c:axId val="110276203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IDS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06163722"/>
        <c:crosses val="autoZero"/>
        <c:auto val="1"/>
        <c:lblAlgn val="ctr"/>
        <c:lblOffset val="100"/>
        <c:noMultiLvlLbl val="1"/>
      </c:catAx>
      <c:valAx>
        <c:axId val="7061637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02762030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2D Enjoyment and 3D Enjoyment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Stats!$AI$93</c:f>
              <c:strCache>
                <c:ptCount val="1"/>
                <c:pt idx="0">
                  <c:v>2D Enjoyment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Stats!$AH$94:$AH$112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Stats!$AI$94:$AI$112</c:f>
              <c:numCache>
                <c:formatCode>General</c:formatCode>
                <c:ptCount val="19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08E-4B29-8972-375F39111472}"/>
            </c:ext>
          </c:extLst>
        </c:ser>
        <c:ser>
          <c:idx val="1"/>
          <c:order val="1"/>
          <c:tx>
            <c:strRef>
              <c:f>Stats!$AJ$93</c:f>
              <c:strCache>
                <c:ptCount val="1"/>
                <c:pt idx="0">
                  <c:v>3D Enjoyment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Stats!$AH$94:$AH$112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Stats!$AJ$94:$AJ$112</c:f>
              <c:numCache>
                <c:formatCode>General</c:formatCode>
                <c:ptCount val="19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C08E-4B29-8972-375F391114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46935675"/>
        <c:axId val="437681234"/>
      </c:barChart>
      <c:catAx>
        <c:axId val="134693567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IDS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437681234"/>
        <c:crosses val="autoZero"/>
        <c:auto val="1"/>
        <c:lblAlgn val="ctr"/>
        <c:lblOffset val="100"/>
        <c:noMultiLvlLbl val="1"/>
      </c:catAx>
      <c:valAx>
        <c:axId val="43768123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346935675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3D Correct % vs 2D Correct %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Stats!$AI$49</c:f>
              <c:strCache>
                <c:ptCount val="1"/>
                <c:pt idx="0">
                  <c:v>3D Correct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>Trend line for 3D Correct %</c:name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Stats!$AH$50:$AH$67</c:f>
              <c:numCache>
                <c:formatCode>General</c:formatCode>
                <c:ptCount val="18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50</c:v>
                </c:pt>
                <c:pt idx="4">
                  <c:v>80</c:v>
                </c:pt>
                <c:pt idx="5">
                  <c:v>40</c:v>
                </c:pt>
                <c:pt idx="6">
                  <c:v>90</c:v>
                </c:pt>
                <c:pt idx="7">
                  <c:v>60</c:v>
                </c:pt>
                <c:pt idx="8">
                  <c:v>50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80</c:v>
                </c:pt>
                <c:pt idx="13">
                  <c:v>70</c:v>
                </c:pt>
                <c:pt idx="14">
                  <c:v>50</c:v>
                </c:pt>
                <c:pt idx="15">
                  <c:v>90</c:v>
                </c:pt>
                <c:pt idx="16">
                  <c:v>70</c:v>
                </c:pt>
                <c:pt idx="17">
                  <c:v>50</c:v>
                </c:pt>
              </c:numCache>
            </c:numRef>
          </c:xVal>
          <c:yVal>
            <c:numRef>
              <c:f>Stats!$AI$50:$AI$67</c:f>
              <c:numCache>
                <c:formatCode>General</c:formatCode>
                <c:ptCount val="18"/>
                <c:pt idx="0">
                  <c:v>25</c:v>
                </c:pt>
                <c:pt idx="1">
                  <c:v>62.5</c:v>
                </c:pt>
                <c:pt idx="2">
                  <c:v>37.5</c:v>
                </c:pt>
                <c:pt idx="3">
                  <c:v>62.5</c:v>
                </c:pt>
                <c:pt idx="4">
                  <c:v>100</c:v>
                </c:pt>
                <c:pt idx="5">
                  <c:v>25</c:v>
                </c:pt>
                <c:pt idx="6">
                  <c:v>37.5</c:v>
                </c:pt>
                <c:pt idx="7">
                  <c:v>62.5</c:v>
                </c:pt>
                <c:pt idx="8">
                  <c:v>62.5</c:v>
                </c:pt>
                <c:pt idx="9">
                  <c:v>62.5</c:v>
                </c:pt>
                <c:pt idx="10">
                  <c:v>25</c:v>
                </c:pt>
                <c:pt idx="11">
                  <c:v>62.5</c:v>
                </c:pt>
                <c:pt idx="12">
                  <c:v>87.5</c:v>
                </c:pt>
                <c:pt idx="13">
                  <c:v>62.5</c:v>
                </c:pt>
                <c:pt idx="14">
                  <c:v>37.5</c:v>
                </c:pt>
                <c:pt idx="15">
                  <c:v>87.5</c:v>
                </c:pt>
                <c:pt idx="16">
                  <c:v>25</c:v>
                </c:pt>
                <c:pt idx="17">
                  <c:v>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519-4268-AF01-FCB96E0EC7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75394036"/>
        <c:axId val="1870254651"/>
      </c:scatterChart>
      <c:valAx>
        <c:axId val="1875394036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Correct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0254651"/>
        <c:crosses val="autoZero"/>
        <c:crossBetween val="midCat"/>
      </c:valAx>
      <c:valAx>
        <c:axId val="18702546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Correct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75394036"/>
        <c:crosses val="autoZero"/>
        <c:crossBetween val="midCat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2D Enjoyment and 3D Enjoyment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Stats!$B$90</c:f>
              <c:strCache>
                <c:ptCount val="1"/>
                <c:pt idx="0">
                  <c:v>2D Enjoyment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Stats!$A$91:$A$110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Stats!$B$91:$B$110</c:f>
              <c:numCache>
                <c:formatCode>General</c:formatCode>
                <c:ptCount val="20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4.7368421052631575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00C2-497A-8A54-7051AA93B2FB}"/>
            </c:ext>
          </c:extLst>
        </c:ser>
        <c:ser>
          <c:idx val="1"/>
          <c:order val="1"/>
          <c:tx>
            <c:strRef>
              <c:f>Stats!$C$90</c:f>
              <c:strCache>
                <c:ptCount val="1"/>
                <c:pt idx="0">
                  <c:v>3D Enjoyment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numRef>
              <c:f>Stats!$A$91:$A$110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cat>
          <c:val>
            <c:numRef>
              <c:f>Stats!$C$91:$C$110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5.7368421052631575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00C2-497A-8A54-7051AA93B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34768317"/>
        <c:axId val="1841617431"/>
      </c:barChart>
      <c:catAx>
        <c:axId val="18347683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User ID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41617431"/>
        <c:crosses val="autoZero"/>
        <c:auto val="1"/>
        <c:lblAlgn val="ctr"/>
        <c:lblOffset val="100"/>
        <c:noMultiLvlLbl val="1"/>
      </c:catAx>
      <c:valAx>
        <c:axId val="184161743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83476831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3D Enjoyment vs 2D Enjoyment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Stats!$C$90</c:f>
              <c:strCache>
                <c:ptCount val="1"/>
                <c:pt idx="0">
                  <c:v>3D Enjoyment</c:v>
                </c:pt>
              </c:strCache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val>
            <c:numRef>
              <c:f>Stats!$C$91:$C$110</c:f>
              <c:numCache>
                <c:formatCode>General</c:formatCode>
                <c:ptCount val="20"/>
                <c:pt idx="0">
                  <c:v>5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7</c:v>
                </c:pt>
                <c:pt idx="5">
                  <c:v>6</c:v>
                </c:pt>
                <c:pt idx="6">
                  <c:v>2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2</c:v>
                </c:pt>
                <c:pt idx="17">
                  <c:v>6</c:v>
                </c:pt>
                <c:pt idx="18">
                  <c:v>7</c:v>
                </c:pt>
                <c:pt idx="19">
                  <c:v>5.7368421052631575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903E-40E5-B0CB-C2A496ECC047}"/>
            </c:ext>
          </c:extLst>
        </c:ser>
        <c:ser>
          <c:idx val="1"/>
          <c:order val="1"/>
          <c:tx>
            <c:strRef>
              <c:f>Stats!$B$90</c:f>
              <c:strCache>
                <c:ptCount val="1"/>
                <c:pt idx="0">
                  <c:v>2D Enjoyment</c:v>
                </c:pt>
              </c:strCache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val>
            <c:numRef>
              <c:f>Stats!$B$91:$B$110</c:f>
              <c:numCache>
                <c:formatCode>General</c:formatCode>
                <c:ptCount val="20"/>
                <c:pt idx="0">
                  <c:v>2</c:v>
                </c:pt>
                <c:pt idx="1">
                  <c:v>6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7</c:v>
                </c:pt>
                <c:pt idx="9">
                  <c:v>5</c:v>
                </c:pt>
                <c:pt idx="10">
                  <c:v>6</c:v>
                </c:pt>
                <c:pt idx="11">
                  <c:v>3</c:v>
                </c:pt>
                <c:pt idx="12">
                  <c:v>5</c:v>
                </c:pt>
                <c:pt idx="13">
                  <c:v>5</c:v>
                </c:pt>
                <c:pt idx="14">
                  <c:v>6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5</c:v>
                </c:pt>
                <c:pt idx="19">
                  <c:v>4.7368421052631575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903E-40E5-B0CB-C2A496ECC0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9029377"/>
        <c:axId val="641831307"/>
      </c:lineChart>
      <c:catAx>
        <c:axId val="1729029377"/>
        <c:scaling>
          <c:orientation val="minMax"/>
          <c:max val="7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41831307"/>
        <c:crosses val="autoZero"/>
        <c:auto val="1"/>
        <c:lblAlgn val="ctr"/>
        <c:lblOffset val="100"/>
        <c:noMultiLvlLbl val="1"/>
      </c:catAx>
      <c:valAx>
        <c:axId val="64183130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3D Enjoyment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29029377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Stats!$D$147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Stats!$E$147:$F$147</c:f>
              <c:numCache>
                <c:formatCode>General</c:formatCode>
                <c:ptCount val="2"/>
                <c:pt idx="0">
                  <c:v>1</c:v>
                </c:pt>
                <c:pt idx="1">
                  <c:v>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301-4ABC-9CD1-64506AEEEE3F}"/>
            </c:ext>
          </c:extLst>
        </c:ser>
        <c:ser>
          <c:idx val="1"/>
          <c:order val="1"/>
          <c:tx>
            <c:strRef>
              <c:f>Stats!$D$148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Stats!$E$148:$F$148</c:f>
              <c:numCache>
                <c:formatCode>General</c:formatCode>
                <c:ptCount val="2"/>
                <c:pt idx="0">
                  <c:v>5</c:v>
                </c:pt>
                <c:pt idx="1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5301-4ABC-9CD1-64506AEEEE3F}"/>
            </c:ext>
          </c:extLst>
        </c:ser>
        <c:ser>
          <c:idx val="2"/>
          <c:order val="2"/>
          <c:tx>
            <c:strRef>
              <c:f>Stats!$D$149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Stats!$E$149:$F$149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5301-4ABC-9CD1-64506AEEEE3F}"/>
            </c:ext>
          </c:extLst>
        </c:ser>
        <c:ser>
          <c:idx val="3"/>
          <c:order val="3"/>
          <c:tx>
            <c:strRef>
              <c:f>Stats!$D$150</c:f>
              <c:strCache>
                <c:ptCount val="1"/>
                <c:pt idx="0">
                  <c:v>4</c:v>
                </c:pt>
              </c:strCache>
            </c:strRef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Stats!$E$150:$F$150</c:f>
              <c:numCache>
                <c:formatCode>General</c:formatCode>
                <c:ptCount val="2"/>
                <c:pt idx="0">
                  <c:v>4</c:v>
                </c:pt>
                <c:pt idx="1">
                  <c:v>5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5301-4ABC-9CD1-64506AEEEE3F}"/>
            </c:ext>
          </c:extLst>
        </c:ser>
        <c:ser>
          <c:idx val="4"/>
          <c:order val="4"/>
          <c:tx>
            <c:strRef>
              <c:f>Stats!$D$151</c:f>
              <c:strCache>
                <c:ptCount val="1"/>
                <c:pt idx="0">
                  <c:v>5</c:v>
                </c:pt>
              </c:strCache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Stats!$E$151:$F$151</c:f>
              <c:numCache>
                <c:formatCode>General</c:formatCode>
                <c:ptCount val="2"/>
                <c:pt idx="0">
                  <c:v>6</c:v>
                </c:pt>
                <c:pt idx="1">
                  <c:v>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5301-4ABC-9CD1-64506AEEEE3F}"/>
            </c:ext>
          </c:extLst>
        </c:ser>
        <c:ser>
          <c:idx val="5"/>
          <c:order val="5"/>
          <c:tx>
            <c:strRef>
              <c:f>Stats!$D$152</c:f>
              <c:strCache>
                <c:ptCount val="1"/>
                <c:pt idx="0">
                  <c:v>6</c:v>
                </c:pt>
              </c:strCache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Stats!$E$152:$F$152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5301-4ABC-9CD1-64506AEEEE3F}"/>
            </c:ext>
          </c:extLst>
        </c:ser>
        <c:ser>
          <c:idx val="6"/>
          <c:order val="6"/>
          <c:tx>
            <c:strRef>
              <c:f>Stats!$D$153</c:f>
              <c:strCache>
                <c:ptCount val="1"/>
                <c:pt idx="0">
                  <c:v>7</c:v>
                </c:pt>
              </c:strCache>
            </c:strRef>
          </c:tx>
          <c:spPr>
            <a:solidFill>
              <a:schemeClr val="accent1">
                <a:lumOff val="30000"/>
              </a:schemeClr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Stats!$E$146:$F$146</c:f>
              <c:strCache>
                <c:ptCount val="2"/>
                <c:pt idx="0">
                  <c:v>2D Mental Effort</c:v>
                </c:pt>
                <c:pt idx="1">
                  <c:v>3D Mental Effort</c:v>
                </c:pt>
              </c:strCache>
            </c:strRef>
          </c:cat>
          <c:val>
            <c:numRef>
              <c:f>Stats!$E$153:$F$153</c:f>
              <c:numCache>
                <c:formatCode>General</c:formatCode>
                <c:ptCount val="2"/>
                <c:pt idx="0">
                  <c:v>2</c:v>
                </c:pt>
                <c:pt idx="1">
                  <c:v>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5301-4ABC-9CD1-64506AEEE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88960136"/>
        <c:axId val="164542999"/>
      </c:barChart>
      <c:catAx>
        <c:axId val="11889601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64542999"/>
        <c:crosses val="autoZero"/>
        <c:auto val="1"/>
        <c:lblAlgn val="ctr"/>
        <c:lblOffset val="100"/>
        <c:noMultiLvlLbl val="1"/>
      </c:catAx>
      <c:valAx>
        <c:axId val="16454299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NZ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1889601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NZ" b="0">
                <a:solidFill>
                  <a:srgbClr val="757575"/>
                </a:solidFill>
                <a:latin typeface="+mn-lt"/>
              </a:rPr>
              <a:t>Comparison of Scores in 2D test vs VR test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Stats!$AJ$26</c:f>
              <c:strCache>
                <c:ptCount val="1"/>
                <c:pt idx="0">
                  <c:v>VR Correct %</c:v>
                </c:pt>
              </c:strCache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spPr>
              <a:ln w="19050">
                <a:solidFill>
                  <a:srgbClr val="000000"/>
                </a:solidFill>
              </a:ln>
            </c:spPr>
            <c:trendlineType val="linear"/>
            <c:dispRSqr val="1"/>
            <c:dispEq val="0"/>
            <c:trendlineLbl>
              <c:numFmt formatCode="General" sourceLinked="0"/>
            </c:trendlineLbl>
          </c:trendline>
          <c:xVal>
            <c:numRef>
              <c:f>Stats!$AI$27:$AI$45</c:f>
              <c:numCache>
                <c:formatCode>General</c:formatCode>
                <c:ptCount val="19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50</c:v>
                </c:pt>
                <c:pt idx="4">
                  <c:v>80</c:v>
                </c:pt>
                <c:pt idx="5">
                  <c:v>40</c:v>
                </c:pt>
                <c:pt idx="6">
                  <c:v>90</c:v>
                </c:pt>
                <c:pt idx="7">
                  <c:v>60</c:v>
                </c:pt>
                <c:pt idx="8">
                  <c:v>50</c:v>
                </c:pt>
                <c:pt idx="9">
                  <c:v>50</c:v>
                </c:pt>
                <c:pt idx="10">
                  <c:v>40</c:v>
                </c:pt>
                <c:pt idx="11">
                  <c:v>40</c:v>
                </c:pt>
                <c:pt idx="12">
                  <c:v>80</c:v>
                </c:pt>
                <c:pt idx="13">
                  <c:v>70</c:v>
                </c:pt>
                <c:pt idx="14">
                  <c:v>50</c:v>
                </c:pt>
                <c:pt idx="15">
                  <c:v>90</c:v>
                </c:pt>
                <c:pt idx="16">
                  <c:v>50</c:v>
                </c:pt>
                <c:pt idx="17">
                  <c:v>70</c:v>
                </c:pt>
                <c:pt idx="18">
                  <c:v>50</c:v>
                </c:pt>
              </c:numCache>
            </c:numRef>
          </c:xVal>
          <c:yVal>
            <c:numRef>
              <c:f>Stats!$AJ$27:$AJ$45</c:f>
              <c:numCache>
                <c:formatCode>General</c:formatCode>
                <c:ptCount val="19"/>
                <c:pt idx="0">
                  <c:v>25</c:v>
                </c:pt>
                <c:pt idx="1">
                  <c:v>62.5</c:v>
                </c:pt>
                <c:pt idx="2">
                  <c:v>37.5</c:v>
                </c:pt>
                <c:pt idx="3">
                  <c:v>62.5</c:v>
                </c:pt>
                <c:pt idx="4">
                  <c:v>100</c:v>
                </c:pt>
                <c:pt idx="5">
                  <c:v>25</c:v>
                </c:pt>
                <c:pt idx="6">
                  <c:v>37.5</c:v>
                </c:pt>
                <c:pt idx="7">
                  <c:v>62.5</c:v>
                </c:pt>
                <c:pt idx="8">
                  <c:v>62.5</c:v>
                </c:pt>
                <c:pt idx="9">
                  <c:v>62.5</c:v>
                </c:pt>
                <c:pt idx="10">
                  <c:v>25</c:v>
                </c:pt>
                <c:pt idx="11">
                  <c:v>62.5</c:v>
                </c:pt>
                <c:pt idx="12">
                  <c:v>87.5</c:v>
                </c:pt>
                <c:pt idx="13">
                  <c:v>62.5</c:v>
                </c:pt>
                <c:pt idx="14">
                  <c:v>37.5</c:v>
                </c:pt>
                <c:pt idx="15">
                  <c:v>87.5</c:v>
                </c:pt>
                <c:pt idx="16">
                  <c:v>0</c:v>
                </c:pt>
                <c:pt idx="17">
                  <c:v>25</c:v>
                </c:pt>
                <c:pt idx="18">
                  <c:v>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687-4F97-9B28-88119C4424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4534122"/>
        <c:axId val="1212037293"/>
      </c:scatterChart>
      <c:valAx>
        <c:axId val="1074534122"/>
        <c:scaling>
          <c:orientation val="minMax"/>
          <c:min val="0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2D Correct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212037293"/>
        <c:crosses val="autoZero"/>
        <c:crossBetween val="midCat"/>
      </c:valAx>
      <c:valAx>
        <c:axId val="1212037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NZ" b="0">
                    <a:solidFill>
                      <a:srgbClr val="000000"/>
                    </a:solidFill>
                    <a:latin typeface="+mn-lt"/>
                  </a:rPr>
                  <a:t>VR Correct %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074534122"/>
        <c:crosses val="autoZero"/>
        <c:crossBetween val="midCat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447675</xdr:colOff>
      <xdr:row>25</xdr:row>
      <xdr:rowOff>161925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447675</xdr:colOff>
      <xdr:row>46</xdr:row>
      <xdr:rowOff>123825</xdr:rowOff>
    </xdr:from>
    <xdr:ext cx="5715000" cy="3533775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962025</xdr:colOff>
      <xdr:row>46</xdr:row>
      <xdr:rowOff>200025</xdr:rowOff>
    </xdr:from>
    <xdr:ext cx="5715000" cy="3533775"/>
    <xdr:graphicFrame macro="">
      <xdr:nvGraphicFramePr>
        <xdr:cNvPr id="4" name="Chart 3" title="Chart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6</xdr:col>
      <xdr:colOff>962025</xdr:colOff>
      <xdr:row>25</xdr:row>
      <xdr:rowOff>161925</xdr:rowOff>
    </xdr:from>
    <xdr:ext cx="5715000" cy="3533775"/>
    <xdr:graphicFrame macro="">
      <xdr:nvGraphicFramePr>
        <xdr:cNvPr id="5" name="Chart 4" title="Chart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18</xdr:col>
      <xdr:colOff>0</xdr:colOff>
      <xdr:row>67</xdr:row>
      <xdr:rowOff>85725</xdr:rowOff>
    </xdr:from>
    <xdr:ext cx="5715000" cy="3533775"/>
    <xdr:graphicFrame macro="">
      <xdr:nvGraphicFramePr>
        <xdr:cNvPr id="6" name="Chart 5" title="Chart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26</xdr:col>
      <xdr:colOff>304800</xdr:colOff>
      <xdr:row>47</xdr:row>
      <xdr:rowOff>133350</xdr:rowOff>
    </xdr:from>
    <xdr:ext cx="5715000" cy="4448175"/>
    <xdr:graphicFrame macro="">
      <xdr:nvGraphicFramePr>
        <xdr:cNvPr id="7" name="Chart 6" title="Chart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26</xdr:col>
      <xdr:colOff>304800</xdr:colOff>
      <xdr:row>69</xdr:row>
      <xdr:rowOff>152400</xdr:rowOff>
    </xdr:from>
    <xdr:ext cx="5715000" cy="3533775"/>
    <xdr:graphicFrame macro="">
      <xdr:nvGraphicFramePr>
        <xdr:cNvPr id="8" name="Chart 7" title="Chart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oneCellAnchor>
    <xdr:from>
      <xdr:col>26</xdr:col>
      <xdr:colOff>304800</xdr:colOff>
      <xdr:row>93</xdr:row>
      <xdr:rowOff>47625</xdr:rowOff>
    </xdr:from>
    <xdr:ext cx="5715000" cy="3533775"/>
    <xdr:graphicFrame macro="">
      <xdr:nvGraphicFramePr>
        <xdr:cNvPr id="9" name="Chart 8" title="Chart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 fLocksWithSheet="0"/>
  </xdr:oneCellAnchor>
  <xdr:oneCellAnchor>
    <xdr:from>
      <xdr:col>25</xdr:col>
      <xdr:colOff>847725</xdr:colOff>
      <xdr:row>118</xdr:row>
      <xdr:rowOff>114300</xdr:rowOff>
    </xdr:from>
    <xdr:ext cx="5715000" cy="3533775"/>
    <xdr:graphicFrame macro="">
      <xdr:nvGraphicFramePr>
        <xdr:cNvPr id="10" name="Chart 9" title="Chart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  <xdr:oneCellAnchor>
    <xdr:from>
      <xdr:col>18</xdr:col>
      <xdr:colOff>666750</xdr:colOff>
      <xdr:row>94</xdr:row>
      <xdr:rowOff>28575</xdr:rowOff>
    </xdr:from>
    <xdr:ext cx="5715000" cy="3533775"/>
    <xdr:graphicFrame macro="">
      <xdr:nvGraphicFramePr>
        <xdr:cNvPr id="11" name="Chart 10" title="Chart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 fLocksWithSheet="0"/>
  </xdr:oneCellAnchor>
  <xdr:oneCellAnchor>
    <xdr:from>
      <xdr:col>18</xdr:col>
      <xdr:colOff>666750</xdr:colOff>
      <xdr:row>113</xdr:row>
      <xdr:rowOff>38100</xdr:rowOff>
    </xdr:from>
    <xdr:ext cx="5715000" cy="3533775"/>
    <xdr:graphicFrame macro="">
      <xdr:nvGraphicFramePr>
        <xdr:cNvPr id="12" name="Chart 11" title="Chart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 fLocksWithSheet="0"/>
  </xdr:oneCellAnchor>
  <xdr:oneCellAnchor>
    <xdr:from>
      <xdr:col>6</xdr:col>
      <xdr:colOff>628650</xdr:colOff>
      <xdr:row>166</xdr:row>
      <xdr:rowOff>66675</xdr:rowOff>
    </xdr:from>
    <xdr:ext cx="5715000" cy="3533775"/>
    <xdr:graphicFrame macro="">
      <xdr:nvGraphicFramePr>
        <xdr:cNvPr id="13" name="Chart 12" title="Chart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 fLocksWithSheet="0"/>
  </xdr:oneCellAnchor>
  <xdr:oneCellAnchor>
    <xdr:from>
      <xdr:col>25</xdr:col>
      <xdr:colOff>238125</xdr:colOff>
      <xdr:row>24</xdr:row>
      <xdr:rowOff>171450</xdr:rowOff>
    </xdr:from>
    <xdr:ext cx="6019800" cy="4267200"/>
    <xdr:graphicFrame macro="">
      <xdr:nvGraphicFramePr>
        <xdr:cNvPr id="14" name="Chart 13" title="Chart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1" width="18.85546875" customWidth="1"/>
    <col min="12" max="12" width="25" customWidth="1"/>
    <col min="13" max="13" width="22.42578125" customWidth="1"/>
    <col min="14" max="14" width="33.28515625" customWidth="1"/>
    <col min="15" max="15" width="25.28515625" customWidth="1"/>
    <col min="16" max="22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>
        <v>44844.613645196761</v>
      </c>
      <c r="B2" s="1">
        <v>1</v>
      </c>
      <c r="C2" s="1" t="s">
        <v>16</v>
      </c>
      <c r="D2" s="1" t="s">
        <v>17</v>
      </c>
      <c r="E2" s="1" t="s">
        <v>18</v>
      </c>
      <c r="F2" s="1" t="s">
        <v>17</v>
      </c>
      <c r="G2" s="1" t="s">
        <v>19</v>
      </c>
      <c r="H2" s="1" t="s">
        <v>20</v>
      </c>
      <c r="I2" s="1" t="s">
        <v>17</v>
      </c>
      <c r="J2" s="1" t="s">
        <v>18</v>
      </c>
      <c r="K2" s="1" t="s">
        <v>21</v>
      </c>
      <c r="L2" s="1" t="s">
        <v>19</v>
      </c>
      <c r="M2" s="1" t="s">
        <v>22</v>
      </c>
      <c r="N2" s="1" t="s">
        <v>23</v>
      </c>
      <c r="O2" s="1" t="s">
        <v>24</v>
      </c>
      <c r="P2" s="1" t="s">
        <v>25</v>
      </c>
    </row>
    <row r="3" spans="1:16" x14ac:dyDescent="0.2">
      <c r="A3" s="2">
        <v>44844.642039502316</v>
      </c>
      <c r="B3" s="1">
        <v>2</v>
      </c>
      <c r="C3" s="1" t="s">
        <v>17</v>
      </c>
      <c r="D3" s="1" t="s">
        <v>17</v>
      </c>
      <c r="E3" s="1" t="s">
        <v>18</v>
      </c>
      <c r="F3" s="1" t="s">
        <v>16</v>
      </c>
      <c r="G3" s="1" t="s">
        <v>22</v>
      </c>
      <c r="H3" s="1" t="s">
        <v>19</v>
      </c>
      <c r="I3" s="1" t="s">
        <v>16</v>
      </c>
      <c r="J3" s="1" t="s">
        <v>19</v>
      </c>
      <c r="K3" s="1" t="s">
        <v>18</v>
      </c>
      <c r="L3" s="1" t="s">
        <v>16</v>
      </c>
      <c r="M3" s="1" t="s">
        <v>20</v>
      </c>
    </row>
    <row r="4" spans="1:16" x14ac:dyDescent="0.2">
      <c r="A4" s="2">
        <v>44844.680609016199</v>
      </c>
      <c r="B4" s="1">
        <v>3</v>
      </c>
      <c r="C4" s="1" t="s">
        <v>17</v>
      </c>
      <c r="D4" s="1" t="s">
        <v>18</v>
      </c>
      <c r="E4" s="1" t="s">
        <v>17</v>
      </c>
      <c r="F4" s="1" t="s">
        <v>16</v>
      </c>
      <c r="G4" s="1" t="s">
        <v>16</v>
      </c>
      <c r="H4" s="1" t="s">
        <v>21</v>
      </c>
      <c r="I4" s="1" t="s">
        <v>18</v>
      </c>
      <c r="J4" s="1" t="s">
        <v>18</v>
      </c>
      <c r="K4" s="1" t="s">
        <v>21</v>
      </c>
      <c r="L4" s="1" t="s">
        <v>22</v>
      </c>
      <c r="M4" s="1" t="s">
        <v>22</v>
      </c>
    </row>
    <row r="5" spans="1:16" x14ac:dyDescent="0.2">
      <c r="A5" s="2">
        <v>44844.718223356482</v>
      </c>
      <c r="B5" s="1">
        <v>4</v>
      </c>
      <c r="C5" s="1" t="s">
        <v>17</v>
      </c>
      <c r="D5" s="1" t="s">
        <v>16</v>
      </c>
      <c r="E5" s="1" t="s">
        <v>16</v>
      </c>
      <c r="F5" s="1" t="s">
        <v>16</v>
      </c>
      <c r="G5" s="1" t="s">
        <v>16</v>
      </c>
      <c r="H5" s="1" t="s">
        <v>21</v>
      </c>
      <c r="I5" s="1" t="s">
        <v>21</v>
      </c>
      <c r="J5" s="1" t="s">
        <v>19</v>
      </c>
      <c r="K5" s="1" t="s">
        <v>22</v>
      </c>
      <c r="L5" s="1" t="s">
        <v>19</v>
      </c>
      <c r="M5" s="1" t="s">
        <v>16</v>
      </c>
      <c r="N5" s="1" t="s">
        <v>26</v>
      </c>
      <c r="O5" s="1" t="s">
        <v>27</v>
      </c>
      <c r="P5" s="1" t="s">
        <v>28</v>
      </c>
    </row>
    <row r="6" spans="1:16" x14ac:dyDescent="0.2">
      <c r="A6" s="2">
        <v>44844.770522071762</v>
      </c>
      <c r="B6" s="1">
        <v>5</v>
      </c>
      <c r="C6" s="1" t="s">
        <v>18</v>
      </c>
      <c r="D6" s="1" t="s">
        <v>19</v>
      </c>
      <c r="E6" s="1" t="s">
        <v>17</v>
      </c>
      <c r="F6" s="1" t="s">
        <v>21</v>
      </c>
      <c r="G6" s="1" t="s">
        <v>21</v>
      </c>
      <c r="H6" s="1" t="s">
        <v>21</v>
      </c>
      <c r="I6" s="1" t="s">
        <v>20</v>
      </c>
      <c r="J6" s="1" t="s">
        <v>20</v>
      </c>
      <c r="K6" s="1" t="s">
        <v>18</v>
      </c>
      <c r="L6" s="1" t="s">
        <v>18</v>
      </c>
      <c r="M6" s="1" t="s">
        <v>20</v>
      </c>
      <c r="N6" s="1" t="s">
        <v>29</v>
      </c>
      <c r="O6" s="1" t="s">
        <v>30</v>
      </c>
      <c r="P6" s="1" t="s">
        <v>31</v>
      </c>
    </row>
    <row r="7" spans="1:16" x14ac:dyDescent="0.2">
      <c r="A7" s="2">
        <v>44844.819892337968</v>
      </c>
      <c r="B7" s="1">
        <v>6</v>
      </c>
      <c r="C7" s="1" t="s">
        <v>17</v>
      </c>
      <c r="D7" s="1" t="s">
        <v>16</v>
      </c>
      <c r="E7" s="1" t="s">
        <v>17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22</v>
      </c>
      <c r="K7" s="1" t="s">
        <v>16</v>
      </c>
      <c r="L7" s="1" t="s">
        <v>16</v>
      </c>
      <c r="M7" s="1" t="s">
        <v>22</v>
      </c>
    </row>
    <row r="8" spans="1:16" x14ac:dyDescent="0.2">
      <c r="A8" s="2">
        <v>44845.424917789351</v>
      </c>
      <c r="B8" s="1">
        <v>7</v>
      </c>
      <c r="C8" s="1" t="s">
        <v>19</v>
      </c>
      <c r="D8" s="1" t="s">
        <v>18</v>
      </c>
      <c r="E8" s="1" t="s">
        <v>17</v>
      </c>
      <c r="F8" s="1" t="s">
        <v>21</v>
      </c>
      <c r="G8" s="1" t="s">
        <v>22</v>
      </c>
      <c r="H8" s="1" t="s">
        <v>19</v>
      </c>
      <c r="I8" s="1" t="s">
        <v>18</v>
      </c>
      <c r="J8" s="1" t="s">
        <v>21</v>
      </c>
      <c r="K8" s="1" t="s">
        <v>20</v>
      </c>
      <c r="L8" s="1" t="s">
        <v>19</v>
      </c>
      <c r="M8" s="1" t="s">
        <v>18</v>
      </c>
      <c r="N8" s="1" t="s">
        <v>32</v>
      </c>
      <c r="O8" s="1" t="s">
        <v>33</v>
      </c>
    </row>
    <row r="9" spans="1:16" x14ac:dyDescent="0.2">
      <c r="A9" s="2">
        <v>44845.408037361107</v>
      </c>
      <c r="B9" s="1">
        <v>8</v>
      </c>
      <c r="C9" s="1" t="s">
        <v>17</v>
      </c>
      <c r="D9" s="1" t="s">
        <v>16</v>
      </c>
      <c r="E9" s="1" t="s">
        <v>21</v>
      </c>
      <c r="F9" s="1" t="s">
        <v>16</v>
      </c>
      <c r="G9" s="1" t="s">
        <v>21</v>
      </c>
      <c r="H9" s="1" t="s">
        <v>21</v>
      </c>
      <c r="I9" s="1" t="s">
        <v>16</v>
      </c>
      <c r="J9" s="1" t="s">
        <v>19</v>
      </c>
      <c r="K9" s="1" t="s">
        <v>16</v>
      </c>
      <c r="L9" s="1" t="s">
        <v>19</v>
      </c>
      <c r="M9" s="1" t="s">
        <v>22</v>
      </c>
      <c r="N9" s="1" t="s">
        <v>34</v>
      </c>
      <c r="O9" s="1" t="s">
        <v>35</v>
      </c>
      <c r="P9" s="1" t="s">
        <v>36</v>
      </c>
    </row>
    <row r="10" spans="1:16" x14ac:dyDescent="0.2">
      <c r="A10" s="2">
        <v>44845.520950520833</v>
      </c>
      <c r="B10" s="1">
        <v>9</v>
      </c>
      <c r="C10" s="1" t="s">
        <v>16</v>
      </c>
      <c r="D10" s="1" t="s">
        <v>17</v>
      </c>
      <c r="E10" s="1" t="s">
        <v>17</v>
      </c>
      <c r="F10" s="1" t="s">
        <v>16</v>
      </c>
      <c r="G10" s="1" t="s">
        <v>16</v>
      </c>
      <c r="H10" s="1" t="s">
        <v>21</v>
      </c>
      <c r="I10" s="1" t="s">
        <v>17</v>
      </c>
      <c r="J10" s="1" t="s">
        <v>16</v>
      </c>
      <c r="K10" s="1" t="s">
        <v>17</v>
      </c>
      <c r="L10" s="1" t="s">
        <v>16</v>
      </c>
      <c r="M10" s="1" t="s">
        <v>22</v>
      </c>
      <c r="N10" s="1" t="s">
        <v>37</v>
      </c>
      <c r="O10" s="1" t="s">
        <v>38</v>
      </c>
      <c r="P10" s="1" t="s">
        <v>39</v>
      </c>
    </row>
    <row r="11" spans="1:16" x14ac:dyDescent="0.2">
      <c r="A11" s="2">
        <v>44845.504186446764</v>
      </c>
      <c r="B11" s="1">
        <v>10</v>
      </c>
      <c r="C11" s="1" t="s">
        <v>18</v>
      </c>
      <c r="D11" s="1" t="s">
        <v>19</v>
      </c>
      <c r="E11" s="1" t="s">
        <v>17</v>
      </c>
      <c r="F11" s="1" t="s">
        <v>17</v>
      </c>
      <c r="G11" s="1" t="s">
        <v>21</v>
      </c>
      <c r="H11" s="1" t="s">
        <v>21</v>
      </c>
      <c r="I11" s="1" t="s">
        <v>19</v>
      </c>
      <c r="J11" s="1" t="s">
        <v>20</v>
      </c>
      <c r="K11" s="1" t="s">
        <v>18</v>
      </c>
      <c r="L11" s="1" t="s">
        <v>16</v>
      </c>
      <c r="M11" s="1" t="s">
        <v>19</v>
      </c>
      <c r="N11" s="1" t="s">
        <v>40</v>
      </c>
      <c r="O11" s="1" t="s">
        <v>41</v>
      </c>
      <c r="P11" s="1" t="s">
        <v>42</v>
      </c>
    </row>
    <row r="12" spans="1:16" x14ac:dyDescent="0.2">
      <c r="A12" s="2">
        <v>44846.608383194442</v>
      </c>
      <c r="B12" s="1">
        <v>11</v>
      </c>
      <c r="C12" s="1" t="s">
        <v>17</v>
      </c>
      <c r="D12" s="1" t="s">
        <v>21</v>
      </c>
      <c r="E12" s="1" t="s">
        <v>17</v>
      </c>
      <c r="F12" s="1" t="s">
        <v>16</v>
      </c>
      <c r="G12" s="1" t="s">
        <v>21</v>
      </c>
      <c r="H12" s="1" t="s">
        <v>21</v>
      </c>
      <c r="I12" s="1" t="s">
        <v>21</v>
      </c>
      <c r="J12" s="1" t="s">
        <v>21</v>
      </c>
      <c r="K12" s="1" t="s">
        <v>18</v>
      </c>
      <c r="L12" s="1" t="s">
        <v>21</v>
      </c>
      <c r="M12" s="1" t="s">
        <v>21</v>
      </c>
    </row>
    <row r="13" spans="1:16" x14ac:dyDescent="0.2">
      <c r="A13" s="2">
        <v>44845.622607546291</v>
      </c>
      <c r="B13" s="1">
        <v>12</v>
      </c>
      <c r="C13" s="1" t="s">
        <v>18</v>
      </c>
      <c r="D13" s="1" t="s">
        <v>19</v>
      </c>
      <c r="E13" s="1" t="s">
        <v>17</v>
      </c>
      <c r="F13" s="1" t="s">
        <v>16</v>
      </c>
      <c r="G13" s="1" t="s">
        <v>21</v>
      </c>
      <c r="H13" s="1" t="s">
        <v>22</v>
      </c>
      <c r="I13" s="1" t="s">
        <v>20</v>
      </c>
      <c r="J13" s="1" t="s">
        <v>19</v>
      </c>
      <c r="K13" s="1" t="s">
        <v>18</v>
      </c>
      <c r="L13" s="1" t="s">
        <v>18</v>
      </c>
      <c r="M13" s="1" t="s">
        <v>20</v>
      </c>
      <c r="N13" s="1" t="s">
        <v>43</v>
      </c>
      <c r="O13" s="1" t="s">
        <v>44</v>
      </c>
      <c r="P13" s="1" t="s">
        <v>45</v>
      </c>
    </row>
    <row r="14" spans="1:16" x14ac:dyDescent="0.2">
      <c r="A14" s="2">
        <v>44845.629880983797</v>
      </c>
      <c r="B14" s="1">
        <v>13</v>
      </c>
      <c r="C14" s="1" t="s">
        <v>18</v>
      </c>
      <c r="D14" s="1" t="s">
        <v>19</v>
      </c>
      <c r="E14" s="1" t="s">
        <v>16</v>
      </c>
      <c r="F14" s="1" t="s">
        <v>16</v>
      </c>
      <c r="G14" s="1" t="s">
        <v>22</v>
      </c>
      <c r="H14" s="1" t="s">
        <v>22</v>
      </c>
      <c r="I14" s="1" t="s">
        <v>20</v>
      </c>
      <c r="J14" s="1" t="s">
        <v>19</v>
      </c>
      <c r="K14" s="1" t="s">
        <v>17</v>
      </c>
      <c r="L14" s="1" t="s">
        <v>16</v>
      </c>
      <c r="M14" s="1" t="s">
        <v>20</v>
      </c>
      <c r="N14" s="1" t="s">
        <v>46</v>
      </c>
      <c r="O14" s="1" t="s">
        <v>47</v>
      </c>
      <c r="P14" s="1" t="s">
        <v>48</v>
      </c>
    </row>
    <row r="15" spans="1:16" x14ac:dyDescent="0.2">
      <c r="A15" s="2">
        <v>44845.714758101851</v>
      </c>
      <c r="B15" s="1">
        <v>14</v>
      </c>
      <c r="C15" s="1" t="s">
        <v>17</v>
      </c>
      <c r="D15" s="1" t="s">
        <v>21</v>
      </c>
      <c r="E15" s="1" t="s">
        <v>17</v>
      </c>
      <c r="F15" s="1" t="s">
        <v>17</v>
      </c>
      <c r="G15" s="1" t="s">
        <v>22</v>
      </c>
      <c r="H15" s="1" t="s">
        <v>22</v>
      </c>
      <c r="I15" s="1" t="s">
        <v>22</v>
      </c>
      <c r="J15" s="1" t="s">
        <v>19</v>
      </c>
      <c r="K15" s="1" t="s">
        <v>18</v>
      </c>
      <c r="L15" s="1" t="s">
        <v>16</v>
      </c>
      <c r="M15" s="1" t="s">
        <v>20</v>
      </c>
      <c r="N15" s="1" t="s">
        <v>49</v>
      </c>
      <c r="O15" s="1" t="s">
        <v>50</v>
      </c>
      <c r="P15" s="1" t="s">
        <v>51</v>
      </c>
    </row>
    <row r="16" spans="1:16" x14ac:dyDescent="0.2">
      <c r="A16" s="2">
        <v>44846.497301469906</v>
      </c>
      <c r="B16" s="1">
        <v>15</v>
      </c>
      <c r="C16" s="1" t="s">
        <v>17</v>
      </c>
      <c r="D16" s="1" t="s">
        <v>16</v>
      </c>
      <c r="E16" s="1" t="s">
        <v>17</v>
      </c>
      <c r="F16" s="1" t="s">
        <v>17</v>
      </c>
      <c r="G16" s="1" t="s">
        <v>17</v>
      </c>
      <c r="H16" s="1" t="s">
        <v>16</v>
      </c>
      <c r="I16" s="1" t="s">
        <v>16</v>
      </c>
      <c r="J16" s="1" t="s">
        <v>21</v>
      </c>
      <c r="K16" s="1" t="s">
        <v>16</v>
      </c>
      <c r="L16" s="1" t="s">
        <v>17</v>
      </c>
      <c r="M16" s="1" t="s">
        <v>21</v>
      </c>
    </row>
    <row r="17" spans="1:16" x14ac:dyDescent="0.2">
      <c r="A17" s="2">
        <v>44846.56869641204</v>
      </c>
      <c r="B17" s="1">
        <v>16</v>
      </c>
      <c r="C17" s="1" t="s">
        <v>17</v>
      </c>
      <c r="D17" s="1" t="s">
        <v>21</v>
      </c>
      <c r="E17" s="1" t="s">
        <v>17</v>
      </c>
      <c r="F17" s="1" t="s">
        <v>18</v>
      </c>
      <c r="G17" s="1" t="s">
        <v>21</v>
      </c>
      <c r="H17" s="1" t="s">
        <v>22</v>
      </c>
      <c r="I17" s="1" t="s">
        <v>19</v>
      </c>
      <c r="J17" s="1" t="s">
        <v>20</v>
      </c>
      <c r="K17" s="1" t="s">
        <v>21</v>
      </c>
      <c r="L17" s="1" t="s">
        <v>21</v>
      </c>
      <c r="M17" s="1" t="s">
        <v>19</v>
      </c>
      <c r="N17" s="1" t="s">
        <v>52</v>
      </c>
      <c r="O17" s="1" t="s">
        <v>53</v>
      </c>
      <c r="P17" s="1" t="s">
        <v>54</v>
      </c>
    </row>
    <row r="18" spans="1:16" x14ac:dyDescent="0.2">
      <c r="A18" s="2">
        <v>44846.64932582176</v>
      </c>
      <c r="B18" s="1">
        <v>17</v>
      </c>
      <c r="C18" s="1" t="s">
        <v>19</v>
      </c>
      <c r="D18" s="1" t="s">
        <v>17</v>
      </c>
      <c r="E18" s="1" t="s">
        <v>17</v>
      </c>
      <c r="F18" s="1" t="s">
        <v>19</v>
      </c>
      <c r="G18" s="1" t="s">
        <v>22</v>
      </c>
      <c r="H18" s="1" t="s">
        <v>19</v>
      </c>
      <c r="I18" s="1" t="s">
        <v>21</v>
      </c>
      <c r="J18" s="1" t="s">
        <v>22</v>
      </c>
      <c r="K18" s="1" t="s">
        <v>19</v>
      </c>
      <c r="L18" s="1" t="s">
        <v>20</v>
      </c>
      <c r="M18" s="1" t="s">
        <v>17</v>
      </c>
      <c r="N18" s="1" t="s">
        <v>55</v>
      </c>
      <c r="O18" s="1" t="s">
        <v>56</v>
      </c>
      <c r="P18" s="1" t="s">
        <v>57</v>
      </c>
    </row>
    <row r="19" spans="1:16" x14ac:dyDescent="0.2">
      <c r="A19" s="2">
        <v>44846.63653802083</v>
      </c>
      <c r="B19" s="1">
        <v>18</v>
      </c>
      <c r="C19" s="1" t="s">
        <v>17</v>
      </c>
      <c r="D19" s="1" t="s">
        <v>22</v>
      </c>
      <c r="E19" s="1" t="s">
        <v>16</v>
      </c>
      <c r="F19" s="1" t="s">
        <v>17</v>
      </c>
      <c r="G19" s="1" t="s">
        <v>22</v>
      </c>
      <c r="H19" s="1" t="s">
        <v>22</v>
      </c>
      <c r="I19" s="1" t="s">
        <v>16</v>
      </c>
      <c r="J19" s="1" t="s">
        <v>21</v>
      </c>
      <c r="K19" s="1" t="s">
        <v>16</v>
      </c>
      <c r="L19" s="1" t="s">
        <v>17</v>
      </c>
      <c r="M19" s="1" t="s">
        <v>16</v>
      </c>
      <c r="N19" s="1" t="s">
        <v>58</v>
      </c>
      <c r="O19" s="1" t="s">
        <v>59</v>
      </c>
      <c r="P19" s="1" t="s">
        <v>60</v>
      </c>
    </row>
    <row r="20" spans="1:16" x14ac:dyDescent="0.2">
      <c r="A20" s="2">
        <v>44846.697046296293</v>
      </c>
      <c r="B20" s="1">
        <v>19</v>
      </c>
      <c r="C20" s="1" t="s">
        <v>18</v>
      </c>
      <c r="D20" s="1" t="s">
        <v>16</v>
      </c>
      <c r="E20" s="1" t="s">
        <v>18</v>
      </c>
      <c r="F20" s="1" t="s">
        <v>18</v>
      </c>
      <c r="G20" s="1" t="s">
        <v>16</v>
      </c>
      <c r="H20" s="1" t="s">
        <v>21</v>
      </c>
      <c r="I20" s="1" t="s">
        <v>22</v>
      </c>
      <c r="J20" s="1" t="s">
        <v>21</v>
      </c>
      <c r="K20" s="1" t="s">
        <v>18</v>
      </c>
      <c r="L20" s="1" t="s">
        <v>19</v>
      </c>
      <c r="M20" s="1" t="s">
        <v>21</v>
      </c>
      <c r="N20" s="1" t="s">
        <v>61</v>
      </c>
      <c r="O20" s="1" t="s">
        <v>62</v>
      </c>
      <c r="P20" s="1" t="s">
        <v>63</v>
      </c>
    </row>
    <row r="21" spans="1:16" x14ac:dyDescent="0.2">
      <c r="O21" s="1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65</v>
      </c>
      <c r="L1" s="1" t="s">
        <v>66</v>
      </c>
      <c r="M1" s="1" t="s">
        <v>67</v>
      </c>
    </row>
    <row r="2" spans="1:13" x14ac:dyDescent="0.2">
      <c r="A2" s="2">
        <v>44844.828199687501</v>
      </c>
      <c r="B2" s="1">
        <v>1</v>
      </c>
      <c r="C2" s="1" t="s">
        <v>19</v>
      </c>
      <c r="D2" s="1" t="s">
        <v>18</v>
      </c>
      <c r="E2" s="1" t="s">
        <v>18</v>
      </c>
      <c r="F2" s="1" t="s">
        <v>16</v>
      </c>
      <c r="G2" s="1" t="s">
        <v>20</v>
      </c>
      <c r="H2" s="1" t="s">
        <v>20</v>
      </c>
      <c r="I2" s="1" t="s">
        <v>17</v>
      </c>
      <c r="J2" s="1" t="s">
        <v>18</v>
      </c>
      <c r="K2" s="1" t="s">
        <v>68</v>
      </c>
      <c r="L2" s="1" t="s">
        <v>69</v>
      </c>
      <c r="M2" s="1" t="s">
        <v>70</v>
      </c>
    </row>
    <row r="3" spans="1:13" x14ac:dyDescent="0.2">
      <c r="A3" s="2">
        <v>44844.613674687498</v>
      </c>
      <c r="B3" s="1">
        <v>2</v>
      </c>
      <c r="C3" s="1" t="s">
        <v>17</v>
      </c>
      <c r="D3" s="1" t="s">
        <v>17</v>
      </c>
      <c r="E3" s="1" t="s">
        <v>18</v>
      </c>
      <c r="F3" s="1" t="s">
        <v>19</v>
      </c>
      <c r="G3" s="1" t="s">
        <v>16</v>
      </c>
      <c r="H3" s="1" t="s">
        <v>19</v>
      </c>
      <c r="I3" s="1" t="s">
        <v>16</v>
      </c>
      <c r="J3" s="1" t="s">
        <v>19</v>
      </c>
    </row>
    <row r="4" spans="1:13" x14ac:dyDescent="0.2">
      <c r="A4" s="2">
        <v>44844.658227060187</v>
      </c>
      <c r="B4" s="1">
        <v>3</v>
      </c>
      <c r="C4" s="1" t="s">
        <v>18</v>
      </c>
      <c r="D4" s="1" t="s">
        <v>17</v>
      </c>
      <c r="E4" s="1" t="s">
        <v>17</v>
      </c>
      <c r="F4" s="1" t="s">
        <v>21</v>
      </c>
      <c r="G4" s="1" t="s">
        <v>17</v>
      </c>
      <c r="H4" s="1" t="s">
        <v>21</v>
      </c>
      <c r="I4" s="1" t="s">
        <v>18</v>
      </c>
      <c r="J4" s="1" t="s">
        <v>18</v>
      </c>
    </row>
    <row r="5" spans="1:13" x14ac:dyDescent="0.2">
      <c r="A5" s="2">
        <v>44844.726806168983</v>
      </c>
      <c r="B5" s="1">
        <v>4</v>
      </c>
      <c r="C5" s="1" t="s">
        <v>22</v>
      </c>
      <c r="D5" s="1" t="s">
        <v>16</v>
      </c>
      <c r="E5" s="1" t="s">
        <v>17</v>
      </c>
      <c r="F5" s="1" t="s">
        <v>16</v>
      </c>
      <c r="G5" s="1" t="s">
        <v>16</v>
      </c>
      <c r="H5" s="1" t="s">
        <v>21</v>
      </c>
      <c r="I5" s="1" t="s">
        <v>16</v>
      </c>
      <c r="J5" s="1" t="s">
        <v>16</v>
      </c>
      <c r="L5" s="1" t="s">
        <v>71</v>
      </c>
    </row>
    <row r="6" spans="1:13" x14ac:dyDescent="0.2">
      <c r="A6" s="2">
        <v>44844.779763564817</v>
      </c>
      <c r="B6" s="1">
        <v>5</v>
      </c>
      <c r="C6" s="1" t="s">
        <v>17</v>
      </c>
      <c r="D6" s="1" t="s">
        <v>21</v>
      </c>
      <c r="E6" s="1" t="s">
        <v>17</v>
      </c>
      <c r="F6" s="1" t="s">
        <v>17</v>
      </c>
      <c r="G6" s="1" t="s">
        <v>17</v>
      </c>
      <c r="H6" s="1" t="s">
        <v>21</v>
      </c>
      <c r="I6" s="1" t="s">
        <v>16</v>
      </c>
      <c r="J6" s="1" t="s">
        <v>19</v>
      </c>
      <c r="K6" s="1" t="s">
        <v>72</v>
      </c>
      <c r="L6" s="1" t="s">
        <v>73</v>
      </c>
      <c r="M6" s="1" t="s">
        <v>74</v>
      </c>
    </row>
    <row r="7" spans="1:13" x14ac:dyDescent="0.2">
      <c r="A7" s="2">
        <v>44844.829236840276</v>
      </c>
      <c r="B7" s="1">
        <v>6</v>
      </c>
      <c r="C7" s="1" t="s">
        <v>16</v>
      </c>
      <c r="D7" s="1" t="s">
        <v>21</v>
      </c>
      <c r="E7" s="1" t="s">
        <v>16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75</v>
      </c>
      <c r="L7" s="1" t="s">
        <v>75</v>
      </c>
      <c r="M7" s="1" t="s">
        <v>75</v>
      </c>
    </row>
    <row r="8" spans="1:13" x14ac:dyDescent="0.2">
      <c r="A8" s="2">
        <v>44845.40767674768</v>
      </c>
      <c r="B8" s="1">
        <v>7</v>
      </c>
      <c r="C8" s="1" t="s">
        <v>22</v>
      </c>
      <c r="D8" s="1" t="s">
        <v>16</v>
      </c>
      <c r="E8" s="1" t="s">
        <v>18</v>
      </c>
      <c r="F8" s="1" t="s">
        <v>17</v>
      </c>
      <c r="G8" s="1" t="s">
        <v>19</v>
      </c>
      <c r="H8" s="1" t="s">
        <v>20</v>
      </c>
      <c r="I8" s="1" t="s">
        <v>17</v>
      </c>
      <c r="J8" s="1" t="s">
        <v>22</v>
      </c>
      <c r="K8" s="1" t="s">
        <v>76</v>
      </c>
      <c r="L8" s="1" t="s">
        <v>77</v>
      </c>
    </row>
    <row r="9" spans="1:13" x14ac:dyDescent="0.2">
      <c r="A9" s="2">
        <v>44845.420451863421</v>
      </c>
      <c r="B9" s="1">
        <v>8</v>
      </c>
      <c r="C9" s="1" t="s">
        <v>21</v>
      </c>
      <c r="D9" s="1" t="s">
        <v>18</v>
      </c>
      <c r="E9" s="1" t="s">
        <v>17</v>
      </c>
      <c r="F9" s="1" t="s">
        <v>16</v>
      </c>
      <c r="G9" s="1" t="s">
        <v>21</v>
      </c>
      <c r="H9" s="1" t="s">
        <v>22</v>
      </c>
      <c r="I9" s="1" t="s">
        <v>16</v>
      </c>
      <c r="J9" s="1" t="s">
        <v>16</v>
      </c>
      <c r="K9" s="1" t="s">
        <v>78</v>
      </c>
      <c r="L9" s="1" t="s">
        <v>79</v>
      </c>
      <c r="M9" s="1" t="s">
        <v>80</v>
      </c>
    </row>
    <row r="10" spans="1:13" x14ac:dyDescent="0.2">
      <c r="A10" s="2">
        <v>44845.494622407408</v>
      </c>
      <c r="B10" s="1">
        <v>9</v>
      </c>
      <c r="C10" s="1" t="s">
        <v>18</v>
      </c>
      <c r="D10" s="1" t="s">
        <v>16</v>
      </c>
      <c r="E10" s="1" t="s">
        <v>17</v>
      </c>
      <c r="F10" s="1" t="s">
        <v>17</v>
      </c>
      <c r="G10" s="1" t="s">
        <v>16</v>
      </c>
      <c r="H10" s="1" t="s">
        <v>21</v>
      </c>
      <c r="I10" s="1" t="s">
        <v>20</v>
      </c>
      <c r="J10" s="1" t="s">
        <v>19</v>
      </c>
      <c r="K10" s="1" t="s">
        <v>81</v>
      </c>
      <c r="L10" s="1" t="s">
        <v>82</v>
      </c>
    </row>
    <row r="11" spans="1:13" x14ac:dyDescent="0.2">
      <c r="A11" s="2">
        <v>44845.519231053244</v>
      </c>
      <c r="B11" s="1">
        <v>10</v>
      </c>
      <c r="C11" s="1" t="s">
        <v>16</v>
      </c>
      <c r="D11" s="1" t="s">
        <v>17</v>
      </c>
      <c r="E11" s="1" t="s">
        <v>17</v>
      </c>
      <c r="F11" s="1" t="s">
        <v>21</v>
      </c>
      <c r="G11" s="1" t="s">
        <v>21</v>
      </c>
      <c r="H11" s="1" t="s">
        <v>21</v>
      </c>
      <c r="I11" s="1" t="s">
        <v>17</v>
      </c>
      <c r="J11" s="1" t="s">
        <v>16</v>
      </c>
      <c r="K11" s="1" t="s">
        <v>83</v>
      </c>
      <c r="L11" s="1" t="s">
        <v>84</v>
      </c>
      <c r="M11" s="1" t="s">
        <v>85</v>
      </c>
    </row>
    <row r="12" spans="1:13" x14ac:dyDescent="0.2">
      <c r="A12" s="2">
        <v>44845.524517152779</v>
      </c>
      <c r="B12" s="1">
        <v>11</v>
      </c>
      <c r="C12" s="1" t="s">
        <v>17</v>
      </c>
      <c r="D12" s="1" t="s">
        <v>16</v>
      </c>
      <c r="E12" s="1" t="s">
        <v>17</v>
      </c>
      <c r="F12" s="1" t="s">
        <v>21</v>
      </c>
      <c r="G12" s="1" t="s">
        <v>21</v>
      </c>
      <c r="H12" s="1" t="s">
        <v>22</v>
      </c>
      <c r="I12" s="1" t="s">
        <v>21</v>
      </c>
      <c r="J12" s="1" t="s">
        <v>21</v>
      </c>
      <c r="K12" s="1" t="s">
        <v>86</v>
      </c>
      <c r="L12" s="1" t="s">
        <v>87</v>
      </c>
      <c r="M12" s="1" t="s">
        <v>88</v>
      </c>
    </row>
    <row r="13" spans="1:13" x14ac:dyDescent="0.2">
      <c r="A13" s="2">
        <v>44845.795703553245</v>
      </c>
      <c r="B13" s="1">
        <v>12</v>
      </c>
      <c r="C13" s="1" t="s">
        <v>22</v>
      </c>
      <c r="D13" s="1" t="s">
        <v>17</v>
      </c>
      <c r="E13" s="1" t="s">
        <v>17</v>
      </c>
      <c r="F13" s="1" t="s">
        <v>16</v>
      </c>
      <c r="G13" s="1" t="s">
        <v>21</v>
      </c>
      <c r="H13" s="1" t="s">
        <v>21</v>
      </c>
      <c r="I13" s="1" t="s">
        <v>17</v>
      </c>
      <c r="J13" s="1" t="s">
        <v>16</v>
      </c>
      <c r="K13" s="1" t="s">
        <v>89</v>
      </c>
      <c r="L13" s="1" t="s">
        <v>90</v>
      </c>
      <c r="M13" s="1" t="s">
        <v>91</v>
      </c>
    </row>
    <row r="14" spans="1:13" x14ac:dyDescent="0.2">
      <c r="A14" s="2">
        <v>44845.61904907407</v>
      </c>
      <c r="B14" s="1">
        <v>13</v>
      </c>
      <c r="C14" s="1" t="s">
        <v>16</v>
      </c>
      <c r="D14" s="1" t="s">
        <v>16</v>
      </c>
      <c r="E14" s="1" t="s">
        <v>16</v>
      </c>
      <c r="F14" s="1" t="s">
        <v>21</v>
      </c>
      <c r="G14" s="1" t="s">
        <v>22</v>
      </c>
      <c r="H14" s="1" t="s">
        <v>22</v>
      </c>
      <c r="I14" s="1" t="s">
        <v>19</v>
      </c>
      <c r="J14" s="1" t="s">
        <v>19</v>
      </c>
      <c r="K14" s="1" t="s">
        <v>92</v>
      </c>
      <c r="L14" s="1" t="s">
        <v>93</v>
      </c>
      <c r="M14" s="1" t="s">
        <v>94</v>
      </c>
    </row>
    <row r="15" spans="1:13" x14ac:dyDescent="0.2">
      <c r="A15" s="2">
        <v>44845.716059016202</v>
      </c>
      <c r="B15" s="1">
        <v>14</v>
      </c>
      <c r="C15" s="1" t="s">
        <v>16</v>
      </c>
      <c r="D15" s="1" t="s">
        <v>19</v>
      </c>
      <c r="E15" s="1" t="s">
        <v>16</v>
      </c>
      <c r="F15" s="1" t="s">
        <v>22</v>
      </c>
      <c r="G15" s="1" t="s">
        <v>22</v>
      </c>
      <c r="H15" s="1" t="s">
        <v>22</v>
      </c>
      <c r="I15" s="1" t="s">
        <v>16</v>
      </c>
      <c r="J15" s="1" t="s">
        <v>16</v>
      </c>
      <c r="K15" s="1" t="s">
        <v>95</v>
      </c>
      <c r="L15" s="1" t="s">
        <v>96</v>
      </c>
      <c r="M15" s="1" t="s">
        <v>97</v>
      </c>
    </row>
    <row r="16" spans="1:13" x14ac:dyDescent="0.2">
      <c r="A16" s="2">
        <v>44846.479306446759</v>
      </c>
      <c r="B16" s="1">
        <v>15</v>
      </c>
      <c r="C16" s="1" t="s">
        <v>17</v>
      </c>
      <c r="D16" s="1" t="s">
        <v>17</v>
      </c>
      <c r="E16" s="1" t="s">
        <v>16</v>
      </c>
      <c r="F16" s="1" t="s">
        <v>21</v>
      </c>
      <c r="G16" s="1" t="s">
        <v>16</v>
      </c>
      <c r="H16" s="1" t="s">
        <v>22</v>
      </c>
      <c r="I16" s="1" t="s">
        <v>16</v>
      </c>
      <c r="J16" s="1" t="s">
        <v>19</v>
      </c>
    </row>
    <row r="17" spans="1:13" x14ac:dyDescent="0.2">
      <c r="A17" s="2">
        <v>44846.577087384256</v>
      </c>
      <c r="B17" s="1">
        <v>16</v>
      </c>
      <c r="C17" s="1" t="s">
        <v>22</v>
      </c>
      <c r="D17" s="1" t="s">
        <v>16</v>
      </c>
      <c r="E17" s="1" t="s">
        <v>16</v>
      </c>
      <c r="F17" s="1" t="s">
        <v>21</v>
      </c>
      <c r="G17" s="1" t="s">
        <v>19</v>
      </c>
      <c r="H17" s="1" t="s">
        <v>19</v>
      </c>
      <c r="I17" s="1" t="s">
        <v>19</v>
      </c>
      <c r="J17" s="1" t="s">
        <v>20</v>
      </c>
    </row>
    <row r="18" spans="1:13" x14ac:dyDescent="0.2">
      <c r="A18" s="2">
        <v>44846.627346331021</v>
      </c>
      <c r="B18" s="1">
        <v>17</v>
      </c>
      <c r="C18" s="1" t="s">
        <v>21</v>
      </c>
      <c r="D18" s="1" t="s">
        <v>17</v>
      </c>
      <c r="E18" s="1" t="s">
        <v>17</v>
      </c>
      <c r="F18" s="1" t="s">
        <v>22</v>
      </c>
      <c r="G18" s="1" t="s">
        <v>21</v>
      </c>
      <c r="H18" s="1" t="s">
        <v>22</v>
      </c>
      <c r="I18" s="1" t="s">
        <v>21</v>
      </c>
      <c r="J18" s="1" t="s">
        <v>21</v>
      </c>
      <c r="K18" s="1" t="s">
        <v>83</v>
      </c>
      <c r="L18" s="1" t="s">
        <v>98</v>
      </c>
      <c r="M18" s="1" t="s">
        <v>99</v>
      </c>
    </row>
    <row r="19" spans="1:13" x14ac:dyDescent="0.2">
      <c r="A19" s="2">
        <v>44846.646734259259</v>
      </c>
      <c r="B19" s="1">
        <v>18</v>
      </c>
      <c r="C19" s="1" t="s">
        <v>16</v>
      </c>
      <c r="D19" s="1" t="s">
        <v>21</v>
      </c>
      <c r="E19" s="1" t="s">
        <v>17</v>
      </c>
      <c r="F19" s="1" t="s">
        <v>16</v>
      </c>
      <c r="G19" s="1" t="s">
        <v>19</v>
      </c>
      <c r="H19" s="1" t="s">
        <v>19</v>
      </c>
      <c r="I19" s="1" t="s">
        <v>22</v>
      </c>
      <c r="J19" s="1" t="s">
        <v>21</v>
      </c>
      <c r="K19" s="1" t="s">
        <v>100</v>
      </c>
      <c r="L19" s="1" t="s">
        <v>101</v>
      </c>
      <c r="M19" s="1" t="s">
        <v>102</v>
      </c>
    </row>
    <row r="20" spans="1:13" x14ac:dyDescent="0.2">
      <c r="A20" s="2">
        <v>44846.703442511571</v>
      </c>
      <c r="B20" s="1">
        <v>19</v>
      </c>
      <c r="C20" s="1" t="s">
        <v>16</v>
      </c>
      <c r="D20" s="1" t="s">
        <v>18</v>
      </c>
      <c r="E20" s="1" t="s">
        <v>19</v>
      </c>
      <c r="F20" s="1" t="s">
        <v>19</v>
      </c>
      <c r="G20" s="1" t="s">
        <v>19</v>
      </c>
      <c r="H20" s="1" t="s">
        <v>19</v>
      </c>
      <c r="I20" s="1" t="s">
        <v>19</v>
      </c>
      <c r="J20" s="1" t="s">
        <v>16</v>
      </c>
      <c r="K20" s="1" t="s">
        <v>103</v>
      </c>
      <c r="L20" s="1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20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4" width="18.85546875" customWidth="1"/>
    <col min="5" max="5" width="73.85546875" customWidth="1"/>
    <col min="6" max="12" width="18.85546875" customWidth="1"/>
  </cols>
  <sheetData>
    <row r="1" spans="1:7" x14ac:dyDescent="0.2">
      <c r="A1" s="1" t="s">
        <v>0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</row>
    <row r="2" spans="1:7" x14ac:dyDescent="0.2">
      <c r="A2" s="2">
        <v>44844.626259224533</v>
      </c>
      <c r="B2" s="1">
        <v>1</v>
      </c>
      <c r="C2" s="1">
        <v>6</v>
      </c>
      <c r="E2" s="1" t="s">
        <v>111</v>
      </c>
      <c r="F2" s="1" t="s">
        <v>112</v>
      </c>
      <c r="G2" s="1">
        <v>2</v>
      </c>
    </row>
    <row r="3" spans="1:7" x14ac:dyDescent="0.2">
      <c r="A3" s="2">
        <v>44844.641278495372</v>
      </c>
      <c r="B3" s="1">
        <v>2</v>
      </c>
      <c r="C3" s="1">
        <v>6</v>
      </c>
      <c r="E3" s="1" t="s">
        <v>113</v>
      </c>
      <c r="F3" s="1" t="s">
        <v>114</v>
      </c>
      <c r="G3" s="1">
        <v>5</v>
      </c>
    </row>
    <row r="4" spans="1:7" x14ac:dyDescent="0.2">
      <c r="A4" s="2">
        <v>44844.677345590273</v>
      </c>
      <c r="B4" s="1">
        <v>3</v>
      </c>
      <c r="C4" s="1">
        <v>6</v>
      </c>
      <c r="D4" s="1" t="s">
        <v>115</v>
      </c>
      <c r="E4" s="1" t="s">
        <v>116</v>
      </c>
      <c r="F4" s="1" t="s">
        <v>117</v>
      </c>
      <c r="G4" s="1">
        <v>3</v>
      </c>
    </row>
    <row r="5" spans="1:7" x14ac:dyDescent="0.2">
      <c r="A5" s="2">
        <v>44844.734064178236</v>
      </c>
      <c r="B5" s="1">
        <v>4</v>
      </c>
      <c r="C5" s="1">
        <v>5</v>
      </c>
      <c r="D5" s="1" t="s">
        <v>118</v>
      </c>
      <c r="E5" s="1" t="s">
        <v>119</v>
      </c>
      <c r="F5" s="1" t="s">
        <v>120</v>
      </c>
      <c r="G5" s="1">
        <v>5</v>
      </c>
    </row>
    <row r="6" spans="1:7" x14ac:dyDescent="0.2">
      <c r="A6" s="2">
        <v>44844.81064880787</v>
      </c>
      <c r="B6" s="1">
        <v>5</v>
      </c>
      <c r="C6" s="1">
        <v>8</v>
      </c>
      <c r="E6" s="1" t="s">
        <v>121</v>
      </c>
      <c r="F6" s="1" t="s">
        <v>122</v>
      </c>
      <c r="G6" s="1">
        <v>8</v>
      </c>
    </row>
    <row r="7" spans="1:7" x14ac:dyDescent="0.2">
      <c r="A7" s="2">
        <v>44845.361376122688</v>
      </c>
      <c r="B7" s="1">
        <v>6</v>
      </c>
      <c r="C7" s="1">
        <v>4</v>
      </c>
      <c r="E7" s="1" t="s">
        <v>123</v>
      </c>
      <c r="F7" s="1" t="s">
        <v>124</v>
      </c>
      <c r="G7" s="1">
        <v>2</v>
      </c>
    </row>
    <row r="8" spans="1:7" x14ac:dyDescent="0.2">
      <c r="A8" s="2">
        <v>44845.429618553244</v>
      </c>
      <c r="B8" s="1">
        <v>7</v>
      </c>
      <c r="C8" s="1">
        <v>9</v>
      </c>
      <c r="E8" s="1" t="s">
        <v>125</v>
      </c>
      <c r="F8" s="1" t="s">
        <v>126</v>
      </c>
      <c r="G8" s="1">
        <v>3</v>
      </c>
    </row>
    <row r="9" spans="1:7" x14ac:dyDescent="0.2">
      <c r="A9" s="2">
        <v>44845.429222210645</v>
      </c>
      <c r="B9" s="1">
        <v>8</v>
      </c>
      <c r="C9" s="1">
        <v>6</v>
      </c>
      <c r="E9" s="1" t="s">
        <v>127</v>
      </c>
      <c r="F9" s="1" t="s">
        <v>128</v>
      </c>
      <c r="G9" s="1">
        <v>5</v>
      </c>
    </row>
    <row r="10" spans="1:7" x14ac:dyDescent="0.2">
      <c r="A10" s="2">
        <v>44845.52185957176</v>
      </c>
      <c r="B10" s="1">
        <v>9</v>
      </c>
      <c r="C10" s="1">
        <v>5</v>
      </c>
      <c r="E10" s="1" t="s">
        <v>129</v>
      </c>
      <c r="G10" s="1">
        <v>5</v>
      </c>
    </row>
    <row r="11" spans="1:7" x14ac:dyDescent="0.2">
      <c r="A11" s="2">
        <v>44845.514609398146</v>
      </c>
      <c r="B11" s="1">
        <v>10</v>
      </c>
      <c r="C11" s="1">
        <v>5</v>
      </c>
      <c r="E11" s="1" t="s">
        <v>130</v>
      </c>
      <c r="F11" s="1" t="s">
        <v>131</v>
      </c>
      <c r="G11" s="1">
        <v>5</v>
      </c>
    </row>
    <row r="12" spans="1:7" x14ac:dyDescent="0.2">
      <c r="A12" s="2">
        <v>44846.662016030095</v>
      </c>
      <c r="B12" s="1">
        <v>11</v>
      </c>
      <c r="C12" s="1">
        <v>4</v>
      </c>
      <c r="E12" s="1" t="s">
        <v>111</v>
      </c>
      <c r="F12" s="1" t="s">
        <v>132</v>
      </c>
      <c r="G12" s="1">
        <v>2</v>
      </c>
    </row>
    <row r="13" spans="1:7" x14ac:dyDescent="0.2">
      <c r="A13" s="2">
        <v>44845.630715231484</v>
      </c>
      <c r="B13" s="1">
        <v>12</v>
      </c>
      <c r="C13" s="1">
        <v>4</v>
      </c>
      <c r="E13" s="1" t="s">
        <v>129</v>
      </c>
      <c r="G13" s="1">
        <v>5</v>
      </c>
    </row>
    <row r="14" spans="1:7" x14ac:dyDescent="0.2">
      <c r="A14" s="2">
        <v>44845.631288113422</v>
      </c>
      <c r="B14" s="1">
        <v>13</v>
      </c>
      <c r="C14" s="1">
        <v>8</v>
      </c>
      <c r="E14" s="1" t="s">
        <v>133</v>
      </c>
      <c r="G14" s="1">
        <v>7</v>
      </c>
    </row>
    <row r="15" spans="1:7" x14ac:dyDescent="0.2">
      <c r="A15" s="2">
        <v>44845.75035736111</v>
      </c>
      <c r="B15" s="1">
        <v>14</v>
      </c>
      <c r="C15" s="1">
        <v>7</v>
      </c>
      <c r="E15" s="1" t="s">
        <v>134</v>
      </c>
      <c r="F15" s="3" t="s">
        <v>135</v>
      </c>
      <c r="G15" s="1">
        <v>5</v>
      </c>
    </row>
    <row r="16" spans="1:7" x14ac:dyDescent="0.2">
      <c r="A16" s="2">
        <v>44846.50051755787</v>
      </c>
      <c r="B16" s="1">
        <v>15</v>
      </c>
      <c r="C16" s="1">
        <v>5</v>
      </c>
      <c r="E16" s="1" t="s">
        <v>125</v>
      </c>
      <c r="F16" s="1" t="s">
        <v>136</v>
      </c>
      <c r="G16" s="1">
        <v>3</v>
      </c>
    </row>
    <row r="17" spans="1:7" x14ac:dyDescent="0.2">
      <c r="A17" s="2">
        <v>44846.593184120371</v>
      </c>
      <c r="B17" s="1">
        <v>16</v>
      </c>
      <c r="C17" s="1">
        <v>9</v>
      </c>
      <c r="E17" s="1" t="s">
        <v>137</v>
      </c>
      <c r="G17" s="1">
        <v>7</v>
      </c>
    </row>
    <row r="18" spans="1:7" x14ac:dyDescent="0.2">
      <c r="A18" s="2">
        <v>44846.663249456018</v>
      </c>
      <c r="B18" s="1">
        <v>17</v>
      </c>
      <c r="C18" s="1">
        <v>5</v>
      </c>
      <c r="E18" s="1" t="s">
        <v>138</v>
      </c>
      <c r="F18" s="1" t="s">
        <v>139</v>
      </c>
    </row>
    <row r="19" spans="1:7" x14ac:dyDescent="0.2">
      <c r="A19" s="2">
        <v>44846.662653599538</v>
      </c>
      <c r="B19" s="1">
        <v>18</v>
      </c>
      <c r="C19" s="1">
        <v>7</v>
      </c>
      <c r="E19" s="1" t="s">
        <v>140</v>
      </c>
      <c r="G19" s="1">
        <v>2</v>
      </c>
    </row>
    <row r="20" spans="1:7" x14ac:dyDescent="0.2">
      <c r="A20" s="2">
        <v>44846.707224143523</v>
      </c>
      <c r="B20" s="1">
        <v>19</v>
      </c>
      <c r="C20" s="1">
        <v>5</v>
      </c>
      <c r="E20" s="1" t="s">
        <v>127</v>
      </c>
      <c r="G20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20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5" width="18.85546875" customWidth="1"/>
    <col min="6" max="6" width="22.7109375" customWidth="1"/>
    <col min="7" max="15" width="18.85546875" customWidth="1"/>
  </cols>
  <sheetData>
    <row r="1" spans="1:9" x14ac:dyDescent="0.2">
      <c r="A1" s="1" t="s">
        <v>0</v>
      </c>
      <c r="B1" s="1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</row>
    <row r="2" spans="1:9" x14ac:dyDescent="0.2">
      <c r="A2" s="2">
        <v>44844.576271875005</v>
      </c>
      <c r="B2" s="1">
        <v>1</v>
      </c>
      <c r="C2" s="1" t="s">
        <v>148</v>
      </c>
      <c r="D2" s="1">
        <v>22</v>
      </c>
      <c r="E2" s="1" t="s">
        <v>149</v>
      </c>
      <c r="F2" s="1">
        <v>6</v>
      </c>
      <c r="G2" s="1">
        <v>3</v>
      </c>
      <c r="H2" s="1" t="s">
        <v>150</v>
      </c>
      <c r="I2" s="1" t="s">
        <v>151</v>
      </c>
    </row>
    <row r="3" spans="1:9" x14ac:dyDescent="0.2">
      <c r="A3" s="2">
        <v>44844.599902268514</v>
      </c>
      <c r="B3" s="1">
        <v>2</v>
      </c>
      <c r="C3" s="1" t="s">
        <v>152</v>
      </c>
      <c r="D3" s="1">
        <v>24</v>
      </c>
      <c r="E3" s="1" t="s">
        <v>149</v>
      </c>
      <c r="F3" s="1">
        <v>2</v>
      </c>
      <c r="G3" s="1">
        <v>6</v>
      </c>
      <c r="H3" s="1" t="s">
        <v>150</v>
      </c>
    </row>
    <row r="4" spans="1:9" x14ac:dyDescent="0.2">
      <c r="A4" s="2">
        <v>44844.650504050922</v>
      </c>
      <c r="B4" s="1">
        <v>3</v>
      </c>
      <c r="C4" s="1" t="s">
        <v>148</v>
      </c>
      <c r="D4" s="1">
        <v>24</v>
      </c>
      <c r="E4" s="1" t="s">
        <v>153</v>
      </c>
      <c r="F4" s="1">
        <v>5</v>
      </c>
      <c r="G4" s="1">
        <v>3</v>
      </c>
      <c r="H4" s="1" t="s">
        <v>151</v>
      </c>
      <c r="I4" s="1" t="s">
        <v>75</v>
      </c>
    </row>
    <row r="5" spans="1:9" x14ac:dyDescent="0.2">
      <c r="A5" s="2">
        <v>44844.699264282404</v>
      </c>
      <c r="B5" s="1">
        <v>4</v>
      </c>
      <c r="C5" s="1" t="s">
        <v>148</v>
      </c>
      <c r="D5" s="1">
        <v>22</v>
      </c>
      <c r="E5" s="1" t="s">
        <v>149</v>
      </c>
      <c r="F5" s="1">
        <v>6.5</v>
      </c>
      <c r="G5" s="1">
        <v>5</v>
      </c>
      <c r="H5" s="1" t="s">
        <v>150</v>
      </c>
      <c r="I5" s="1" t="s">
        <v>154</v>
      </c>
    </row>
    <row r="6" spans="1:9" x14ac:dyDescent="0.2">
      <c r="A6" s="2">
        <v>44844.755625011574</v>
      </c>
      <c r="B6" s="1">
        <v>5</v>
      </c>
      <c r="C6" s="1" t="s">
        <v>148</v>
      </c>
      <c r="D6" s="1">
        <v>22</v>
      </c>
      <c r="E6" s="1" t="s">
        <v>153</v>
      </c>
      <c r="F6" s="1">
        <v>6</v>
      </c>
      <c r="G6" s="1">
        <v>8</v>
      </c>
      <c r="H6" s="1" t="s">
        <v>150</v>
      </c>
      <c r="I6" s="1" t="s">
        <v>155</v>
      </c>
    </row>
    <row r="7" spans="1:9" x14ac:dyDescent="0.2">
      <c r="A7" s="2">
        <v>44844.796536527778</v>
      </c>
      <c r="B7" s="1">
        <v>6</v>
      </c>
      <c r="C7" s="1" t="s">
        <v>148</v>
      </c>
      <c r="D7" s="1">
        <v>22</v>
      </c>
      <c r="E7" s="1" t="s">
        <v>156</v>
      </c>
      <c r="F7" s="1">
        <v>9</v>
      </c>
      <c r="G7" s="1">
        <v>8</v>
      </c>
      <c r="H7" s="1" t="s">
        <v>150</v>
      </c>
    </row>
    <row r="8" spans="1:9" x14ac:dyDescent="0.2">
      <c r="A8" s="2">
        <v>44845.391591319443</v>
      </c>
      <c r="B8" s="1">
        <v>7</v>
      </c>
      <c r="C8" s="1" t="s">
        <v>152</v>
      </c>
      <c r="D8" s="1">
        <v>21</v>
      </c>
      <c r="E8" s="1" t="s">
        <v>156</v>
      </c>
      <c r="F8" s="1">
        <v>7</v>
      </c>
      <c r="G8" s="1">
        <v>6</v>
      </c>
      <c r="H8" s="1" t="s">
        <v>151</v>
      </c>
    </row>
    <row r="9" spans="1:9" x14ac:dyDescent="0.2">
      <c r="A9" s="2">
        <v>44845.392052511575</v>
      </c>
      <c r="B9" s="1">
        <v>8</v>
      </c>
      <c r="C9" s="1" t="s">
        <v>148</v>
      </c>
      <c r="D9" s="1">
        <v>21</v>
      </c>
      <c r="E9" s="1" t="s">
        <v>156</v>
      </c>
      <c r="F9" s="1">
        <v>8</v>
      </c>
      <c r="G9" s="1">
        <v>5</v>
      </c>
      <c r="H9" s="1" t="s">
        <v>150</v>
      </c>
    </row>
    <row r="10" spans="1:9" x14ac:dyDescent="0.2">
      <c r="A10" s="2">
        <v>44845.481651400463</v>
      </c>
      <c r="B10" s="1">
        <v>9</v>
      </c>
      <c r="C10" s="1" t="s">
        <v>152</v>
      </c>
      <c r="D10" s="1">
        <v>20</v>
      </c>
      <c r="E10" s="1" t="s">
        <v>155</v>
      </c>
      <c r="F10" s="1">
        <v>5</v>
      </c>
      <c r="G10" s="1">
        <v>7</v>
      </c>
      <c r="H10" s="1" t="s">
        <v>150</v>
      </c>
      <c r="I10" s="1" t="s">
        <v>157</v>
      </c>
    </row>
    <row r="11" spans="1:9" x14ac:dyDescent="0.2">
      <c r="A11" s="2">
        <v>44845.481740972224</v>
      </c>
      <c r="B11" s="1">
        <v>10</v>
      </c>
      <c r="C11" s="1" t="s">
        <v>148</v>
      </c>
      <c r="D11" s="1">
        <v>23</v>
      </c>
      <c r="E11" s="1" t="s">
        <v>156</v>
      </c>
      <c r="F11" s="1">
        <v>7</v>
      </c>
      <c r="G11" s="1">
        <v>5</v>
      </c>
      <c r="H11" s="1" t="s">
        <v>150</v>
      </c>
      <c r="I11" s="1" t="s">
        <v>151</v>
      </c>
    </row>
    <row r="12" spans="1:9" x14ac:dyDescent="0.2">
      <c r="A12" s="2">
        <v>44845.510851770829</v>
      </c>
      <c r="B12" s="1">
        <v>11</v>
      </c>
      <c r="C12" s="1" t="s">
        <v>148</v>
      </c>
      <c r="D12" s="1">
        <v>21</v>
      </c>
      <c r="E12" s="1" t="s">
        <v>158</v>
      </c>
      <c r="F12" s="1">
        <v>7</v>
      </c>
      <c r="G12" s="1">
        <v>4</v>
      </c>
      <c r="H12" s="1" t="s">
        <v>151</v>
      </c>
    </row>
    <row r="13" spans="1:9" x14ac:dyDescent="0.2">
      <c r="A13" s="2">
        <v>44845.604135949077</v>
      </c>
      <c r="B13" s="1">
        <v>12</v>
      </c>
      <c r="C13" s="1" t="s">
        <v>152</v>
      </c>
      <c r="D13" s="1">
        <v>23</v>
      </c>
      <c r="E13" s="1" t="s">
        <v>149</v>
      </c>
      <c r="F13" s="1">
        <v>7</v>
      </c>
      <c r="G13" s="1">
        <v>7</v>
      </c>
      <c r="H13" s="1" t="s">
        <v>151</v>
      </c>
      <c r="I13" s="1" t="s">
        <v>83</v>
      </c>
    </row>
    <row r="14" spans="1:9" x14ac:dyDescent="0.2">
      <c r="A14" s="2">
        <v>44845.604128483799</v>
      </c>
      <c r="B14" s="1">
        <v>13</v>
      </c>
      <c r="C14" s="1" t="s">
        <v>148</v>
      </c>
      <c r="D14" s="1">
        <v>23</v>
      </c>
      <c r="E14" s="1" t="s">
        <v>149</v>
      </c>
      <c r="F14" s="1">
        <v>7</v>
      </c>
      <c r="G14" s="1">
        <v>7</v>
      </c>
      <c r="H14" s="1" t="s">
        <v>150</v>
      </c>
      <c r="I14" s="1" t="s">
        <v>151</v>
      </c>
    </row>
    <row r="15" spans="1:9" x14ac:dyDescent="0.2">
      <c r="A15" s="2">
        <v>44845.68888883102</v>
      </c>
      <c r="B15" s="1">
        <v>14</v>
      </c>
      <c r="C15" s="1" t="s">
        <v>148</v>
      </c>
      <c r="D15" s="1">
        <v>27</v>
      </c>
      <c r="E15" s="1" t="s">
        <v>149</v>
      </c>
      <c r="F15" s="1">
        <v>7</v>
      </c>
      <c r="G15" s="1">
        <v>8</v>
      </c>
      <c r="H15" s="1" t="s">
        <v>150</v>
      </c>
      <c r="I15" s="1" t="s">
        <v>154</v>
      </c>
    </row>
    <row r="16" spans="1:9" x14ac:dyDescent="0.2">
      <c r="A16" s="2">
        <v>44846.470843923613</v>
      </c>
      <c r="B16" s="1">
        <v>15</v>
      </c>
      <c r="C16" s="1" t="s">
        <v>148</v>
      </c>
      <c r="D16" s="1">
        <v>21</v>
      </c>
      <c r="E16" s="1" t="s">
        <v>156</v>
      </c>
      <c r="F16" s="1">
        <v>7</v>
      </c>
      <c r="G16" s="1">
        <v>9</v>
      </c>
      <c r="H16" s="1" t="s">
        <v>151</v>
      </c>
    </row>
    <row r="17" spans="1:9" x14ac:dyDescent="0.2">
      <c r="A17" s="2">
        <v>44846.549548981478</v>
      </c>
      <c r="B17" s="1">
        <v>16</v>
      </c>
      <c r="C17" s="1" t="s">
        <v>148</v>
      </c>
      <c r="D17" s="1">
        <v>22</v>
      </c>
      <c r="E17" s="1" t="s">
        <v>158</v>
      </c>
      <c r="F17" s="1">
        <v>8</v>
      </c>
      <c r="G17" s="1">
        <v>7</v>
      </c>
      <c r="H17" s="1" t="s">
        <v>151</v>
      </c>
    </row>
    <row r="18" spans="1:9" x14ac:dyDescent="0.2">
      <c r="A18" s="2">
        <v>44846.612350347219</v>
      </c>
      <c r="B18" s="1">
        <v>17</v>
      </c>
      <c r="C18" s="1" t="s">
        <v>152</v>
      </c>
      <c r="D18" s="1">
        <v>23</v>
      </c>
      <c r="E18" s="1" t="s">
        <v>156</v>
      </c>
      <c r="F18" s="1">
        <v>5</v>
      </c>
      <c r="G18" s="1">
        <v>5</v>
      </c>
      <c r="H18" s="1" t="s">
        <v>150</v>
      </c>
      <c r="I18" s="1" t="s">
        <v>151</v>
      </c>
    </row>
    <row r="19" spans="1:9" x14ac:dyDescent="0.2">
      <c r="A19" s="2">
        <v>44846.612985729167</v>
      </c>
      <c r="B19" s="1">
        <v>18</v>
      </c>
      <c r="C19" s="1" t="s">
        <v>152</v>
      </c>
      <c r="D19" s="1">
        <v>21</v>
      </c>
      <c r="E19" s="1" t="s">
        <v>156</v>
      </c>
      <c r="F19" s="1">
        <v>8</v>
      </c>
      <c r="G19" s="1">
        <v>8</v>
      </c>
      <c r="H19" s="1" t="s">
        <v>151</v>
      </c>
      <c r="I19" s="1" t="s">
        <v>75</v>
      </c>
    </row>
    <row r="20" spans="1:9" x14ac:dyDescent="0.2">
      <c r="A20" s="2">
        <v>44846.681244340274</v>
      </c>
      <c r="B20" s="1">
        <v>19</v>
      </c>
      <c r="C20" s="1" t="s">
        <v>148</v>
      </c>
      <c r="D20" s="1">
        <v>21</v>
      </c>
      <c r="E20" s="1" t="s">
        <v>156</v>
      </c>
      <c r="F20" s="1">
        <v>7</v>
      </c>
      <c r="G20" s="1">
        <v>5</v>
      </c>
      <c r="H20" s="1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K232"/>
  <sheetViews>
    <sheetView topLeftCell="A51" workbookViewId="0"/>
  </sheetViews>
  <sheetFormatPr defaultColWidth="12.5703125" defaultRowHeight="15.75" customHeight="1" x14ac:dyDescent="0.2"/>
  <cols>
    <col min="2" max="4" width="12.5703125" customWidth="1"/>
    <col min="5" max="5" width="16.5703125" customWidth="1"/>
    <col min="6" max="6" width="14.7109375" customWidth="1"/>
    <col min="7" max="7" width="15.28515625" customWidth="1"/>
    <col min="8" max="8" width="12.5703125" hidden="1" customWidth="1"/>
    <col min="9" max="18" width="4" hidden="1" customWidth="1"/>
    <col min="19" max="19" width="18.7109375" customWidth="1"/>
    <col min="35" max="35" width="18.7109375" customWidth="1"/>
  </cols>
  <sheetData>
    <row r="1" spans="1:36" x14ac:dyDescent="0.2">
      <c r="A1" s="1" t="s">
        <v>159</v>
      </c>
      <c r="B1" s="1" t="s">
        <v>160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110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s="1" t="s">
        <v>184</v>
      </c>
      <c r="AB1" s="1" t="s">
        <v>185</v>
      </c>
      <c r="AC1" s="1" t="s">
        <v>186</v>
      </c>
      <c r="AD1" s="1" t="s">
        <v>187</v>
      </c>
      <c r="AE1" s="1" t="s">
        <v>188</v>
      </c>
      <c r="AF1" s="1" t="s">
        <v>189</v>
      </c>
      <c r="AG1" s="1" t="s">
        <v>190</v>
      </c>
      <c r="AH1" s="1" t="s">
        <v>191</v>
      </c>
      <c r="AI1" s="1" t="s">
        <v>192</v>
      </c>
      <c r="AJ1" s="1" t="s">
        <v>193</v>
      </c>
    </row>
    <row r="2" spans="1:36" ht="15.75" customHeight="1" x14ac:dyDescent="0.4">
      <c r="A2" s="1">
        <v>1</v>
      </c>
      <c r="B2" s="1">
        <f>LOOKUP(A2,'Pre Experience Qs'!B:B,'Pre Experience Qs'!D:D)</f>
        <v>22</v>
      </c>
      <c r="C2" s="1" t="str">
        <f>LOOKUP(A2,'Pre Experience Qs'!B:B,'Pre Experience Qs'!C:C)</f>
        <v>Male</v>
      </c>
      <c r="D2" s="1">
        <f>LOOKUP($A2,'Pre Experience Qs'!$B:$B,'Pre Experience Qs'!F:F)</f>
        <v>6</v>
      </c>
      <c r="E2" s="1">
        <f>LOOKUP($A2,'Pre Experience Qs'!$B:$B,'Pre Experience Qs'!G:G)</f>
        <v>3</v>
      </c>
      <c r="F2" s="1" t="str">
        <f>LOOKUP($A2,'Pre Experience Qs'!$B:$B,'Pre Experience Qs'!H:H)</f>
        <v>Yes</v>
      </c>
      <c r="G2" s="1">
        <f>LOOKUP($A2,'Post VR Responses'!$B:$B,'Scoring Form Responses'!C:C)</f>
        <v>6</v>
      </c>
      <c r="H2" s="1" t="str">
        <f>LOOKUP($A2,'Post VR Responses'!$B:$B,'Scoring Form Responses'!E:E)</f>
        <v>Question 2, Question 6</v>
      </c>
      <c r="I2" s="1" t="b">
        <f t="shared" ref="I2:I20" si="0">NOT(ISERR(FIND("Question 1,",$H2)&gt;0))</f>
        <v>0</v>
      </c>
      <c r="J2" s="1" t="b">
        <f t="shared" ref="J2:J20" si="1">NOT(ISERR(FIND("2",$H2)&gt;0))</f>
        <v>1</v>
      </c>
      <c r="K2" s="1" t="b">
        <f t="shared" ref="K2:K20" si="2">NOT(ISERR(FIND("3",$H2)&gt;0))</f>
        <v>0</v>
      </c>
      <c r="L2" s="1" t="b">
        <f t="shared" ref="L2:L20" si="3">NOT(ISERR(FIND("4",$H2)&gt;0))</f>
        <v>0</v>
      </c>
      <c r="M2" s="1" t="b">
        <f t="shared" ref="M2:M20" si="4">NOT(ISERR(FIND("5",$H2)&gt;0))</f>
        <v>0</v>
      </c>
      <c r="N2" s="1" t="b">
        <f t="shared" ref="N2:N20" si="5">NOT(ISERR(FIND("6",$H2)&gt;0))</f>
        <v>1</v>
      </c>
      <c r="O2" s="1" t="b">
        <f t="shared" ref="O2:O20" si="6">NOT(ISERR(FIND("7",$H2)&gt;0))</f>
        <v>0</v>
      </c>
      <c r="P2" s="1" t="b">
        <f t="shared" ref="P2:P20" si="7">NOT(ISERR(FIND("8",$H2)&gt;0))</f>
        <v>0</v>
      </c>
      <c r="Q2" s="1" t="b">
        <f t="shared" ref="Q2:Q20" si="8">NOT(ISERR(FIND("9",$H2)&gt;0))</f>
        <v>0</v>
      </c>
      <c r="R2" s="1" t="b">
        <f t="shared" ref="R2:R20" si="9">NOT(ISERR(FIND("10",$H2)&gt;0))</f>
        <v>0</v>
      </c>
      <c r="S2" s="1">
        <f t="shared" ref="S2:S17" si="10">COUNTIF(I2:R2,TRUE)</f>
        <v>2</v>
      </c>
      <c r="T2" s="1">
        <f>MATCH(LOOKUP($A2,'Post 2D Responses'!$B:$B,'Post 2D Responses'!C:C),'Helper data'!$B$2:$B$8,0)</f>
        <v>2</v>
      </c>
      <c r="U2" s="1">
        <f>MATCH(LOOKUP($A2,'Post 2D Responses'!$B:$B,'Post 2D Responses'!D:D),'Helper data'!$B$2:$B$8,0)</f>
        <v>7</v>
      </c>
      <c r="V2" s="1">
        <f>MATCH(LOOKUP($A2,'Post 2D Responses'!$B:$B,'Post 2D Responses'!E:E),'Helper data'!$B$2:$B$8,0)</f>
        <v>7</v>
      </c>
      <c r="W2" s="1">
        <f>MATCH(LOOKUP($A2,'Post 2D Responses'!$B:$B,'Post 2D Responses'!F:F),'Helper data'!$B$2:$B$8,0)</f>
        <v>5</v>
      </c>
      <c r="X2" s="1">
        <f>MATCH(LOOKUP($A2,'Post 2D Responses'!$B:$B,'Post 2D Responses'!G:G),'Helper data'!$B$2:$B$8,0)</f>
        <v>1</v>
      </c>
      <c r="Y2" s="1">
        <f>MATCH(LOOKUP($A2,'Post 2D Responses'!$B:$B,'Post 2D Responses'!H:H),'Helper data'!$B$2:$B$8,0)</f>
        <v>1</v>
      </c>
      <c r="Z2" s="1">
        <f>MATCH(LOOKUP($A2,'Post 2D Responses'!$B:$B,'Post 2D Responses'!I:I),'Helper data'!$B$2:$B$8,0)</f>
        <v>6</v>
      </c>
      <c r="AA2" s="1">
        <f>MATCH(LOOKUP($A2,'Post 2D Responses'!$B:$B,'Post 2D Responses'!J:J),'Helper data'!$B$2:$B$8,0)</f>
        <v>7</v>
      </c>
      <c r="AB2" s="4">
        <f>MATCH(LOOKUP($A2,'Post VR Responses'!$B:$B,'Post VR Responses'!C:C),'Helper data'!$B$2:$B$8,0)</f>
        <v>5</v>
      </c>
      <c r="AC2" s="4">
        <f>MATCH(LOOKUP($A2,'Post VR Responses'!$B:$B,'Post VR Responses'!D:D),'Helper data'!$B$2:$B$8,0)</f>
        <v>6</v>
      </c>
      <c r="AD2" s="4">
        <f>MATCH(LOOKUP($A2,'Post VR Responses'!$B:$B,'Post VR Responses'!E:E),'Helper data'!$B$2:$B$8,0)</f>
        <v>7</v>
      </c>
      <c r="AE2" s="4">
        <f>MATCH(LOOKUP($A2,'Post VR Responses'!$B:$B,'Post VR Responses'!F:F),'Helper data'!$B$2:$B$8,0)</f>
        <v>6</v>
      </c>
      <c r="AF2" s="4">
        <f>MATCH(LOOKUP($A2,'Post VR Responses'!$B:$B,'Post VR Responses'!G:G),'Helper data'!$B$2:$B$8,0)</f>
        <v>2</v>
      </c>
      <c r="AG2" s="4">
        <f>MATCH(LOOKUP($A2,'Post VR Responses'!$B:$B,'Post VR Responses'!H:H),'Helper data'!$B$2:$B$8,0)</f>
        <v>1</v>
      </c>
      <c r="AH2" s="4">
        <f>MATCH(LOOKUP($A2,'Post VR Responses'!$B:$B,'Post VR Responses'!I:I),'Helper data'!$B$2:$B$8,0)</f>
        <v>6</v>
      </c>
      <c r="AI2" s="4">
        <f>MATCH(LOOKUP($A2,'Post VR Responses'!$B:$B,'Post VR Responses'!J:J),'Helper data'!$B$2:$B$8,0)</f>
        <v>7</v>
      </c>
      <c r="AJ2" s="4">
        <f>MATCH(LOOKUP($A2,'Post VR Responses'!$B:$B,'Post VR Responses'!L:L),'Helper data'!$B$2:$B$8,0)</f>
        <v>2</v>
      </c>
    </row>
    <row r="3" spans="1:36" ht="15.75" customHeight="1" x14ac:dyDescent="0.4">
      <c r="A3" s="1">
        <v>2</v>
      </c>
      <c r="B3" s="1">
        <f>LOOKUP(A3,'Pre Experience Qs'!B:B,'Pre Experience Qs'!D:D)</f>
        <v>24</v>
      </c>
      <c r="C3" s="1" t="str">
        <f>LOOKUP(A3,'Pre Experience Qs'!B:B,'Pre Experience Qs'!C:C)</f>
        <v>Female</v>
      </c>
      <c r="D3" s="1">
        <f>LOOKUP($A3,'Pre Experience Qs'!$B:$B,'Pre Experience Qs'!F:F)</f>
        <v>2</v>
      </c>
      <c r="E3" s="1">
        <f>LOOKUP($A3,'Pre Experience Qs'!$B:$B,'Pre Experience Qs'!G:G)</f>
        <v>6</v>
      </c>
      <c r="F3" s="1" t="str">
        <f>LOOKUP($A3,'Pre Experience Qs'!$B:$B,'Pre Experience Qs'!H:H)</f>
        <v>Yes</v>
      </c>
      <c r="G3" s="1">
        <f>LOOKUP(A3,'Post VR Responses'!$B:$B,'Scoring Form Responses'!C:C)</f>
        <v>6</v>
      </c>
      <c r="H3" s="1" t="str">
        <f>LOOKUP($A3,'Post VR Responses'!$B:$B,'Scoring Form Responses'!E:E)</f>
        <v>Question 1, Question 4, Question 6, Question 7, Question 9</v>
      </c>
      <c r="I3" s="1" t="b">
        <f t="shared" si="0"/>
        <v>1</v>
      </c>
      <c r="J3" s="1" t="b">
        <f t="shared" si="1"/>
        <v>0</v>
      </c>
      <c r="K3" s="1" t="b">
        <f t="shared" si="2"/>
        <v>0</v>
      </c>
      <c r="L3" s="1" t="b">
        <f t="shared" si="3"/>
        <v>1</v>
      </c>
      <c r="M3" s="1" t="b">
        <f t="shared" si="4"/>
        <v>0</v>
      </c>
      <c r="N3" s="1" t="b">
        <f t="shared" si="5"/>
        <v>1</v>
      </c>
      <c r="O3" s="1" t="b">
        <f t="shared" si="6"/>
        <v>1</v>
      </c>
      <c r="P3" s="1" t="b">
        <f t="shared" si="7"/>
        <v>0</v>
      </c>
      <c r="Q3" s="1" t="b">
        <f t="shared" si="8"/>
        <v>1</v>
      </c>
      <c r="R3" s="1" t="b">
        <f t="shared" si="9"/>
        <v>0</v>
      </c>
      <c r="S3" s="1">
        <f t="shared" si="10"/>
        <v>5</v>
      </c>
      <c r="T3" s="1">
        <f>MATCH(LOOKUP($A3,'Post 2D Responses'!$B:$B,'Post 2D Responses'!C:C),'Helper data'!$B$2:$B$8,0)</f>
        <v>6</v>
      </c>
      <c r="U3" s="1">
        <f>MATCH(LOOKUP($A3,'Post 2D Responses'!$B:$B,'Post 2D Responses'!D:D),'Helper data'!$B$2:$B$8,0)</f>
        <v>6</v>
      </c>
      <c r="V3" s="1">
        <f>MATCH(LOOKUP($A3,'Post 2D Responses'!$B:$B,'Post 2D Responses'!E:E),'Helper data'!$B$2:$B$8,0)</f>
        <v>7</v>
      </c>
      <c r="W3" s="1">
        <f>MATCH(LOOKUP($A3,'Post 2D Responses'!$B:$B,'Post 2D Responses'!F:F),'Helper data'!$B$2:$B$8,0)</f>
        <v>2</v>
      </c>
      <c r="X3" s="1">
        <f>MATCH(LOOKUP($A3,'Post 2D Responses'!$B:$B,'Post 2D Responses'!G:G),'Helper data'!$B$2:$B$8,0)</f>
        <v>5</v>
      </c>
      <c r="Y3" s="1">
        <f>MATCH(LOOKUP($A3,'Post 2D Responses'!$B:$B,'Post 2D Responses'!H:H),'Helper data'!$B$2:$B$8,0)</f>
        <v>2</v>
      </c>
      <c r="Z3" s="1">
        <f>MATCH(LOOKUP($A3,'Post 2D Responses'!$B:$B,'Post 2D Responses'!I:I),'Helper data'!$B$2:$B$8,0)</f>
        <v>5</v>
      </c>
      <c r="AA3" s="1">
        <f>MATCH(LOOKUP($A3,'Post 2D Responses'!$B:$B,'Post 2D Responses'!J:J),'Helper data'!$B$2:$B$8,0)</f>
        <v>2</v>
      </c>
      <c r="AB3" s="4">
        <f>MATCH(LOOKUP($A3,'Post VR Responses'!$B:$B,'Post VR Responses'!C:C),'Helper data'!$B$2:$B$8,0)</f>
        <v>6</v>
      </c>
      <c r="AC3" s="4">
        <f>MATCH(LOOKUP($A3,'Post VR Responses'!$B:$B,'Post VR Responses'!D:D),'Helper data'!$B$2:$B$8,0)</f>
        <v>6</v>
      </c>
      <c r="AD3" s="4">
        <f>MATCH(LOOKUP($A3,'Post VR Responses'!$B:$B,'Post VR Responses'!E:E),'Helper data'!$B$2:$B$8,0)</f>
        <v>7</v>
      </c>
      <c r="AE3" s="4">
        <f>MATCH(LOOKUP($A3,'Post VR Responses'!$B:$B,'Post VR Responses'!F:F),'Helper data'!$B$2:$B$8,0)</f>
        <v>5</v>
      </c>
      <c r="AF3" s="4">
        <f>MATCH(LOOKUP($A3,'Post VR Responses'!$B:$B,'Post VR Responses'!G:G),'Helper data'!$B$2:$B$8,0)</f>
        <v>3</v>
      </c>
      <c r="AG3" s="4">
        <f>MATCH(LOOKUP($A3,'Post VR Responses'!$B:$B,'Post VR Responses'!H:H),'Helper data'!$B$2:$B$8,0)</f>
        <v>2</v>
      </c>
      <c r="AH3" s="4">
        <f>MATCH(LOOKUP($A3,'Post VR Responses'!$B:$B,'Post VR Responses'!I:I),'Helper data'!$B$2:$B$8,0)</f>
        <v>5</v>
      </c>
      <c r="AI3" s="4">
        <f>MATCH(LOOKUP($A3,'Post VR Responses'!$B:$B,'Post VR Responses'!J:J),'Helper data'!$B$2:$B$8,0)</f>
        <v>2</v>
      </c>
      <c r="AJ3" s="4">
        <f>MATCH(LOOKUP($A3,'Post VR Responses'!$B:$B,'Post VR Responses'!L:L),'Helper data'!$B$2:$B$8,0)</f>
        <v>5</v>
      </c>
    </row>
    <row r="4" spans="1:36" ht="15.75" customHeight="1" x14ac:dyDescent="0.4">
      <c r="A4" s="1">
        <v>3</v>
      </c>
      <c r="B4" s="1">
        <f>LOOKUP(A4,'Pre Experience Qs'!B:B,'Pre Experience Qs'!D:D)</f>
        <v>24</v>
      </c>
      <c r="C4" s="1" t="str">
        <f>LOOKUP(A4,'Pre Experience Qs'!B:B,'Pre Experience Qs'!C:C)</f>
        <v>Male</v>
      </c>
      <c r="D4" s="1">
        <f>LOOKUP($A4,'Pre Experience Qs'!$B:$B,'Pre Experience Qs'!F:F)</f>
        <v>5</v>
      </c>
      <c r="E4" s="1">
        <f>LOOKUP($A4,'Pre Experience Qs'!$B:$B,'Pre Experience Qs'!G:G)</f>
        <v>3</v>
      </c>
      <c r="F4" s="1" t="str">
        <f>LOOKUP($A4,'Pre Experience Qs'!$B:$B,'Pre Experience Qs'!H:H)</f>
        <v>No</v>
      </c>
      <c r="G4" s="1">
        <f>LOOKUP(A4,'Post VR Responses'!$B:$B,'Scoring Form Responses'!C:C)</f>
        <v>6</v>
      </c>
      <c r="H4" s="1" t="str">
        <f>LOOKUP($A4,'Post VR Responses'!$B:$B,'Scoring Form Responses'!E:E)</f>
        <v>Question 2, Question 6, Question 7</v>
      </c>
      <c r="I4" s="1" t="b">
        <f t="shared" si="0"/>
        <v>0</v>
      </c>
      <c r="J4" s="1" t="b">
        <f t="shared" si="1"/>
        <v>1</v>
      </c>
      <c r="K4" s="1" t="b">
        <f t="shared" si="2"/>
        <v>0</v>
      </c>
      <c r="L4" s="1" t="b">
        <f t="shared" si="3"/>
        <v>0</v>
      </c>
      <c r="M4" s="1" t="b">
        <f t="shared" si="4"/>
        <v>0</v>
      </c>
      <c r="N4" s="1" t="b">
        <f t="shared" si="5"/>
        <v>1</v>
      </c>
      <c r="O4" s="1" t="b">
        <f t="shared" si="6"/>
        <v>1</v>
      </c>
      <c r="P4" s="1" t="b">
        <f t="shared" si="7"/>
        <v>0</v>
      </c>
      <c r="Q4" s="1" t="b">
        <f t="shared" si="8"/>
        <v>0</v>
      </c>
      <c r="R4" s="1" t="b">
        <f t="shared" si="9"/>
        <v>0</v>
      </c>
      <c r="S4" s="1">
        <f t="shared" si="10"/>
        <v>3</v>
      </c>
      <c r="T4" s="1">
        <f>MATCH(LOOKUP($A4,'Post 2D Responses'!$B:$B,'Post 2D Responses'!C:C),'Helper data'!$B$2:$B$8,0)</f>
        <v>7</v>
      </c>
      <c r="U4" s="1">
        <f>MATCH(LOOKUP($A4,'Post 2D Responses'!$B:$B,'Post 2D Responses'!D:D),'Helper data'!$B$2:$B$8,0)</f>
        <v>6</v>
      </c>
      <c r="V4" s="1">
        <f>MATCH(LOOKUP($A4,'Post 2D Responses'!$B:$B,'Post 2D Responses'!E:E),'Helper data'!$B$2:$B$8,0)</f>
        <v>6</v>
      </c>
      <c r="W4" s="1">
        <f>MATCH(LOOKUP($A4,'Post 2D Responses'!$B:$B,'Post 2D Responses'!F:F),'Helper data'!$B$2:$B$8,0)</f>
        <v>4</v>
      </c>
      <c r="X4" s="1">
        <f>MATCH(LOOKUP($A4,'Post 2D Responses'!$B:$B,'Post 2D Responses'!G:G),'Helper data'!$B$2:$B$8,0)</f>
        <v>6</v>
      </c>
      <c r="Y4" s="1">
        <f>MATCH(LOOKUP($A4,'Post 2D Responses'!$B:$B,'Post 2D Responses'!H:H),'Helper data'!$B$2:$B$8,0)</f>
        <v>4</v>
      </c>
      <c r="Z4" s="1">
        <f>MATCH(LOOKUP($A4,'Post 2D Responses'!$B:$B,'Post 2D Responses'!I:I),'Helper data'!$B$2:$B$8,0)</f>
        <v>7</v>
      </c>
      <c r="AA4" s="1">
        <f>MATCH(LOOKUP($A4,'Post 2D Responses'!$B:$B,'Post 2D Responses'!J:J),'Helper data'!$B$2:$B$8,0)</f>
        <v>7</v>
      </c>
      <c r="AB4" s="4">
        <f>MATCH(LOOKUP($A4,'Post VR Responses'!$B:$B,'Post VR Responses'!C:C),'Helper data'!$B$2:$B$8,0)</f>
        <v>6</v>
      </c>
      <c r="AC4" s="4">
        <f>MATCH(LOOKUP($A4,'Post VR Responses'!$B:$B,'Post VR Responses'!D:D),'Helper data'!$B$2:$B$8,0)</f>
        <v>7</v>
      </c>
      <c r="AD4" s="4">
        <f>MATCH(LOOKUP($A4,'Post VR Responses'!$B:$B,'Post VR Responses'!E:E),'Helper data'!$B$2:$B$8,0)</f>
        <v>6</v>
      </c>
      <c r="AE4" s="4">
        <f>MATCH(LOOKUP($A4,'Post VR Responses'!$B:$B,'Post VR Responses'!F:F),'Helper data'!$B$2:$B$8,0)</f>
        <v>5</v>
      </c>
      <c r="AF4" s="4">
        <f>MATCH(LOOKUP($A4,'Post VR Responses'!$B:$B,'Post VR Responses'!G:G),'Helper data'!$B$2:$B$8,0)</f>
        <v>5</v>
      </c>
      <c r="AG4" s="4">
        <f>MATCH(LOOKUP($A4,'Post VR Responses'!$B:$B,'Post VR Responses'!H:H),'Helper data'!$B$2:$B$8,0)</f>
        <v>4</v>
      </c>
      <c r="AH4" s="4">
        <f>MATCH(LOOKUP($A4,'Post VR Responses'!$B:$B,'Post VR Responses'!I:I),'Helper data'!$B$2:$B$8,0)</f>
        <v>7</v>
      </c>
      <c r="AI4" s="4">
        <f>MATCH(LOOKUP($A4,'Post VR Responses'!$B:$B,'Post VR Responses'!J:J),'Helper data'!$B$2:$B$8,0)</f>
        <v>7</v>
      </c>
      <c r="AJ4" s="4">
        <f>MATCH(LOOKUP($A4,'Post VR Responses'!$B:$B,'Post VR Responses'!L:L),'Helper data'!$B$2:$B$8,0)</f>
        <v>3</v>
      </c>
    </row>
    <row r="5" spans="1:36" ht="15.75" customHeight="1" x14ac:dyDescent="0.4">
      <c r="A5" s="1">
        <v>4</v>
      </c>
      <c r="B5" s="1">
        <f>LOOKUP(A5,'Pre Experience Qs'!B:B,'Pre Experience Qs'!D:D)</f>
        <v>22</v>
      </c>
      <c r="C5" s="1" t="str">
        <f>LOOKUP(A5,'Pre Experience Qs'!B:B,'Pre Experience Qs'!C:C)</f>
        <v>Male</v>
      </c>
      <c r="D5" s="1">
        <f>LOOKUP($A5,'Pre Experience Qs'!$B:$B,'Pre Experience Qs'!F:F)</f>
        <v>6.5</v>
      </c>
      <c r="E5" s="1">
        <f>LOOKUP($A5,'Pre Experience Qs'!$B:$B,'Pre Experience Qs'!G:G)</f>
        <v>5</v>
      </c>
      <c r="F5" s="1" t="str">
        <f>LOOKUP($A5,'Pre Experience Qs'!$B:$B,'Pre Experience Qs'!H:H)</f>
        <v>Yes</v>
      </c>
      <c r="G5" s="1">
        <f>LOOKUP(A5,'Post VR Responses'!$B:$B,'Scoring Form Responses'!C:C)</f>
        <v>5</v>
      </c>
      <c r="H5" s="1" t="str">
        <f>LOOKUP($A5,'Post VR Responses'!$B:$B,'Scoring Form Responses'!E:E)</f>
        <v>Question 3, Question 4, Question 6, Question 7, Question 8</v>
      </c>
      <c r="I5" s="1" t="b">
        <f t="shared" si="0"/>
        <v>0</v>
      </c>
      <c r="J5" s="1" t="b">
        <f t="shared" si="1"/>
        <v>0</v>
      </c>
      <c r="K5" s="1" t="b">
        <f t="shared" si="2"/>
        <v>1</v>
      </c>
      <c r="L5" s="1" t="b">
        <f t="shared" si="3"/>
        <v>1</v>
      </c>
      <c r="M5" s="1" t="b">
        <f t="shared" si="4"/>
        <v>0</v>
      </c>
      <c r="N5" s="1" t="b">
        <f t="shared" si="5"/>
        <v>1</v>
      </c>
      <c r="O5" s="1" t="b">
        <f t="shared" si="6"/>
        <v>1</v>
      </c>
      <c r="P5" s="1" t="b">
        <f t="shared" si="7"/>
        <v>1</v>
      </c>
      <c r="Q5" s="1" t="b">
        <f t="shared" si="8"/>
        <v>0</v>
      </c>
      <c r="R5" s="1" t="b">
        <f t="shared" si="9"/>
        <v>0</v>
      </c>
      <c r="S5" s="1">
        <f t="shared" si="10"/>
        <v>5</v>
      </c>
      <c r="T5" s="1">
        <f>MATCH(LOOKUP($A5,'Post 2D Responses'!$B:$B,'Post 2D Responses'!C:C),'Helper data'!$B$2:$B$8,0)</f>
        <v>3</v>
      </c>
      <c r="U5" s="1">
        <f>MATCH(LOOKUP($A5,'Post 2D Responses'!$B:$B,'Post 2D Responses'!D:D),'Helper data'!$B$2:$B$8,0)</f>
        <v>5</v>
      </c>
      <c r="V5" s="1">
        <f>MATCH(LOOKUP($A5,'Post 2D Responses'!$B:$B,'Post 2D Responses'!E:E),'Helper data'!$B$2:$B$8,0)</f>
        <v>6</v>
      </c>
      <c r="W5" s="1">
        <f>MATCH(LOOKUP($A5,'Post 2D Responses'!$B:$B,'Post 2D Responses'!F:F),'Helper data'!$B$2:$B$8,0)</f>
        <v>5</v>
      </c>
      <c r="X5" s="1">
        <f>MATCH(LOOKUP($A5,'Post 2D Responses'!$B:$B,'Post 2D Responses'!G:G),'Helper data'!$B$2:$B$8,0)</f>
        <v>5</v>
      </c>
      <c r="Y5" s="1">
        <f>MATCH(LOOKUP($A5,'Post 2D Responses'!$B:$B,'Post 2D Responses'!H:H),'Helper data'!$B$2:$B$8,0)</f>
        <v>4</v>
      </c>
      <c r="Z5" s="1">
        <f>MATCH(LOOKUP($A5,'Post 2D Responses'!$B:$B,'Post 2D Responses'!I:I),'Helper data'!$B$2:$B$8,0)</f>
        <v>5</v>
      </c>
      <c r="AA5" s="1">
        <f>MATCH(LOOKUP($A5,'Post 2D Responses'!$B:$B,'Post 2D Responses'!J:J),'Helper data'!$B$2:$B$8,0)</f>
        <v>5</v>
      </c>
      <c r="AB5" s="4">
        <f>MATCH(LOOKUP($A5,'Post VR Responses'!$B:$B,'Post VR Responses'!C:C),'Helper data'!$B$2:$B$8,0)</f>
        <v>6</v>
      </c>
      <c r="AC5" s="4">
        <f>MATCH(LOOKUP($A5,'Post VR Responses'!$B:$B,'Post VR Responses'!D:D),'Helper data'!$B$2:$B$8,0)</f>
        <v>5</v>
      </c>
      <c r="AD5" s="4">
        <f>MATCH(LOOKUP($A5,'Post VR Responses'!$B:$B,'Post VR Responses'!E:E),'Helper data'!$B$2:$B$8,0)</f>
        <v>5</v>
      </c>
      <c r="AE5" s="4">
        <f>MATCH(LOOKUP($A5,'Post VR Responses'!$B:$B,'Post VR Responses'!F:F),'Helper data'!$B$2:$B$8,0)</f>
        <v>5</v>
      </c>
      <c r="AF5" s="4">
        <f>MATCH(LOOKUP($A5,'Post VR Responses'!$B:$B,'Post VR Responses'!G:G),'Helper data'!$B$2:$B$8,0)</f>
        <v>5</v>
      </c>
      <c r="AG5" s="4">
        <f>MATCH(LOOKUP($A5,'Post VR Responses'!$B:$B,'Post VR Responses'!H:H),'Helper data'!$B$2:$B$8,0)</f>
        <v>4</v>
      </c>
      <c r="AH5" s="4">
        <f>MATCH(LOOKUP($A5,'Post VR Responses'!$B:$B,'Post VR Responses'!I:I),'Helper data'!$B$2:$B$8,0)</f>
        <v>4</v>
      </c>
      <c r="AI5" s="4">
        <f>MATCH(LOOKUP($A5,'Post VR Responses'!$B:$B,'Post VR Responses'!J:J),'Helper data'!$B$2:$B$8,0)</f>
        <v>2</v>
      </c>
      <c r="AJ5" s="4">
        <f>MATCH(LOOKUP($A5,'Post VR Responses'!$B:$B,'Post VR Responses'!L:L),'Helper data'!$B$2:$B$8,0)</f>
        <v>2</v>
      </c>
    </row>
    <row r="6" spans="1:36" ht="15.75" customHeight="1" x14ac:dyDescent="0.4">
      <c r="A6" s="1">
        <v>5</v>
      </c>
      <c r="B6" s="1">
        <f>LOOKUP(A6,'Pre Experience Qs'!B:B,'Pre Experience Qs'!D:D)</f>
        <v>22</v>
      </c>
      <c r="C6" s="1" t="str">
        <f>LOOKUP(A6,'Pre Experience Qs'!B:B,'Pre Experience Qs'!C:C)</f>
        <v>Male</v>
      </c>
      <c r="D6" s="1">
        <f>LOOKUP($A6,'Pre Experience Qs'!$B:$B,'Pre Experience Qs'!F:F)</f>
        <v>6</v>
      </c>
      <c r="E6" s="1">
        <f>LOOKUP($A6,'Pre Experience Qs'!$B:$B,'Pre Experience Qs'!G:G)</f>
        <v>8</v>
      </c>
      <c r="F6" s="1" t="str">
        <f>LOOKUP($A6,'Pre Experience Qs'!$B:$B,'Pre Experience Qs'!H:H)</f>
        <v>Yes</v>
      </c>
      <c r="G6" s="1">
        <f>LOOKUP(A6,'Post VR Responses'!$B:$B,'Scoring Form Responses'!C:C)</f>
        <v>8</v>
      </c>
      <c r="H6" s="1" t="str">
        <f>LOOKUP($A6,'Post VR Responses'!$B:$B,'Scoring Form Responses'!E:E)</f>
        <v>Question 1, Question 2, Question 4, Question 5, Question 6, Question 7, Question 8, Question 9</v>
      </c>
      <c r="I6" s="1" t="b">
        <f t="shared" si="0"/>
        <v>1</v>
      </c>
      <c r="J6" s="1" t="b">
        <f t="shared" si="1"/>
        <v>1</v>
      </c>
      <c r="K6" s="1" t="b">
        <f t="shared" si="2"/>
        <v>0</v>
      </c>
      <c r="L6" s="1" t="b">
        <f t="shared" si="3"/>
        <v>1</v>
      </c>
      <c r="M6" s="1" t="b">
        <f t="shared" si="4"/>
        <v>1</v>
      </c>
      <c r="N6" s="1" t="b">
        <f t="shared" si="5"/>
        <v>1</v>
      </c>
      <c r="O6" s="1" t="b">
        <f t="shared" si="6"/>
        <v>1</v>
      </c>
      <c r="P6" s="1" t="b">
        <f t="shared" si="7"/>
        <v>1</v>
      </c>
      <c r="Q6" s="1" t="b">
        <f t="shared" si="8"/>
        <v>1</v>
      </c>
      <c r="R6" s="1" t="b">
        <f t="shared" si="9"/>
        <v>0</v>
      </c>
      <c r="S6" s="1">
        <f t="shared" si="10"/>
        <v>8</v>
      </c>
      <c r="T6" s="1">
        <f>MATCH(LOOKUP($A6,'Post 2D Responses'!$B:$B,'Post 2D Responses'!C:C),'Helper data'!$B$2:$B$8,0)</f>
        <v>6</v>
      </c>
      <c r="U6" s="1">
        <f>MATCH(LOOKUP($A6,'Post 2D Responses'!$B:$B,'Post 2D Responses'!D:D),'Helper data'!$B$2:$B$8,0)</f>
        <v>4</v>
      </c>
      <c r="V6" s="1">
        <f>MATCH(LOOKUP($A6,'Post 2D Responses'!$B:$B,'Post 2D Responses'!E:E),'Helper data'!$B$2:$B$8,0)</f>
        <v>6</v>
      </c>
      <c r="W6" s="1">
        <f>MATCH(LOOKUP($A6,'Post 2D Responses'!$B:$B,'Post 2D Responses'!F:F),'Helper data'!$B$2:$B$8,0)</f>
        <v>6</v>
      </c>
      <c r="X6" s="1">
        <f>MATCH(LOOKUP($A6,'Post 2D Responses'!$B:$B,'Post 2D Responses'!G:G),'Helper data'!$B$2:$B$8,0)</f>
        <v>6</v>
      </c>
      <c r="Y6" s="1">
        <f>MATCH(LOOKUP($A6,'Post 2D Responses'!$B:$B,'Post 2D Responses'!H:H),'Helper data'!$B$2:$B$8,0)</f>
        <v>4</v>
      </c>
      <c r="Z6" s="1">
        <f>MATCH(LOOKUP($A6,'Post 2D Responses'!$B:$B,'Post 2D Responses'!I:I),'Helper data'!$B$2:$B$8,0)</f>
        <v>5</v>
      </c>
      <c r="AA6" s="1">
        <f>MATCH(LOOKUP($A6,'Post 2D Responses'!$B:$B,'Post 2D Responses'!J:J),'Helper data'!$B$2:$B$8,0)</f>
        <v>2</v>
      </c>
      <c r="AB6" s="4">
        <f>MATCH(LOOKUP($A6,'Post VR Responses'!$B:$B,'Post VR Responses'!C:C),'Helper data'!$B$2:$B$8,0)</f>
        <v>7</v>
      </c>
      <c r="AC6" s="4">
        <f>MATCH(LOOKUP($A6,'Post VR Responses'!$B:$B,'Post VR Responses'!D:D),'Helper data'!$B$2:$B$8,0)</f>
        <v>2</v>
      </c>
      <c r="AD6" s="4">
        <f>MATCH(LOOKUP($A6,'Post VR Responses'!$B:$B,'Post VR Responses'!E:E),'Helper data'!$B$2:$B$8,0)</f>
        <v>6</v>
      </c>
      <c r="AE6" s="4">
        <f>MATCH(LOOKUP($A6,'Post VR Responses'!$B:$B,'Post VR Responses'!F:F),'Helper data'!$B$2:$B$8,0)</f>
        <v>4</v>
      </c>
      <c r="AF6" s="4">
        <f>MATCH(LOOKUP($A6,'Post VR Responses'!$B:$B,'Post VR Responses'!G:G),'Helper data'!$B$2:$B$8,0)</f>
        <v>4</v>
      </c>
      <c r="AG6" s="4">
        <f>MATCH(LOOKUP($A6,'Post VR Responses'!$B:$B,'Post VR Responses'!H:H),'Helper data'!$B$2:$B$8,0)</f>
        <v>4</v>
      </c>
      <c r="AH6" s="4">
        <f>MATCH(LOOKUP($A6,'Post VR Responses'!$B:$B,'Post VR Responses'!I:I),'Helper data'!$B$2:$B$8,0)</f>
        <v>1</v>
      </c>
      <c r="AI6" s="4">
        <f>MATCH(LOOKUP($A6,'Post VR Responses'!$B:$B,'Post VR Responses'!J:J),'Helper data'!$B$2:$B$8,0)</f>
        <v>1</v>
      </c>
      <c r="AJ6" s="4">
        <f>MATCH(LOOKUP($A6,'Post VR Responses'!$B:$B,'Post VR Responses'!L:L),'Helper data'!$B$2:$B$8,0)</f>
        <v>7</v>
      </c>
    </row>
    <row r="7" spans="1:36" ht="15.75" customHeight="1" x14ac:dyDescent="0.4">
      <c r="A7" s="1">
        <v>6</v>
      </c>
      <c r="B7" s="1">
        <f>LOOKUP(A7,'Pre Experience Qs'!B:B,'Pre Experience Qs'!D:D)</f>
        <v>22</v>
      </c>
      <c r="C7" s="1" t="str">
        <f>LOOKUP(A7,'Pre Experience Qs'!B:B,'Pre Experience Qs'!C:C)</f>
        <v>Male</v>
      </c>
      <c r="D7" s="1">
        <f>LOOKUP($A7,'Pre Experience Qs'!$B:$B,'Pre Experience Qs'!F:F)</f>
        <v>9</v>
      </c>
      <c r="E7" s="1">
        <f>LOOKUP($A7,'Pre Experience Qs'!$B:$B,'Pre Experience Qs'!G:G)</f>
        <v>8</v>
      </c>
      <c r="F7" s="1" t="str">
        <f>LOOKUP($A7,'Pre Experience Qs'!$B:$B,'Pre Experience Qs'!H:H)</f>
        <v>Yes</v>
      </c>
      <c r="G7" s="1">
        <f>LOOKUP(A7,'Post VR Responses'!$B:$B,'Scoring Form Responses'!C:C)</f>
        <v>4</v>
      </c>
      <c r="H7" s="1" t="str">
        <f>LOOKUP($A7,'Post VR Responses'!$B:$B,'Scoring Form Responses'!E:E)</f>
        <v>Question 4, Question 6</v>
      </c>
      <c r="I7" s="1" t="b">
        <f t="shared" si="0"/>
        <v>0</v>
      </c>
      <c r="J7" s="1" t="b">
        <f t="shared" si="1"/>
        <v>0</v>
      </c>
      <c r="K7" s="1" t="b">
        <f t="shared" si="2"/>
        <v>0</v>
      </c>
      <c r="L7" s="1" t="b">
        <f t="shared" si="3"/>
        <v>1</v>
      </c>
      <c r="M7" s="1" t="b">
        <f t="shared" si="4"/>
        <v>0</v>
      </c>
      <c r="N7" s="1" t="b">
        <f t="shared" si="5"/>
        <v>1</v>
      </c>
      <c r="O7" s="1" t="b">
        <f t="shared" si="6"/>
        <v>0</v>
      </c>
      <c r="P7" s="1" t="b">
        <f t="shared" si="7"/>
        <v>0</v>
      </c>
      <c r="Q7" s="1" t="b">
        <f t="shared" si="8"/>
        <v>0</v>
      </c>
      <c r="R7" s="1" t="b">
        <f t="shared" si="9"/>
        <v>0</v>
      </c>
      <c r="S7" s="1">
        <f t="shared" si="10"/>
        <v>2</v>
      </c>
      <c r="T7" s="1">
        <f>MATCH(LOOKUP($A7,'Post 2D Responses'!$B:$B,'Post 2D Responses'!C:C),'Helper data'!$B$2:$B$8,0)</f>
        <v>5</v>
      </c>
      <c r="U7" s="1">
        <f>MATCH(LOOKUP($A7,'Post 2D Responses'!$B:$B,'Post 2D Responses'!D:D),'Helper data'!$B$2:$B$8,0)</f>
        <v>4</v>
      </c>
      <c r="V7" s="1">
        <f>MATCH(LOOKUP($A7,'Post 2D Responses'!$B:$B,'Post 2D Responses'!E:E),'Helper data'!$B$2:$B$8,0)</f>
        <v>5</v>
      </c>
      <c r="W7" s="1">
        <f>MATCH(LOOKUP($A7,'Post 2D Responses'!$B:$B,'Post 2D Responses'!F:F),'Helper data'!$B$2:$B$8,0)</f>
        <v>4</v>
      </c>
      <c r="X7" s="1">
        <f>MATCH(LOOKUP($A7,'Post 2D Responses'!$B:$B,'Post 2D Responses'!G:G),'Helper data'!$B$2:$B$8,0)</f>
        <v>4</v>
      </c>
      <c r="Y7" s="1">
        <f>MATCH(LOOKUP($A7,'Post 2D Responses'!$B:$B,'Post 2D Responses'!H:H),'Helper data'!$B$2:$B$8,0)</f>
        <v>4</v>
      </c>
      <c r="Z7" s="1">
        <f>MATCH(LOOKUP($A7,'Post 2D Responses'!$B:$B,'Post 2D Responses'!I:I),'Helper data'!$B$2:$B$8,0)</f>
        <v>4</v>
      </c>
      <c r="AA7" s="1">
        <f>MATCH(LOOKUP($A7,'Post 2D Responses'!$B:$B,'Post 2D Responses'!J:J),'Helper data'!$B$2:$B$8,0)</f>
        <v>4</v>
      </c>
      <c r="AB7" s="4">
        <f>MATCH(LOOKUP($A7,'Post VR Responses'!$B:$B,'Post VR Responses'!C:C),'Helper data'!$B$2:$B$8,0)</f>
        <v>6</v>
      </c>
      <c r="AC7" s="4">
        <f>MATCH(LOOKUP($A7,'Post VR Responses'!$B:$B,'Post VR Responses'!D:D),'Helper data'!$B$2:$B$8,0)</f>
        <v>5</v>
      </c>
      <c r="AD7" s="4">
        <f>MATCH(LOOKUP($A7,'Post VR Responses'!$B:$B,'Post VR Responses'!E:E),'Helper data'!$B$2:$B$8,0)</f>
        <v>6</v>
      </c>
      <c r="AE7" s="4">
        <f>MATCH(LOOKUP($A7,'Post VR Responses'!$B:$B,'Post VR Responses'!F:F),'Helper data'!$B$2:$B$8,0)</f>
        <v>4</v>
      </c>
      <c r="AF7" s="4">
        <f>MATCH(LOOKUP($A7,'Post VR Responses'!$B:$B,'Post VR Responses'!G:G),'Helper data'!$B$2:$B$8,0)</f>
        <v>4</v>
      </c>
      <c r="AG7" s="4">
        <f>MATCH(LOOKUP($A7,'Post VR Responses'!$B:$B,'Post VR Responses'!H:H),'Helper data'!$B$2:$B$8,0)</f>
        <v>4</v>
      </c>
      <c r="AH7" s="4">
        <f>MATCH(LOOKUP($A7,'Post VR Responses'!$B:$B,'Post VR Responses'!I:I),'Helper data'!$B$2:$B$8,0)</f>
        <v>4</v>
      </c>
      <c r="AI7" s="4">
        <f>MATCH(LOOKUP($A7,'Post VR Responses'!$B:$B,'Post VR Responses'!J:J),'Helper data'!$B$2:$B$8,0)</f>
        <v>3</v>
      </c>
      <c r="AJ7" s="4">
        <f>MATCH(LOOKUP($A7,'Post VR Responses'!$B:$B,'Post VR Responses'!L:L),'Helper data'!$B$2:$B$8,0)</f>
        <v>5</v>
      </c>
    </row>
    <row r="8" spans="1:36" ht="15.75" customHeight="1" x14ac:dyDescent="0.4">
      <c r="A8" s="1">
        <v>7</v>
      </c>
      <c r="B8" s="1">
        <f>LOOKUP(A8,'Pre Experience Qs'!B:B,'Pre Experience Qs'!D:D)</f>
        <v>21</v>
      </c>
      <c r="C8" s="1" t="str">
        <f>LOOKUP(A8,'Pre Experience Qs'!B:B,'Pre Experience Qs'!C:C)</f>
        <v>Female</v>
      </c>
      <c r="D8" s="1">
        <f>LOOKUP($A8,'Pre Experience Qs'!$B:$B,'Pre Experience Qs'!F:F)</f>
        <v>7</v>
      </c>
      <c r="E8" s="1">
        <f>LOOKUP($A8,'Pre Experience Qs'!$B:$B,'Pre Experience Qs'!G:G)</f>
        <v>6</v>
      </c>
      <c r="F8" s="1" t="str">
        <f>LOOKUP($A8,'Pre Experience Qs'!$B:$B,'Pre Experience Qs'!H:H)</f>
        <v>No</v>
      </c>
      <c r="G8" s="1">
        <f>LOOKUP(A8,'Post VR Responses'!$B:$B,'Scoring Form Responses'!C:C)</f>
        <v>9</v>
      </c>
      <c r="H8" s="1" t="str">
        <f>LOOKUP($A8,'Post VR Responses'!$B:$B,'Scoring Form Responses'!E:E)</f>
        <v>Question 2, Question 4, Question 6</v>
      </c>
      <c r="I8" s="1" t="b">
        <f t="shared" si="0"/>
        <v>0</v>
      </c>
      <c r="J8" s="1" t="b">
        <f t="shared" si="1"/>
        <v>1</v>
      </c>
      <c r="K8" s="1" t="b">
        <f t="shared" si="2"/>
        <v>0</v>
      </c>
      <c r="L8" s="1" t="b">
        <f t="shared" si="3"/>
        <v>1</v>
      </c>
      <c r="M8" s="1" t="b">
        <f t="shared" si="4"/>
        <v>0</v>
      </c>
      <c r="N8" s="1" t="b">
        <f t="shared" si="5"/>
        <v>1</v>
      </c>
      <c r="O8" s="1" t="b">
        <f t="shared" si="6"/>
        <v>0</v>
      </c>
      <c r="P8" s="1" t="b">
        <f t="shared" si="7"/>
        <v>0</v>
      </c>
      <c r="Q8" s="1" t="b">
        <f t="shared" si="8"/>
        <v>0</v>
      </c>
      <c r="R8" s="1" t="b">
        <f t="shared" si="9"/>
        <v>0</v>
      </c>
      <c r="S8" s="1">
        <f t="shared" si="10"/>
        <v>3</v>
      </c>
      <c r="T8" s="1">
        <f>MATCH(LOOKUP($A8,'Post 2D Responses'!$B:$B,'Post 2D Responses'!C:C),'Helper data'!$B$2:$B$8,0)</f>
        <v>3</v>
      </c>
      <c r="U8" s="1">
        <f>MATCH(LOOKUP($A8,'Post 2D Responses'!$B:$B,'Post 2D Responses'!D:D),'Helper data'!$B$2:$B$8,0)</f>
        <v>5</v>
      </c>
      <c r="V8" s="1">
        <f>MATCH(LOOKUP($A8,'Post 2D Responses'!$B:$B,'Post 2D Responses'!E:E),'Helper data'!$B$2:$B$8,0)</f>
        <v>7</v>
      </c>
      <c r="W8" s="1">
        <f>MATCH(LOOKUP($A8,'Post 2D Responses'!$B:$B,'Post 2D Responses'!F:F),'Helper data'!$B$2:$B$8,0)</f>
        <v>6</v>
      </c>
      <c r="X8" s="1">
        <f>MATCH(LOOKUP($A8,'Post 2D Responses'!$B:$B,'Post 2D Responses'!G:G),'Helper data'!$B$2:$B$8,0)</f>
        <v>2</v>
      </c>
      <c r="Y8" s="1">
        <f>MATCH(LOOKUP($A8,'Post 2D Responses'!$B:$B,'Post 2D Responses'!H:H),'Helper data'!$B$2:$B$8,0)</f>
        <v>1</v>
      </c>
      <c r="Z8" s="1">
        <f>MATCH(LOOKUP($A8,'Post 2D Responses'!$B:$B,'Post 2D Responses'!I:I),'Helper data'!$B$2:$B$8,0)</f>
        <v>6</v>
      </c>
      <c r="AA8" s="1">
        <f>MATCH(LOOKUP($A8,'Post 2D Responses'!$B:$B,'Post 2D Responses'!J:J),'Helper data'!$B$2:$B$8,0)</f>
        <v>3</v>
      </c>
      <c r="AB8" s="4">
        <f>MATCH(LOOKUP($A8,'Post VR Responses'!$B:$B,'Post VR Responses'!C:C),'Helper data'!$B$2:$B$8,0)</f>
        <v>2</v>
      </c>
      <c r="AC8" s="4">
        <f>MATCH(LOOKUP($A8,'Post VR Responses'!$B:$B,'Post VR Responses'!D:D),'Helper data'!$B$2:$B$8,0)</f>
        <v>7</v>
      </c>
      <c r="AD8" s="4">
        <f>MATCH(LOOKUP($A8,'Post VR Responses'!$B:$B,'Post VR Responses'!E:E),'Helper data'!$B$2:$B$8,0)</f>
        <v>6</v>
      </c>
      <c r="AE8" s="4">
        <f>MATCH(LOOKUP($A8,'Post VR Responses'!$B:$B,'Post VR Responses'!F:F),'Helper data'!$B$2:$B$8,0)</f>
        <v>4</v>
      </c>
      <c r="AF8" s="4">
        <f>MATCH(LOOKUP($A8,'Post VR Responses'!$B:$B,'Post VR Responses'!G:G),'Helper data'!$B$2:$B$8,0)</f>
        <v>3</v>
      </c>
      <c r="AG8" s="4">
        <f>MATCH(LOOKUP($A8,'Post VR Responses'!$B:$B,'Post VR Responses'!H:H),'Helper data'!$B$2:$B$8,0)</f>
        <v>2</v>
      </c>
      <c r="AH8" s="4">
        <f>MATCH(LOOKUP($A8,'Post VR Responses'!$B:$B,'Post VR Responses'!I:I),'Helper data'!$B$2:$B$8,0)</f>
        <v>7</v>
      </c>
      <c r="AI8" s="4">
        <f>MATCH(LOOKUP($A8,'Post VR Responses'!$B:$B,'Post VR Responses'!J:J),'Helper data'!$B$2:$B$8,0)</f>
        <v>4</v>
      </c>
      <c r="AJ8" s="4">
        <f>MATCH(LOOKUP($A8,'Post VR Responses'!$B:$B,'Post VR Responses'!L:L),'Helper data'!$B$2:$B$8,0)</f>
        <v>2</v>
      </c>
    </row>
    <row r="9" spans="1:36" ht="15.75" customHeight="1" x14ac:dyDescent="0.4">
      <c r="A9" s="1">
        <v>8</v>
      </c>
      <c r="B9" s="1">
        <f>LOOKUP(A9,'Pre Experience Qs'!B:B,'Pre Experience Qs'!D:D)</f>
        <v>21</v>
      </c>
      <c r="C9" s="1" t="str">
        <f>LOOKUP(A9,'Pre Experience Qs'!B:B,'Pre Experience Qs'!C:C)</f>
        <v>Male</v>
      </c>
      <c r="D9" s="1">
        <f>LOOKUP($A9,'Pre Experience Qs'!$B:$B,'Pre Experience Qs'!F:F)</f>
        <v>8</v>
      </c>
      <c r="E9" s="1">
        <f>LOOKUP($A9,'Pre Experience Qs'!$B:$B,'Pre Experience Qs'!G:G)</f>
        <v>5</v>
      </c>
      <c r="F9" s="1" t="str">
        <f>LOOKUP($A9,'Pre Experience Qs'!$B:$B,'Pre Experience Qs'!H:H)</f>
        <v>Yes</v>
      </c>
      <c r="G9" s="1">
        <f>LOOKUP(A9,'Post VR Responses'!$B:$B,'Scoring Form Responses'!C:C)</f>
        <v>6</v>
      </c>
      <c r="H9" s="1" t="str">
        <f>LOOKUP($A9,'Post VR Responses'!$B:$B,'Scoring Form Responses'!E:E)</f>
        <v>Question 2, Question 4, Question 6, Question 7, Question 9</v>
      </c>
      <c r="I9" s="1" t="b">
        <f t="shared" si="0"/>
        <v>0</v>
      </c>
      <c r="J9" s="1" t="b">
        <f t="shared" si="1"/>
        <v>1</v>
      </c>
      <c r="K9" s="1" t="b">
        <f t="shared" si="2"/>
        <v>0</v>
      </c>
      <c r="L9" s="1" t="b">
        <f t="shared" si="3"/>
        <v>1</v>
      </c>
      <c r="M9" s="1" t="b">
        <f t="shared" si="4"/>
        <v>0</v>
      </c>
      <c r="N9" s="1" t="b">
        <f t="shared" si="5"/>
        <v>1</v>
      </c>
      <c r="O9" s="1" t="b">
        <f t="shared" si="6"/>
        <v>1</v>
      </c>
      <c r="P9" s="1" t="b">
        <f t="shared" si="7"/>
        <v>0</v>
      </c>
      <c r="Q9" s="1" t="b">
        <f t="shared" si="8"/>
        <v>1</v>
      </c>
      <c r="R9" s="1" t="b">
        <f t="shared" si="9"/>
        <v>0</v>
      </c>
      <c r="S9" s="1">
        <f t="shared" si="10"/>
        <v>5</v>
      </c>
      <c r="T9" s="1">
        <f>MATCH(LOOKUP($A9,'Post 2D Responses'!$B:$B,'Post 2D Responses'!C:C),'Helper data'!$B$2:$B$8,0)</f>
        <v>4</v>
      </c>
      <c r="U9" s="1">
        <f>MATCH(LOOKUP($A9,'Post 2D Responses'!$B:$B,'Post 2D Responses'!D:D),'Helper data'!$B$2:$B$8,0)</f>
        <v>7</v>
      </c>
      <c r="V9" s="1">
        <f>MATCH(LOOKUP($A9,'Post 2D Responses'!$B:$B,'Post 2D Responses'!E:E),'Helper data'!$B$2:$B$8,0)</f>
        <v>6</v>
      </c>
      <c r="W9" s="1">
        <f>MATCH(LOOKUP($A9,'Post 2D Responses'!$B:$B,'Post 2D Responses'!F:F),'Helper data'!$B$2:$B$8,0)</f>
        <v>5</v>
      </c>
      <c r="X9" s="1">
        <f>MATCH(LOOKUP($A9,'Post 2D Responses'!$B:$B,'Post 2D Responses'!G:G),'Helper data'!$B$2:$B$8,0)</f>
        <v>4</v>
      </c>
      <c r="Y9" s="1">
        <f>MATCH(LOOKUP($A9,'Post 2D Responses'!$B:$B,'Post 2D Responses'!H:H),'Helper data'!$B$2:$B$8,0)</f>
        <v>3</v>
      </c>
      <c r="Z9" s="1">
        <f>MATCH(LOOKUP($A9,'Post 2D Responses'!$B:$B,'Post 2D Responses'!I:I),'Helper data'!$B$2:$B$8,0)</f>
        <v>5</v>
      </c>
      <c r="AA9" s="1">
        <f>MATCH(LOOKUP($A9,'Post 2D Responses'!$B:$B,'Post 2D Responses'!J:J),'Helper data'!$B$2:$B$8,0)</f>
        <v>5</v>
      </c>
      <c r="AB9" s="4">
        <f>MATCH(LOOKUP($A9,'Post VR Responses'!$B:$B,'Post VR Responses'!C:C),'Helper data'!$B$2:$B$8,0)</f>
        <v>6</v>
      </c>
      <c r="AC9" s="4">
        <f>MATCH(LOOKUP($A9,'Post VR Responses'!$B:$B,'Post VR Responses'!D:D),'Helper data'!$B$2:$B$8,0)</f>
        <v>5</v>
      </c>
      <c r="AD9" s="4">
        <f>MATCH(LOOKUP($A9,'Post VR Responses'!$B:$B,'Post VR Responses'!E:E),'Helper data'!$B$2:$B$8,0)</f>
        <v>4</v>
      </c>
      <c r="AE9" s="4">
        <f>MATCH(LOOKUP($A9,'Post VR Responses'!$B:$B,'Post VR Responses'!F:F),'Helper data'!$B$2:$B$8,0)</f>
        <v>5</v>
      </c>
      <c r="AF9" s="4">
        <f>MATCH(LOOKUP($A9,'Post VR Responses'!$B:$B,'Post VR Responses'!G:G),'Helper data'!$B$2:$B$8,0)</f>
        <v>4</v>
      </c>
      <c r="AG9" s="4">
        <f>MATCH(LOOKUP($A9,'Post VR Responses'!$B:$B,'Post VR Responses'!H:H),'Helper data'!$B$2:$B$8,0)</f>
        <v>4</v>
      </c>
      <c r="AH9" s="4">
        <f>MATCH(LOOKUP($A9,'Post VR Responses'!$B:$B,'Post VR Responses'!I:I),'Helper data'!$B$2:$B$8,0)</f>
        <v>5</v>
      </c>
      <c r="AI9" s="4">
        <f>MATCH(LOOKUP($A9,'Post VR Responses'!$B:$B,'Post VR Responses'!J:J),'Helper data'!$B$2:$B$8,0)</f>
        <v>2</v>
      </c>
      <c r="AJ9" s="4">
        <f>MATCH(LOOKUP($A9,'Post VR Responses'!$B:$B,'Post VR Responses'!L:L),'Helper data'!$B$2:$B$8,0)</f>
        <v>2</v>
      </c>
    </row>
    <row r="10" spans="1:36" ht="15.75" customHeight="1" x14ac:dyDescent="0.4">
      <c r="A10" s="1">
        <v>9</v>
      </c>
      <c r="B10" s="1">
        <f>LOOKUP(A10,'Pre Experience Qs'!B:B,'Pre Experience Qs'!D:D)</f>
        <v>20</v>
      </c>
      <c r="C10" s="1" t="str">
        <f>LOOKUP(A10,'Pre Experience Qs'!B:B,'Pre Experience Qs'!C:C)</f>
        <v>Female</v>
      </c>
      <c r="D10" s="1">
        <f>LOOKUP($A10,'Pre Experience Qs'!$B:$B,'Pre Experience Qs'!F:F)</f>
        <v>5</v>
      </c>
      <c r="E10" s="1">
        <f>LOOKUP($A10,'Pre Experience Qs'!$B:$B,'Pre Experience Qs'!G:G)</f>
        <v>7</v>
      </c>
      <c r="F10" s="1" t="str">
        <f>LOOKUP($A10,'Pre Experience Qs'!$B:$B,'Pre Experience Qs'!H:H)</f>
        <v>Yes</v>
      </c>
      <c r="G10" s="1">
        <f>LOOKUP(A10,'Post VR Responses'!$B:$B,'Scoring Form Responses'!C:C)</f>
        <v>5</v>
      </c>
      <c r="H10" s="1" t="str">
        <f>LOOKUP($A10,'Post VR Responses'!$B:$B,'Scoring Form Responses'!E:E)</f>
        <v>Question 4, Question 5, Question 6, Question 7, Question 9</v>
      </c>
      <c r="I10" s="1" t="b">
        <f t="shared" si="0"/>
        <v>0</v>
      </c>
      <c r="J10" s="1" t="b">
        <f t="shared" si="1"/>
        <v>0</v>
      </c>
      <c r="K10" s="1" t="b">
        <f t="shared" si="2"/>
        <v>0</v>
      </c>
      <c r="L10" s="1" t="b">
        <f t="shared" si="3"/>
        <v>1</v>
      </c>
      <c r="M10" s="1" t="b">
        <f t="shared" si="4"/>
        <v>1</v>
      </c>
      <c r="N10" s="1" t="b">
        <f t="shared" si="5"/>
        <v>1</v>
      </c>
      <c r="O10" s="1" t="b">
        <f t="shared" si="6"/>
        <v>1</v>
      </c>
      <c r="P10" s="1" t="b">
        <f t="shared" si="7"/>
        <v>0</v>
      </c>
      <c r="Q10" s="1" t="b">
        <f t="shared" si="8"/>
        <v>1</v>
      </c>
      <c r="R10" s="1" t="b">
        <f t="shared" si="9"/>
        <v>0</v>
      </c>
      <c r="S10" s="1">
        <f t="shared" si="10"/>
        <v>5</v>
      </c>
      <c r="T10" s="1">
        <f>MATCH(LOOKUP($A10,'Post 2D Responses'!$B:$B,'Post 2D Responses'!C:C),'Helper data'!$B$2:$B$8,0)</f>
        <v>7</v>
      </c>
      <c r="U10" s="1">
        <f>MATCH(LOOKUP($A10,'Post 2D Responses'!$B:$B,'Post 2D Responses'!D:D),'Helper data'!$B$2:$B$8,0)</f>
        <v>5</v>
      </c>
      <c r="V10" s="1">
        <f>MATCH(LOOKUP($A10,'Post 2D Responses'!$B:$B,'Post 2D Responses'!E:E),'Helper data'!$B$2:$B$8,0)</f>
        <v>6</v>
      </c>
      <c r="W10" s="1">
        <f>MATCH(LOOKUP($A10,'Post 2D Responses'!$B:$B,'Post 2D Responses'!F:F),'Helper data'!$B$2:$B$8,0)</f>
        <v>6</v>
      </c>
      <c r="X10" s="1">
        <f>MATCH(LOOKUP($A10,'Post 2D Responses'!$B:$B,'Post 2D Responses'!G:G),'Helper data'!$B$2:$B$8,0)</f>
        <v>5</v>
      </c>
      <c r="Y10" s="1">
        <f>MATCH(LOOKUP($A10,'Post 2D Responses'!$B:$B,'Post 2D Responses'!H:H),'Helper data'!$B$2:$B$8,0)</f>
        <v>4</v>
      </c>
      <c r="Z10" s="1">
        <f>MATCH(LOOKUP($A10,'Post 2D Responses'!$B:$B,'Post 2D Responses'!I:I),'Helper data'!$B$2:$B$8,0)</f>
        <v>1</v>
      </c>
      <c r="AA10" s="1">
        <f>MATCH(LOOKUP($A10,'Post 2D Responses'!$B:$B,'Post 2D Responses'!J:J),'Helper data'!$B$2:$B$8,0)</f>
        <v>2</v>
      </c>
      <c r="AB10" s="4">
        <f>MATCH(LOOKUP($A10,'Post VR Responses'!$B:$B,'Post VR Responses'!C:C),'Helper data'!$B$2:$B$8,0)</f>
        <v>5</v>
      </c>
      <c r="AC10" s="4">
        <f>MATCH(LOOKUP($A10,'Post VR Responses'!$B:$B,'Post VR Responses'!D:D),'Helper data'!$B$2:$B$8,0)</f>
        <v>6</v>
      </c>
      <c r="AD10" s="4">
        <f>MATCH(LOOKUP($A10,'Post VR Responses'!$B:$B,'Post VR Responses'!E:E),'Helper data'!$B$2:$B$8,0)</f>
        <v>6</v>
      </c>
      <c r="AE10" s="4">
        <f>MATCH(LOOKUP($A10,'Post VR Responses'!$B:$B,'Post VR Responses'!F:F),'Helper data'!$B$2:$B$8,0)</f>
        <v>5</v>
      </c>
      <c r="AF10" s="4">
        <f>MATCH(LOOKUP($A10,'Post VR Responses'!$B:$B,'Post VR Responses'!G:G),'Helper data'!$B$2:$B$8,0)</f>
        <v>5</v>
      </c>
      <c r="AG10" s="4">
        <f>MATCH(LOOKUP($A10,'Post VR Responses'!$B:$B,'Post VR Responses'!H:H),'Helper data'!$B$2:$B$8,0)</f>
        <v>4</v>
      </c>
      <c r="AH10" s="4">
        <f>MATCH(LOOKUP($A10,'Post VR Responses'!$B:$B,'Post VR Responses'!I:I),'Helper data'!$B$2:$B$8,0)</f>
        <v>6</v>
      </c>
      <c r="AI10" s="4">
        <f>MATCH(LOOKUP($A10,'Post VR Responses'!$B:$B,'Post VR Responses'!J:J),'Helper data'!$B$2:$B$8,0)</f>
        <v>5</v>
      </c>
      <c r="AJ10" s="4">
        <f>MATCH(LOOKUP($A10,'Post VR Responses'!$B:$B,'Post VR Responses'!L:L),'Helper data'!$B$2:$B$8,0)</f>
        <v>5</v>
      </c>
    </row>
    <row r="11" spans="1:36" ht="15.75" customHeight="1" x14ac:dyDescent="0.4">
      <c r="A11" s="1">
        <v>10</v>
      </c>
      <c r="B11" s="1">
        <f>LOOKUP(A11,'Pre Experience Qs'!B:B,'Pre Experience Qs'!D:D)</f>
        <v>23</v>
      </c>
      <c r="C11" s="1" t="str">
        <f>LOOKUP(A11,'Pre Experience Qs'!B:B,'Pre Experience Qs'!C:C)</f>
        <v>Male</v>
      </c>
      <c r="D11" s="1">
        <f>LOOKUP($A11,'Pre Experience Qs'!$B:$B,'Pre Experience Qs'!F:F)</f>
        <v>7</v>
      </c>
      <c r="E11" s="1">
        <f>LOOKUP($A11,'Pre Experience Qs'!$B:$B,'Pre Experience Qs'!G:G)</f>
        <v>5</v>
      </c>
      <c r="F11" s="1" t="str">
        <f>LOOKUP($A11,'Pre Experience Qs'!$B:$B,'Pre Experience Qs'!H:H)</f>
        <v>Yes</v>
      </c>
      <c r="G11" s="1">
        <f>LOOKUP(A11,'Post VR Responses'!$B:$B,'Scoring Form Responses'!C:C)</f>
        <v>5</v>
      </c>
      <c r="H11" s="1" t="str">
        <f>LOOKUP($A11,'Post VR Responses'!$B:$B,'Scoring Form Responses'!E:E)</f>
        <v>Question 1, Question 2, Question 4, Question 6, Question 9</v>
      </c>
      <c r="I11" s="1" t="b">
        <f t="shared" si="0"/>
        <v>1</v>
      </c>
      <c r="J11" s="1" t="b">
        <f t="shared" si="1"/>
        <v>1</v>
      </c>
      <c r="K11" s="1" t="b">
        <f t="shared" si="2"/>
        <v>0</v>
      </c>
      <c r="L11" s="1" t="b">
        <f t="shared" si="3"/>
        <v>1</v>
      </c>
      <c r="M11" s="1" t="b">
        <f t="shared" si="4"/>
        <v>0</v>
      </c>
      <c r="N11" s="1" t="b">
        <f t="shared" si="5"/>
        <v>1</v>
      </c>
      <c r="O11" s="1" t="b">
        <f t="shared" si="6"/>
        <v>0</v>
      </c>
      <c r="P11" s="1" t="b">
        <f t="shared" si="7"/>
        <v>0</v>
      </c>
      <c r="Q11" s="1" t="b">
        <f t="shared" si="8"/>
        <v>1</v>
      </c>
      <c r="R11" s="1" t="b">
        <f t="shared" si="9"/>
        <v>0</v>
      </c>
      <c r="S11" s="1">
        <f t="shared" si="10"/>
        <v>5</v>
      </c>
      <c r="T11" s="1">
        <f>MATCH(LOOKUP($A11,'Post 2D Responses'!$B:$B,'Post 2D Responses'!C:C),'Helper data'!$B$2:$B$8,0)</f>
        <v>5</v>
      </c>
      <c r="U11" s="1">
        <f>MATCH(LOOKUP($A11,'Post 2D Responses'!$B:$B,'Post 2D Responses'!D:D),'Helper data'!$B$2:$B$8,0)</f>
        <v>6</v>
      </c>
      <c r="V11" s="1">
        <f>MATCH(LOOKUP($A11,'Post 2D Responses'!$B:$B,'Post 2D Responses'!E:E),'Helper data'!$B$2:$B$8,0)</f>
        <v>6</v>
      </c>
      <c r="W11" s="1">
        <f>MATCH(LOOKUP($A11,'Post 2D Responses'!$B:$B,'Post 2D Responses'!F:F),'Helper data'!$B$2:$B$8,0)</f>
        <v>4</v>
      </c>
      <c r="X11" s="1">
        <f>MATCH(LOOKUP($A11,'Post 2D Responses'!$B:$B,'Post 2D Responses'!G:G),'Helper data'!$B$2:$B$8,0)</f>
        <v>4</v>
      </c>
      <c r="Y11" s="1">
        <f>MATCH(LOOKUP($A11,'Post 2D Responses'!$B:$B,'Post 2D Responses'!H:H),'Helper data'!$B$2:$B$8,0)</f>
        <v>4</v>
      </c>
      <c r="Z11" s="1">
        <f>MATCH(LOOKUP($A11,'Post 2D Responses'!$B:$B,'Post 2D Responses'!I:I),'Helper data'!$B$2:$B$8,0)</f>
        <v>6</v>
      </c>
      <c r="AA11" s="1">
        <f>MATCH(LOOKUP($A11,'Post 2D Responses'!$B:$B,'Post 2D Responses'!J:J),'Helper data'!$B$2:$B$8,0)</f>
        <v>5</v>
      </c>
      <c r="AB11" s="4">
        <f>MATCH(LOOKUP($A11,'Post VR Responses'!$B:$B,'Post VR Responses'!C:C),'Helper data'!$B$2:$B$8,0)</f>
        <v>7</v>
      </c>
      <c r="AC11" s="4">
        <f>MATCH(LOOKUP($A11,'Post VR Responses'!$B:$B,'Post VR Responses'!D:D),'Helper data'!$B$2:$B$8,0)</f>
        <v>2</v>
      </c>
      <c r="AD11" s="4">
        <f>MATCH(LOOKUP($A11,'Post VR Responses'!$B:$B,'Post VR Responses'!E:E),'Helper data'!$B$2:$B$8,0)</f>
        <v>6</v>
      </c>
      <c r="AE11" s="4">
        <f>MATCH(LOOKUP($A11,'Post VR Responses'!$B:$B,'Post VR Responses'!F:F),'Helper data'!$B$2:$B$8,0)</f>
        <v>6</v>
      </c>
      <c r="AF11" s="4">
        <f>MATCH(LOOKUP($A11,'Post VR Responses'!$B:$B,'Post VR Responses'!G:G),'Helper data'!$B$2:$B$8,0)</f>
        <v>4</v>
      </c>
      <c r="AG11" s="4">
        <f>MATCH(LOOKUP($A11,'Post VR Responses'!$B:$B,'Post VR Responses'!H:H),'Helper data'!$B$2:$B$8,0)</f>
        <v>4</v>
      </c>
      <c r="AH11" s="4">
        <f>MATCH(LOOKUP($A11,'Post VR Responses'!$B:$B,'Post VR Responses'!I:I),'Helper data'!$B$2:$B$8,0)</f>
        <v>2</v>
      </c>
      <c r="AI11" s="4">
        <f>MATCH(LOOKUP($A11,'Post VR Responses'!$B:$B,'Post VR Responses'!J:J),'Helper data'!$B$2:$B$8,0)</f>
        <v>1</v>
      </c>
      <c r="AJ11" s="4">
        <f>MATCH(LOOKUP($A11,'Post VR Responses'!$B:$B,'Post VR Responses'!L:L),'Helper data'!$B$2:$B$8,0)</f>
        <v>5</v>
      </c>
    </row>
    <row r="12" spans="1:36" ht="15.75" customHeight="1" x14ac:dyDescent="0.4">
      <c r="A12" s="1">
        <v>11</v>
      </c>
      <c r="B12" s="1">
        <f>LOOKUP(A12,'Pre Experience Qs'!B:B,'Pre Experience Qs'!D:D)</f>
        <v>21</v>
      </c>
      <c r="C12" s="1" t="str">
        <f>LOOKUP(A12,'Pre Experience Qs'!B:B,'Pre Experience Qs'!C:C)</f>
        <v>Male</v>
      </c>
      <c r="D12" s="1">
        <f>LOOKUP($A12,'Pre Experience Qs'!$B:$B,'Pre Experience Qs'!F:F)</f>
        <v>7</v>
      </c>
      <c r="E12" s="1">
        <f>LOOKUP($A12,'Pre Experience Qs'!$B:$B,'Pre Experience Qs'!G:G)</f>
        <v>4</v>
      </c>
      <c r="F12" s="1" t="str">
        <f>LOOKUP($A12,'Pre Experience Qs'!$B:$B,'Pre Experience Qs'!H:H)</f>
        <v>No</v>
      </c>
      <c r="G12" s="1">
        <f>LOOKUP(A12,'Post VR Responses'!$B:$B,'Scoring Form Responses'!C:C)</f>
        <v>4</v>
      </c>
      <c r="H12" s="1" t="str">
        <f>LOOKUP($A12,'Post VR Responses'!$B:$B,'Scoring Form Responses'!E:E)</f>
        <v>Question 2, Question 6</v>
      </c>
      <c r="I12" s="1" t="b">
        <f t="shared" si="0"/>
        <v>0</v>
      </c>
      <c r="J12" s="1" t="b">
        <f t="shared" si="1"/>
        <v>1</v>
      </c>
      <c r="K12" s="1" t="b">
        <f t="shared" si="2"/>
        <v>0</v>
      </c>
      <c r="L12" s="1" t="b">
        <f t="shared" si="3"/>
        <v>0</v>
      </c>
      <c r="M12" s="1" t="b">
        <f t="shared" si="4"/>
        <v>0</v>
      </c>
      <c r="N12" s="1" t="b">
        <f t="shared" si="5"/>
        <v>1</v>
      </c>
      <c r="O12" s="1" t="b">
        <f t="shared" si="6"/>
        <v>0</v>
      </c>
      <c r="P12" s="1" t="b">
        <f t="shared" si="7"/>
        <v>0</v>
      </c>
      <c r="Q12" s="1" t="b">
        <f t="shared" si="8"/>
        <v>0</v>
      </c>
      <c r="R12" s="1" t="b">
        <f t="shared" si="9"/>
        <v>0</v>
      </c>
      <c r="S12" s="1">
        <f t="shared" si="10"/>
        <v>2</v>
      </c>
      <c r="T12" s="1">
        <f>MATCH(LOOKUP($A12,'Post 2D Responses'!$B:$B,'Post 2D Responses'!C:C),'Helper data'!$B$2:$B$8,0)</f>
        <v>6</v>
      </c>
      <c r="U12" s="1">
        <f>MATCH(LOOKUP($A12,'Post 2D Responses'!$B:$B,'Post 2D Responses'!D:D),'Helper data'!$B$2:$B$8,0)</f>
        <v>5</v>
      </c>
      <c r="V12" s="1">
        <f>MATCH(LOOKUP($A12,'Post 2D Responses'!$B:$B,'Post 2D Responses'!E:E),'Helper data'!$B$2:$B$8,0)</f>
        <v>6</v>
      </c>
      <c r="W12" s="1">
        <f>MATCH(LOOKUP($A12,'Post 2D Responses'!$B:$B,'Post 2D Responses'!F:F),'Helper data'!$B$2:$B$8,0)</f>
        <v>4</v>
      </c>
      <c r="X12" s="1">
        <f>MATCH(LOOKUP($A12,'Post 2D Responses'!$B:$B,'Post 2D Responses'!G:G),'Helper data'!$B$2:$B$8,0)</f>
        <v>4</v>
      </c>
      <c r="Y12" s="1">
        <f>MATCH(LOOKUP($A12,'Post 2D Responses'!$B:$B,'Post 2D Responses'!H:H),'Helper data'!$B$2:$B$8,0)</f>
        <v>3</v>
      </c>
      <c r="Z12" s="1">
        <f>MATCH(LOOKUP($A12,'Post 2D Responses'!$B:$B,'Post 2D Responses'!I:I),'Helper data'!$B$2:$B$8,0)</f>
        <v>4</v>
      </c>
      <c r="AA12" s="1">
        <f>MATCH(LOOKUP($A12,'Post 2D Responses'!$B:$B,'Post 2D Responses'!J:J),'Helper data'!$B$2:$B$8,0)</f>
        <v>4</v>
      </c>
      <c r="AB12" s="4">
        <f>MATCH(LOOKUP($A12,'Post VR Responses'!$B:$B,'Post VR Responses'!C:C),'Helper data'!$B$2:$B$8,0)</f>
        <v>6</v>
      </c>
      <c r="AC12" s="4">
        <f>MATCH(LOOKUP($A12,'Post VR Responses'!$B:$B,'Post VR Responses'!D:D),'Helper data'!$B$2:$B$8,0)</f>
        <v>4</v>
      </c>
      <c r="AD12" s="4">
        <f>MATCH(LOOKUP($A12,'Post VR Responses'!$B:$B,'Post VR Responses'!E:E),'Helper data'!$B$2:$B$8,0)</f>
        <v>6</v>
      </c>
      <c r="AE12" s="4">
        <f>MATCH(LOOKUP($A12,'Post VR Responses'!$B:$B,'Post VR Responses'!F:F),'Helper data'!$B$2:$B$8,0)</f>
        <v>5</v>
      </c>
      <c r="AF12" s="4">
        <f>MATCH(LOOKUP($A12,'Post VR Responses'!$B:$B,'Post VR Responses'!G:G),'Helper data'!$B$2:$B$8,0)</f>
        <v>4</v>
      </c>
      <c r="AG12" s="4">
        <f>MATCH(LOOKUP($A12,'Post VR Responses'!$B:$B,'Post VR Responses'!H:H),'Helper data'!$B$2:$B$8,0)</f>
        <v>4</v>
      </c>
      <c r="AH12" s="4">
        <f>MATCH(LOOKUP($A12,'Post VR Responses'!$B:$B,'Post VR Responses'!I:I),'Helper data'!$B$2:$B$8,0)</f>
        <v>4</v>
      </c>
      <c r="AI12" s="4">
        <f>MATCH(LOOKUP($A12,'Post VR Responses'!$B:$B,'Post VR Responses'!J:J),'Helper data'!$B$2:$B$8,0)</f>
        <v>4</v>
      </c>
      <c r="AJ12" s="4">
        <f>MATCH(LOOKUP($A12,'Post VR Responses'!$B:$B,'Post VR Responses'!L:L),'Helper data'!$B$2:$B$8,0)</f>
        <v>4</v>
      </c>
    </row>
    <row r="13" spans="1:36" ht="15.75" customHeight="1" x14ac:dyDescent="0.4">
      <c r="A13" s="1">
        <v>12</v>
      </c>
      <c r="B13" s="1">
        <f>LOOKUP(A13,'Pre Experience Qs'!B:B,'Pre Experience Qs'!D:D)</f>
        <v>23</v>
      </c>
      <c r="C13" s="1" t="str">
        <f>LOOKUP(A13,'Pre Experience Qs'!B:B,'Pre Experience Qs'!C:C)</f>
        <v>Female</v>
      </c>
      <c r="D13" s="1">
        <f>LOOKUP($A13,'Pre Experience Qs'!$B:$B,'Pre Experience Qs'!F:F)</f>
        <v>7</v>
      </c>
      <c r="E13" s="1">
        <f>LOOKUP($A13,'Pre Experience Qs'!$B:$B,'Pre Experience Qs'!G:G)</f>
        <v>7</v>
      </c>
      <c r="F13" s="1" t="str">
        <f>LOOKUP($A13,'Pre Experience Qs'!$B:$B,'Pre Experience Qs'!H:H)</f>
        <v>No</v>
      </c>
      <c r="G13" s="1">
        <f>LOOKUP(A13,'Post VR Responses'!$B:$B,'Scoring Form Responses'!C:C)</f>
        <v>4</v>
      </c>
      <c r="H13" s="1" t="str">
        <f>LOOKUP($A13,'Post VR Responses'!$B:$B,'Scoring Form Responses'!E:E)</f>
        <v>Question 4, Question 5, Question 6, Question 7, Question 9</v>
      </c>
      <c r="I13" s="1" t="b">
        <f t="shared" si="0"/>
        <v>0</v>
      </c>
      <c r="J13" s="1" t="b">
        <f t="shared" si="1"/>
        <v>0</v>
      </c>
      <c r="K13" s="1" t="b">
        <f t="shared" si="2"/>
        <v>0</v>
      </c>
      <c r="L13" s="1" t="b">
        <f t="shared" si="3"/>
        <v>1</v>
      </c>
      <c r="M13" s="1" t="b">
        <f t="shared" si="4"/>
        <v>1</v>
      </c>
      <c r="N13" s="1" t="b">
        <f t="shared" si="5"/>
        <v>1</v>
      </c>
      <c r="O13" s="1" t="b">
        <f t="shared" si="6"/>
        <v>1</v>
      </c>
      <c r="P13" s="1" t="b">
        <f t="shared" si="7"/>
        <v>0</v>
      </c>
      <c r="Q13" s="1" t="b">
        <f t="shared" si="8"/>
        <v>1</v>
      </c>
      <c r="R13" s="1" t="b">
        <f t="shared" si="9"/>
        <v>0</v>
      </c>
      <c r="S13" s="1">
        <f t="shared" si="10"/>
        <v>5</v>
      </c>
      <c r="T13" s="1">
        <f>MATCH(LOOKUP($A13,'Post 2D Responses'!$B:$B,'Post 2D Responses'!C:C),'Helper data'!$B$2:$B$8,0)</f>
        <v>3</v>
      </c>
      <c r="U13" s="1">
        <f>MATCH(LOOKUP($A13,'Post 2D Responses'!$B:$B,'Post 2D Responses'!D:D),'Helper data'!$B$2:$B$8,0)</f>
        <v>6</v>
      </c>
      <c r="V13" s="1">
        <f>MATCH(LOOKUP($A13,'Post 2D Responses'!$B:$B,'Post 2D Responses'!E:E),'Helper data'!$B$2:$B$8,0)</f>
        <v>6</v>
      </c>
      <c r="W13" s="1">
        <f>MATCH(LOOKUP($A13,'Post 2D Responses'!$B:$B,'Post 2D Responses'!F:F),'Helper data'!$B$2:$B$8,0)</f>
        <v>5</v>
      </c>
      <c r="X13" s="1">
        <f>MATCH(LOOKUP($A13,'Post 2D Responses'!$B:$B,'Post 2D Responses'!G:G),'Helper data'!$B$2:$B$8,0)</f>
        <v>4</v>
      </c>
      <c r="Y13" s="1">
        <f>MATCH(LOOKUP($A13,'Post 2D Responses'!$B:$B,'Post 2D Responses'!H:H),'Helper data'!$B$2:$B$8,0)</f>
        <v>4</v>
      </c>
      <c r="Z13" s="1">
        <f>MATCH(LOOKUP($A13,'Post 2D Responses'!$B:$B,'Post 2D Responses'!I:I),'Helper data'!$B$2:$B$8,0)</f>
        <v>6</v>
      </c>
      <c r="AA13" s="1">
        <f>MATCH(LOOKUP($A13,'Post 2D Responses'!$B:$B,'Post 2D Responses'!J:J),'Helper data'!$B$2:$B$8,0)</f>
        <v>5</v>
      </c>
      <c r="AB13" s="4">
        <f>MATCH(LOOKUP($A13,'Post VR Responses'!$B:$B,'Post VR Responses'!C:C),'Helper data'!$B$2:$B$8,0)</f>
        <v>7</v>
      </c>
      <c r="AC13" s="4">
        <f>MATCH(LOOKUP($A13,'Post VR Responses'!$B:$B,'Post VR Responses'!D:D),'Helper data'!$B$2:$B$8,0)</f>
        <v>2</v>
      </c>
      <c r="AD13" s="4">
        <f>MATCH(LOOKUP($A13,'Post VR Responses'!$B:$B,'Post VR Responses'!E:E),'Helper data'!$B$2:$B$8,0)</f>
        <v>6</v>
      </c>
      <c r="AE13" s="4">
        <f>MATCH(LOOKUP($A13,'Post VR Responses'!$B:$B,'Post VR Responses'!F:F),'Helper data'!$B$2:$B$8,0)</f>
        <v>5</v>
      </c>
      <c r="AF13" s="4">
        <f>MATCH(LOOKUP($A13,'Post VR Responses'!$B:$B,'Post VR Responses'!G:G),'Helper data'!$B$2:$B$8,0)</f>
        <v>4</v>
      </c>
      <c r="AG13" s="4">
        <f>MATCH(LOOKUP($A13,'Post VR Responses'!$B:$B,'Post VR Responses'!H:H),'Helper data'!$B$2:$B$8,0)</f>
        <v>3</v>
      </c>
      <c r="AH13" s="4">
        <f>MATCH(LOOKUP($A13,'Post VR Responses'!$B:$B,'Post VR Responses'!I:I),'Helper data'!$B$2:$B$8,0)</f>
        <v>1</v>
      </c>
      <c r="AI13" s="4">
        <f>MATCH(LOOKUP($A13,'Post VR Responses'!$B:$B,'Post VR Responses'!J:J),'Helper data'!$B$2:$B$8,0)</f>
        <v>2</v>
      </c>
      <c r="AJ13" s="4">
        <f>MATCH(LOOKUP($A13,'Post VR Responses'!$B:$B,'Post VR Responses'!L:L),'Helper data'!$B$2:$B$8,0)</f>
        <v>7</v>
      </c>
    </row>
    <row r="14" spans="1:36" ht="15.75" customHeight="1" x14ac:dyDescent="0.4">
      <c r="A14" s="1">
        <v>13</v>
      </c>
      <c r="B14" s="1">
        <f>LOOKUP(A14,'Pre Experience Qs'!B:B,'Pre Experience Qs'!D:D)</f>
        <v>23</v>
      </c>
      <c r="C14" s="1" t="str">
        <f>LOOKUP(A14,'Pre Experience Qs'!B:B,'Pre Experience Qs'!C:C)</f>
        <v>Male</v>
      </c>
      <c r="D14" s="1">
        <f>LOOKUP($A14,'Pre Experience Qs'!$B:$B,'Pre Experience Qs'!F:F)</f>
        <v>7</v>
      </c>
      <c r="E14" s="1">
        <f>LOOKUP($A14,'Pre Experience Qs'!$B:$B,'Pre Experience Qs'!G:G)</f>
        <v>7</v>
      </c>
      <c r="F14" s="1" t="str">
        <f>LOOKUP($A14,'Pre Experience Qs'!$B:$B,'Pre Experience Qs'!H:H)</f>
        <v>Yes</v>
      </c>
      <c r="G14" s="1">
        <f>LOOKUP(A14,'Post VR Responses'!$B:$B,'Scoring Form Responses'!C:C)</f>
        <v>8</v>
      </c>
      <c r="H14" s="1" t="str">
        <f>LOOKUP($A14,'Post VR Responses'!$B:$B,'Scoring Form Responses'!E:E)</f>
        <v>Question 1, Question 2, Question 4, Question 5, Question 6, Question 7, Question 9</v>
      </c>
      <c r="I14" s="1" t="b">
        <f t="shared" si="0"/>
        <v>1</v>
      </c>
      <c r="J14" s="1" t="b">
        <f t="shared" si="1"/>
        <v>1</v>
      </c>
      <c r="K14" s="1" t="b">
        <f t="shared" si="2"/>
        <v>0</v>
      </c>
      <c r="L14" s="1" t="b">
        <f t="shared" si="3"/>
        <v>1</v>
      </c>
      <c r="M14" s="1" t="b">
        <f t="shared" si="4"/>
        <v>1</v>
      </c>
      <c r="N14" s="1" t="b">
        <f t="shared" si="5"/>
        <v>1</v>
      </c>
      <c r="O14" s="1" t="b">
        <f t="shared" si="6"/>
        <v>1</v>
      </c>
      <c r="P14" s="1" t="b">
        <f t="shared" si="7"/>
        <v>0</v>
      </c>
      <c r="Q14" s="1" t="b">
        <f t="shared" si="8"/>
        <v>1</v>
      </c>
      <c r="R14" s="1" t="b">
        <f t="shared" si="9"/>
        <v>0</v>
      </c>
      <c r="S14" s="1">
        <f t="shared" si="10"/>
        <v>7</v>
      </c>
      <c r="T14" s="1">
        <f>MATCH(LOOKUP($A14,'Post 2D Responses'!$B:$B,'Post 2D Responses'!C:C),'Helper data'!$B$2:$B$8,0)</f>
        <v>5</v>
      </c>
      <c r="U14" s="1">
        <f>MATCH(LOOKUP($A14,'Post 2D Responses'!$B:$B,'Post 2D Responses'!D:D),'Helper data'!$B$2:$B$8,0)</f>
        <v>5</v>
      </c>
      <c r="V14" s="1">
        <f>MATCH(LOOKUP($A14,'Post 2D Responses'!$B:$B,'Post 2D Responses'!E:E),'Helper data'!$B$2:$B$8,0)</f>
        <v>5</v>
      </c>
      <c r="W14" s="1">
        <f>MATCH(LOOKUP($A14,'Post 2D Responses'!$B:$B,'Post 2D Responses'!F:F),'Helper data'!$B$2:$B$8,0)</f>
        <v>4</v>
      </c>
      <c r="X14" s="1">
        <f>MATCH(LOOKUP($A14,'Post 2D Responses'!$B:$B,'Post 2D Responses'!G:G),'Helper data'!$B$2:$B$8,0)</f>
        <v>3</v>
      </c>
      <c r="Y14" s="1">
        <f>MATCH(LOOKUP($A14,'Post 2D Responses'!$B:$B,'Post 2D Responses'!H:H),'Helper data'!$B$2:$B$8,0)</f>
        <v>3</v>
      </c>
      <c r="Z14" s="1">
        <f>MATCH(LOOKUP($A14,'Post 2D Responses'!$B:$B,'Post 2D Responses'!I:I),'Helper data'!$B$2:$B$8,0)</f>
        <v>2</v>
      </c>
      <c r="AA14" s="1">
        <f>MATCH(LOOKUP($A14,'Post 2D Responses'!$B:$B,'Post 2D Responses'!J:J),'Helper data'!$B$2:$B$8,0)</f>
        <v>2</v>
      </c>
      <c r="AB14" s="4">
        <f>MATCH(LOOKUP($A14,'Post VR Responses'!$B:$B,'Post VR Responses'!C:C),'Helper data'!$B$2:$B$8,0)</f>
        <v>7</v>
      </c>
      <c r="AC14" s="4">
        <f>MATCH(LOOKUP($A14,'Post VR Responses'!$B:$B,'Post VR Responses'!D:D),'Helper data'!$B$2:$B$8,0)</f>
        <v>2</v>
      </c>
      <c r="AD14" s="4">
        <f>MATCH(LOOKUP($A14,'Post VR Responses'!$B:$B,'Post VR Responses'!E:E),'Helper data'!$B$2:$B$8,0)</f>
        <v>5</v>
      </c>
      <c r="AE14" s="4">
        <f>MATCH(LOOKUP($A14,'Post VR Responses'!$B:$B,'Post VR Responses'!F:F),'Helper data'!$B$2:$B$8,0)</f>
        <v>5</v>
      </c>
      <c r="AF14" s="4">
        <f>MATCH(LOOKUP($A14,'Post VR Responses'!$B:$B,'Post VR Responses'!G:G),'Helper data'!$B$2:$B$8,0)</f>
        <v>3</v>
      </c>
      <c r="AG14" s="4">
        <f>MATCH(LOOKUP($A14,'Post VR Responses'!$B:$B,'Post VR Responses'!H:H),'Helper data'!$B$2:$B$8,0)</f>
        <v>3</v>
      </c>
      <c r="AH14" s="4">
        <f>MATCH(LOOKUP($A14,'Post VR Responses'!$B:$B,'Post VR Responses'!I:I),'Helper data'!$B$2:$B$8,0)</f>
        <v>1</v>
      </c>
      <c r="AI14" s="4">
        <f>MATCH(LOOKUP($A14,'Post VR Responses'!$B:$B,'Post VR Responses'!J:J),'Helper data'!$B$2:$B$8,0)</f>
        <v>2</v>
      </c>
      <c r="AJ14" s="4">
        <f>MATCH(LOOKUP($A14,'Post VR Responses'!$B:$B,'Post VR Responses'!L:L),'Helper data'!$B$2:$B$8,0)</f>
        <v>5</v>
      </c>
    </row>
    <row r="15" spans="1:36" ht="15.75" customHeight="1" x14ac:dyDescent="0.4">
      <c r="A15" s="1">
        <v>14</v>
      </c>
      <c r="B15" s="1">
        <f>LOOKUP(A15,'Pre Experience Qs'!B:B,'Pre Experience Qs'!D:D)</f>
        <v>27</v>
      </c>
      <c r="C15" s="1" t="str">
        <f>LOOKUP(A15,'Pre Experience Qs'!B:B,'Pre Experience Qs'!C:C)</f>
        <v>Male</v>
      </c>
      <c r="D15" s="1">
        <f>LOOKUP($A15,'Pre Experience Qs'!$B:$B,'Pre Experience Qs'!F:F)</f>
        <v>7</v>
      </c>
      <c r="E15" s="1">
        <f>LOOKUP($A15,'Pre Experience Qs'!$B:$B,'Pre Experience Qs'!G:G)</f>
        <v>8</v>
      </c>
      <c r="F15" s="1" t="str">
        <f>LOOKUP($A15,'Pre Experience Qs'!$B:$B,'Pre Experience Qs'!H:H)</f>
        <v>Yes</v>
      </c>
      <c r="G15" s="1">
        <f>LOOKUP(A15,'Post VR Responses'!$B:$B,'Scoring Form Responses'!C:C)</f>
        <v>7</v>
      </c>
      <c r="H15" s="1" t="str">
        <f>LOOKUP($A15,'Post VR Responses'!$B:$B,'Scoring Form Responses'!E:E)</f>
        <v>Question 2, Question 4, Question 5, Question 7, Question 9</v>
      </c>
      <c r="I15" s="1" t="b">
        <f t="shared" si="0"/>
        <v>0</v>
      </c>
      <c r="J15" s="1" t="b">
        <f t="shared" si="1"/>
        <v>1</v>
      </c>
      <c r="K15" s="1" t="b">
        <f t="shared" si="2"/>
        <v>0</v>
      </c>
      <c r="L15" s="1" t="b">
        <f t="shared" si="3"/>
        <v>1</v>
      </c>
      <c r="M15" s="1" t="b">
        <f t="shared" si="4"/>
        <v>1</v>
      </c>
      <c r="N15" s="1" t="b">
        <f t="shared" si="5"/>
        <v>0</v>
      </c>
      <c r="O15" s="1" t="b">
        <f t="shared" si="6"/>
        <v>1</v>
      </c>
      <c r="P15" s="1" t="b">
        <f t="shared" si="7"/>
        <v>0</v>
      </c>
      <c r="Q15" s="1" t="b">
        <f t="shared" si="8"/>
        <v>1</v>
      </c>
      <c r="R15" s="1" t="b">
        <f t="shared" si="9"/>
        <v>0</v>
      </c>
      <c r="S15" s="1">
        <f t="shared" si="10"/>
        <v>5</v>
      </c>
      <c r="T15" s="1">
        <f>MATCH(LOOKUP($A15,'Post 2D Responses'!$B:$B,'Post 2D Responses'!C:C),'Helper data'!$B$2:$B$8,0)</f>
        <v>5</v>
      </c>
      <c r="U15" s="1">
        <f>MATCH(LOOKUP($A15,'Post 2D Responses'!$B:$B,'Post 2D Responses'!D:D),'Helper data'!$B$2:$B$8,0)</f>
        <v>2</v>
      </c>
      <c r="V15" s="1">
        <f>MATCH(LOOKUP($A15,'Post 2D Responses'!$B:$B,'Post 2D Responses'!E:E),'Helper data'!$B$2:$B$8,0)</f>
        <v>5</v>
      </c>
      <c r="W15" s="1">
        <f>MATCH(LOOKUP($A15,'Post 2D Responses'!$B:$B,'Post 2D Responses'!F:F),'Helper data'!$B$2:$B$8,0)</f>
        <v>3</v>
      </c>
      <c r="X15" s="1">
        <f>MATCH(LOOKUP($A15,'Post 2D Responses'!$B:$B,'Post 2D Responses'!G:G),'Helper data'!$B$2:$B$8,0)</f>
        <v>3</v>
      </c>
      <c r="Y15" s="1">
        <f>MATCH(LOOKUP($A15,'Post 2D Responses'!$B:$B,'Post 2D Responses'!H:H),'Helper data'!$B$2:$B$8,0)</f>
        <v>3</v>
      </c>
      <c r="Z15" s="1">
        <f>MATCH(LOOKUP($A15,'Post 2D Responses'!$B:$B,'Post 2D Responses'!I:I),'Helper data'!$B$2:$B$8,0)</f>
        <v>5</v>
      </c>
      <c r="AA15" s="1">
        <f>MATCH(LOOKUP($A15,'Post 2D Responses'!$B:$B,'Post 2D Responses'!J:J),'Helper data'!$B$2:$B$8,0)</f>
        <v>5</v>
      </c>
      <c r="AB15" s="4">
        <f>MATCH(LOOKUP($A15,'Post VR Responses'!$B:$B,'Post VR Responses'!C:C),'Helper data'!$B$2:$B$8,0)</f>
        <v>6</v>
      </c>
      <c r="AC15" s="4">
        <f>MATCH(LOOKUP($A15,'Post VR Responses'!$B:$B,'Post VR Responses'!D:D),'Helper data'!$B$2:$B$8,0)</f>
        <v>4</v>
      </c>
      <c r="AD15" s="4">
        <f>MATCH(LOOKUP($A15,'Post VR Responses'!$B:$B,'Post VR Responses'!E:E),'Helper data'!$B$2:$B$8,0)</f>
        <v>6</v>
      </c>
      <c r="AE15" s="4">
        <f>MATCH(LOOKUP($A15,'Post VR Responses'!$B:$B,'Post VR Responses'!F:F),'Helper data'!$B$2:$B$8,0)</f>
        <v>6</v>
      </c>
      <c r="AF15" s="4">
        <f>MATCH(LOOKUP($A15,'Post VR Responses'!$B:$B,'Post VR Responses'!G:G),'Helper data'!$B$2:$B$8,0)</f>
        <v>3</v>
      </c>
      <c r="AG15" s="4">
        <f>MATCH(LOOKUP($A15,'Post VR Responses'!$B:$B,'Post VR Responses'!H:H),'Helper data'!$B$2:$B$8,0)</f>
        <v>3</v>
      </c>
      <c r="AH15" s="4">
        <f>MATCH(LOOKUP($A15,'Post VR Responses'!$B:$B,'Post VR Responses'!I:I),'Helper data'!$B$2:$B$8,0)</f>
        <v>3</v>
      </c>
      <c r="AI15" s="4">
        <f>MATCH(LOOKUP($A15,'Post VR Responses'!$B:$B,'Post VR Responses'!J:J),'Helper data'!$B$2:$B$8,0)</f>
        <v>2</v>
      </c>
      <c r="AJ15" s="4">
        <f>MATCH(LOOKUP($A15,'Post VR Responses'!$B:$B,'Post VR Responses'!L:L),'Helper data'!$B$2:$B$8,0)</f>
        <v>5</v>
      </c>
    </row>
    <row r="16" spans="1:36" ht="15.75" customHeight="1" x14ac:dyDescent="0.4">
      <c r="A16" s="1">
        <v>15</v>
      </c>
      <c r="B16" s="1">
        <f>LOOKUP(A16,'Pre Experience Qs'!B:B,'Pre Experience Qs'!D:D)</f>
        <v>21</v>
      </c>
      <c r="C16" s="1" t="str">
        <f>LOOKUP(A16,'Pre Experience Qs'!B:B,'Pre Experience Qs'!C:C)</f>
        <v>Male</v>
      </c>
      <c r="D16" s="1">
        <f>LOOKUP($A16,'Pre Experience Qs'!$B:$B,'Pre Experience Qs'!F:F)</f>
        <v>7</v>
      </c>
      <c r="E16" s="1">
        <f>LOOKUP($A16,'Pre Experience Qs'!$B:$B,'Pre Experience Qs'!G:G)</f>
        <v>9</v>
      </c>
      <c r="F16" s="1" t="str">
        <f>LOOKUP($A16,'Pre Experience Qs'!$B:$B,'Pre Experience Qs'!H:H)</f>
        <v>No</v>
      </c>
      <c r="G16" s="1">
        <f>LOOKUP(A16,'Post VR Responses'!$B:$B,'Scoring Form Responses'!C:C)</f>
        <v>5</v>
      </c>
      <c r="H16" s="1" t="str">
        <f>LOOKUP($A16,'Post VR Responses'!$B:$B,'Scoring Form Responses'!E:E)</f>
        <v>Question 2, Question 4, Question 6</v>
      </c>
      <c r="I16" s="1" t="b">
        <f t="shared" si="0"/>
        <v>0</v>
      </c>
      <c r="J16" s="1" t="b">
        <f t="shared" si="1"/>
        <v>1</v>
      </c>
      <c r="K16" s="1" t="b">
        <f t="shared" si="2"/>
        <v>0</v>
      </c>
      <c r="L16" s="1" t="b">
        <f t="shared" si="3"/>
        <v>1</v>
      </c>
      <c r="M16" s="1" t="b">
        <f t="shared" si="4"/>
        <v>0</v>
      </c>
      <c r="N16" s="1" t="b">
        <f t="shared" si="5"/>
        <v>1</v>
      </c>
      <c r="O16" s="1" t="b">
        <f t="shared" si="6"/>
        <v>0</v>
      </c>
      <c r="P16" s="1" t="b">
        <f t="shared" si="7"/>
        <v>0</v>
      </c>
      <c r="Q16" s="1" t="b">
        <f t="shared" si="8"/>
        <v>0</v>
      </c>
      <c r="R16" s="1" t="b">
        <f t="shared" si="9"/>
        <v>0</v>
      </c>
      <c r="S16" s="1">
        <f t="shared" si="10"/>
        <v>3</v>
      </c>
      <c r="T16" s="1">
        <f>MATCH(LOOKUP($A16,'Post 2D Responses'!$B:$B,'Post 2D Responses'!C:C),'Helper data'!$B$2:$B$8,0)</f>
        <v>6</v>
      </c>
      <c r="U16" s="1">
        <f>MATCH(LOOKUP($A16,'Post 2D Responses'!$B:$B,'Post 2D Responses'!D:D),'Helper data'!$B$2:$B$8,0)</f>
        <v>6</v>
      </c>
      <c r="V16" s="1">
        <f>MATCH(LOOKUP($A16,'Post 2D Responses'!$B:$B,'Post 2D Responses'!E:E),'Helper data'!$B$2:$B$8,0)</f>
        <v>5</v>
      </c>
      <c r="W16" s="1">
        <f>MATCH(LOOKUP($A16,'Post 2D Responses'!$B:$B,'Post 2D Responses'!F:F),'Helper data'!$B$2:$B$8,0)</f>
        <v>4</v>
      </c>
      <c r="X16" s="1">
        <f>MATCH(LOOKUP($A16,'Post 2D Responses'!$B:$B,'Post 2D Responses'!G:G),'Helper data'!$B$2:$B$8,0)</f>
        <v>5</v>
      </c>
      <c r="Y16" s="1">
        <f>MATCH(LOOKUP($A16,'Post 2D Responses'!$B:$B,'Post 2D Responses'!H:H),'Helper data'!$B$2:$B$8,0)</f>
        <v>3</v>
      </c>
      <c r="Z16" s="1">
        <f>MATCH(LOOKUP($A16,'Post 2D Responses'!$B:$B,'Post 2D Responses'!I:I),'Helper data'!$B$2:$B$8,0)</f>
        <v>5</v>
      </c>
      <c r="AA16" s="1">
        <f>MATCH(LOOKUP($A16,'Post 2D Responses'!$B:$B,'Post 2D Responses'!J:J),'Helper data'!$B$2:$B$8,0)</f>
        <v>2</v>
      </c>
      <c r="AB16" s="4">
        <f>MATCH(LOOKUP($A16,'Post VR Responses'!$B:$B,'Post VR Responses'!C:C),'Helper data'!$B$2:$B$8,0)</f>
        <v>6</v>
      </c>
      <c r="AC16" s="4">
        <f>MATCH(LOOKUP($A16,'Post VR Responses'!$B:$B,'Post VR Responses'!D:D),'Helper data'!$B$2:$B$8,0)</f>
        <v>5</v>
      </c>
      <c r="AD16" s="4">
        <f>MATCH(LOOKUP($A16,'Post VR Responses'!$B:$B,'Post VR Responses'!E:E),'Helper data'!$B$2:$B$8,0)</f>
        <v>6</v>
      </c>
      <c r="AE16" s="4">
        <f>MATCH(LOOKUP($A16,'Post VR Responses'!$B:$B,'Post VR Responses'!F:F),'Helper data'!$B$2:$B$8,0)</f>
        <v>6</v>
      </c>
      <c r="AF16" s="4">
        <f>MATCH(LOOKUP($A16,'Post VR Responses'!$B:$B,'Post VR Responses'!G:G),'Helper data'!$B$2:$B$8,0)</f>
        <v>6</v>
      </c>
      <c r="AG16" s="4">
        <f>MATCH(LOOKUP($A16,'Post VR Responses'!$B:$B,'Post VR Responses'!H:H),'Helper data'!$B$2:$B$8,0)</f>
        <v>5</v>
      </c>
      <c r="AH16" s="4">
        <f>MATCH(LOOKUP($A16,'Post VR Responses'!$B:$B,'Post VR Responses'!I:I),'Helper data'!$B$2:$B$8,0)</f>
        <v>5</v>
      </c>
      <c r="AI16" s="4">
        <f>MATCH(LOOKUP($A16,'Post VR Responses'!$B:$B,'Post VR Responses'!J:J),'Helper data'!$B$2:$B$8,0)</f>
        <v>4</v>
      </c>
      <c r="AJ16" s="4">
        <f>MATCH(LOOKUP($A16,'Post VR Responses'!$B:$B,'Post VR Responses'!L:L),'Helper data'!$B$2:$B$8,0)</f>
        <v>6</v>
      </c>
    </row>
    <row r="17" spans="1:36" ht="15.75" customHeight="1" x14ac:dyDescent="0.4">
      <c r="A17" s="1">
        <v>16</v>
      </c>
      <c r="B17" s="1">
        <f>LOOKUP(A17,'Pre Experience Qs'!B:B,'Pre Experience Qs'!D:D)</f>
        <v>22</v>
      </c>
      <c r="C17" s="1" t="str">
        <f>LOOKUP(A17,'Pre Experience Qs'!B:B,'Pre Experience Qs'!C:C)</f>
        <v>Male</v>
      </c>
      <c r="D17" s="1">
        <f>LOOKUP($A17,'Pre Experience Qs'!$B:$B,'Pre Experience Qs'!F:F)</f>
        <v>8</v>
      </c>
      <c r="E17" s="1">
        <f>LOOKUP($A17,'Pre Experience Qs'!$B:$B,'Pre Experience Qs'!G:G)</f>
        <v>7</v>
      </c>
      <c r="F17" s="1" t="str">
        <f>LOOKUP($A17,'Pre Experience Qs'!$B:$B,'Pre Experience Qs'!H:H)</f>
        <v>No</v>
      </c>
      <c r="G17" s="1">
        <f>LOOKUP(A17,'Post VR Responses'!$B:$B,'Scoring Form Responses'!C:C)</f>
        <v>9</v>
      </c>
      <c r="H17" s="1" t="str">
        <f>LOOKUP($A17,'Post VR Responses'!$B:$B,'Scoring Form Responses'!E:E)</f>
        <v>Question 2, Question 4, Question 5, Question 6, Question 7, Question 8, Question 9</v>
      </c>
      <c r="I17" s="1" t="b">
        <f t="shared" si="0"/>
        <v>0</v>
      </c>
      <c r="J17" s="1" t="b">
        <f t="shared" si="1"/>
        <v>1</v>
      </c>
      <c r="K17" s="1" t="b">
        <f t="shared" si="2"/>
        <v>0</v>
      </c>
      <c r="L17" s="1" t="b">
        <f t="shared" si="3"/>
        <v>1</v>
      </c>
      <c r="M17" s="1" t="b">
        <f t="shared" si="4"/>
        <v>1</v>
      </c>
      <c r="N17" s="1" t="b">
        <f t="shared" si="5"/>
        <v>1</v>
      </c>
      <c r="O17" s="1" t="b">
        <f t="shared" si="6"/>
        <v>1</v>
      </c>
      <c r="P17" s="1" t="b">
        <f t="shared" si="7"/>
        <v>1</v>
      </c>
      <c r="Q17" s="1" t="b">
        <f t="shared" si="8"/>
        <v>1</v>
      </c>
      <c r="R17" s="1" t="b">
        <f t="shared" si="9"/>
        <v>0</v>
      </c>
      <c r="S17" s="1">
        <f t="shared" si="10"/>
        <v>7</v>
      </c>
      <c r="T17" s="1">
        <f>MATCH(LOOKUP($A17,'Post 2D Responses'!$B:$B,'Post 2D Responses'!C:C),'Helper data'!$B$2:$B$8,0)</f>
        <v>3</v>
      </c>
      <c r="U17" s="1">
        <f>MATCH(LOOKUP($A17,'Post 2D Responses'!$B:$B,'Post 2D Responses'!D:D),'Helper data'!$B$2:$B$8,0)</f>
        <v>5</v>
      </c>
      <c r="V17" s="1">
        <f>MATCH(LOOKUP($A17,'Post 2D Responses'!$B:$B,'Post 2D Responses'!E:E),'Helper data'!$B$2:$B$8,0)</f>
        <v>5</v>
      </c>
      <c r="W17" s="1">
        <f>MATCH(LOOKUP($A17,'Post 2D Responses'!$B:$B,'Post 2D Responses'!F:F),'Helper data'!$B$2:$B$8,0)</f>
        <v>4</v>
      </c>
      <c r="X17" s="1">
        <f>MATCH(LOOKUP($A17,'Post 2D Responses'!$B:$B,'Post 2D Responses'!G:G),'Helper data'!$B$2:$B$8,0)</f>
        <v>2</v>
      </c>
      <c r="Y17" s="1">
        <f>MATCH(LOOKUP($A17,'Post 2D Responses'!$B:$B,'Post 2D Responses'!H:H),'Helper data'!$B$2:$B$8,0)</f>
        <v>2</v>
      </c>
      <c r="Z17" s="1">
        <f>MATCH(LOOKUP($A17,'Post 2D Responses'!$B:$B,'Post 2D Responses'!I:I),'Helper data'!$B$2:$B$8,0)</f>
        <v>2</v>
      </c>
      <c r="AA17" s="1">
        <f>MATCH(LOOKUP($A17,'Post 2D Responses'!$B:$B,'Post 2D Responses'!J:J),'Helper data'!$B$2:$B$8,0)</f>
        <v>1</v>
      </c>
      <c r="AB17" s="4">
        <f>MATCH(LOOKUP($A17,'Post VR Responses'!$B:$B,'Post VR Responses'!C:C),'Helper data'!$B$2:$B$8,0)</f>
        <v>6</v>
      </c>
      <c r="AC17" s="4">
        <f>MATCH(LOOKUP($A17,'Post VR Responses'!$B:$B,'Post VR Responses'!D:D),'Helper data'!$B$2:$B$8,0)</f>
        <v>4</v>
      </c>
      <c r="AD17" s="4">
        <f>MATCH(LOOKUP($A17,'Post VR Responses'!$B:$B,'Post VR Responses'!E:E),'Helper data'!$B$2:$B$8,0)</f>
        <v>6</v>
      </c>
      <c r="AE17" s="4">
        <f>MATCH(LOOKUP($A17,'Post VR Responses'!$B:$B,'Post VR Responses'!F:F),'Helper data'!$B$2:$B$8,0)</f>
        <v>7</v>
      </c>
      <c r="AF17" s="4">
        <f>MATCH(LOOKUP($A17,'Post VR Responses'!$B:$B,'Post VR Responses'!G:G),'Helper data'!$B$2:$B$8,0)</f>
        <v>4</v>
      </c>
      <c r="AG17" s="4">
        <f>MATCH(LOOKUP($A17,'Post VR Responses'!$B:$B,'Post VR Responses'!H:H),'Helper data'!$B$2:$B$8,0)</f>
        <v>3</v>
      </c>
      <c r="AH17" s="4">
        <f>MATCH(LOOKUP($A17,'Post VR Responses'!$B:$B,'Post VR Responses'!I:I),'Helper data'!$B$2:$B$8,0)</f>
        <v>2</v>
      </c>
      <c r="AI17" s="4">
        <f>MATCH(LOOKUP($A17,'Post VR Responses'!$B:$B,'Post VR Responses'!J:J),'Helper data'!$B$2:$B$8,0)</f>
        <v>1</v>
      </c>
      <c r="AJ17" s="4">
        <f>MATCH(LOOKUP($A17,'Post VR Responses'!$B:$B,'Post VR Responses'!L:L),'Helper data'!$B$2:$B$8,0)</f>
        <v>4</v>
      </c>
    </row>
    <row r="18" spans="1:36" ht="15.75" customHeight="1" x14ac:dyDescent="0.4">
      <c r="A18" s="1">
        <v>17</v>
      </c>
      <c r="B18" s="1">
        <f>LOOKUP(A18,'Pre Experience Qs'!B:B,'Pre Experience Qs'!D:D)</f>
        <v>23</v>
      </c>
      <c r="C18" s="1" t="str">
        <f>LOOKUP(A18,'Pre Experience Qs'!B:B,'Pre Experience Qs'!C:C)</f>
        <v>Female</v>
      </c>
      <c r="D18" s="1">
        <f>LOOKUP($A18,'Pre Experience Qs'!$B:$B,'Pre Experience Qs'!F:F)</f>
        <v>5</v>
      </c>
      <c r="E18" s="1">
        <f>LOOKUP($A18,'Pre Experience Qs'!$B:$B,'Pre Experience Qs'!G:G)</f>
        <v>5</v>
      </c>
      <c r="F18" s="1" t="str">
        <f>LOOKUP($A18,'Pre Experience Qs'!$B:$B,'Pre Experience Qs'!H:H)</f>
        <v>Yes</v>
      </c>
      <c r="G18" s="1">
        <f>LOOKUP(A18,'Post VR Responses'!$B:$B,'Scoring Form Responses'!C:C)</f>
        <v>5</v>
      </c>
      <c r="H18" s="1" t="str">
        <f>LOOKUP($A18,'Post VR Responses'!$B:$B,'Scoring Form Responses'!E:E)</f>
        <v>Question 10</v>
      </c>
      <c r="I18" s="1" t="b">
        <f t="shared" si="0"/>
        <v>0</v>
      </c>
      <c r="J18" s="1" t="b">
        <f t="shared" si="1"/>
        <v>0</v>
      </c>
      <c r="K18" s="1" t="b">
        <f t="shared" si="2"/>
        <v>0</v>
      </c>
      <c r="L18" s="1" t="b">
        <f t="shared" si="3"/>
        <v>0</v>
      </c>
      <c r="M18" s="1" t="b">
        <f t="shared" si="4"/>
        <v>0</v>
      </c>
      <c r="N18" s="1" t="b">
        <f t="shared" si="5"/>
        <v>0</v>
      </c>
      <c r="O18" s="1" t="b">
        <f t="shared" si="6"/>
        <v>0</v>
      </c>
      <c r="P18" s="1" t="b">
        <f t="shared" si="7"/>
        <v>0</v>
      </c>
      <c r="Q18" s="1" t="b">
        <f t="shared" si="8"/>
        <v>0</v>
      </c>
      <c r="R18" s="1" t="b">
        <f t="shared" si="9"/>
        <v>1</v>
      </c>
      <c r="S18" s="1">
        <v>0</v>
      </c>
      <c r="T18" s="1">
        <f>MATCH(LOOKUP($A18,'Post 2D Responses'!$B:$B,'Post 2D Responses'!C:C),'Helper data'!$B$2:$B$8,0)</f>
        <v>4</v>
      </c>
      <c r="U18" s="1">
        <f>MATCH(LOOKUP($A18,'Post 2D Responses'!$B:$B,'Post 2D Responses'!D:D),'Helper data'!$B$2:$B$8,0)</f>
        <v>6</v>
      </c>
      <c r="V18" s="1">
        <f>MATCH(LOOKUP($A18,'Post 2D Responses'!$B:$B,'Post 2D Responses'!E:E),'Helper data'!$B$2:$B$8,0)</f>
        <v>6</v>
      </c>
      <c r="W18" s="1">
        <f>MATCH(LOOKUP($A18,'Post 2D Responses'!$B:$B,'Post 2D Responses'!F:F),'Helper data'!$B$2:$B$8,0)</f>
        <v>3</v>
      </c>
      <c r="X18" s="1">
        <f>MATCH(LOOKUP($A18,'Post 2D Responses'!$B:$B,'Post 2D Responses'!G:G),'Helper data'!$B$2:$B$8,0)</f>
        <v>4</v>
      </c>
      <c r="Y18" s="1">
        <f>MATCH(LOOKUP($A18,'Post 2D Responses'!$B:$B,'Post 2D Responses'!H:H),'Helper data'!$B$2:$B$8,0)</f>
        <v>3</v>
      </c>
      <c r="Z18" s="1">
        <f>MATCH(LOOKUP($A18,'Post 2D Responses'!$B:$B,'Post 2D Responses'!I:I),'Helper data'!$B$2:$B$8,0)</f>
        <v>4</v>
      </c>
      <c r="AA18" s="1">
        <f>MATCH(LOOKUP($A18,'Post 2D Responses'!$B:$B,'Post 2D Responses'!J:J),'Helper data'!$B$2:$B$8,0)</f>
        <v>4</v>
      </c>
      <c r="AB18" s="4">
        <f>MATCH(LOOKUP($A18,'Post VR Responses'!$B:$B,'Post VR Responses'!C:C),'Helper data'!$B$2:$B$8,0)</f>
        <v>2</v>
      </c>
      <c r="AC18" s="4">
        <f>MATCH(LOOKUP($A18,'Post VR Responses'!$B:$B,'Post VR Responses'!D:D),'Helper data'!$B$2:$B$8,0)</f>
        <v>6</v>
      </c>
      <c r="AD18" s="4">
        <f>MATCH(LOOKUP($A18,'Post VR Responses'!$B:$B,'Post VR Responses'!E:E),'Helper data'!$B$2:$B$8,0)</f>
        <v>6</v>
      </c>
      <c r="AE18" s="4">
        <f>MATCH(LOOKUP($A18,'Post VR Responses'!$B:$B,'Post VR Responses'!F:F),'Helper data'!$B$2:$B$8,0)</f>
        <v>2</v>
      </c>
      <c r="AF18" s="4">
        <f>MATCH(LOOKUP($A18,'Post VR Responses'!$B:$B,'Post VR Responses'!G:G),'Helper data'!$B$2:$B$8,0)</f>
        <v>3</v>
      </c>
      <c r="AG18" s="4">
        <f>MATCH(LOOKUP($A18,'Post VR Responses'!$B:$B,'Post VR Responses'!H:H),'Helper data'!$B$2:$B$8,0)</f>
        <v>2</v>
      </c>
      <c r="AH18" s="4">
        <f>MATCH(LOOKUP($A18,'Post VR Responses'!$B:$B,'Post VR Responses'!I:I),'Helper data'!$B$2:$B$8,0)</f>
        <v>4</v>
      </c>
      <c r="AI18" s="4">
        <f>MATCH(LOOKUP($A18,'Post VR Responses'!$B:$B,'Post VR Responses'!J:J),'Helper data'!$B$2:$B$8,0)</f>
        <v>3</v>
      </c>
      <c r="AJ18" s="4">
        <f>MATCH(LOOKUP($A18,'Post VR Responses'!$B:$B,'Post VR Responses'!L:L),'Helper data'!$B$2:$B$8,0)</f>
        <v>1</v>
      </c>
    </row>
    <row r="19" spans="1:36" ht="15.75" customHeight="1" x14ac:dyDescent="0.4">
      <c r="A19" s="1">
        <v>18</v>
      </c>
      <c r="B19" s="1">
        <f>LOOKUP(A19,'Pre Experience Qs'!B:B,'Pre Experience Qs'!D:D)</f>
        <v>21</v>
      </c>
      <c r="C19" s="1" t="str">
        <f>LOOKUP(A19,'Pre Experience Qs'!B:B,'Pre Experience Qs'!C:C)</f>
        <v>Female</v>
      </c>
      <c r="D19" s="1">
        <f>LOOKUP($A19,'Pre Experience Qs'!$B:$B,'Pre Experience Qs'!F:F)</f>
        <v>8</v>
      </c>
      <c r="E19" s="1">
        <f>LOOKUP($A19,'Pre Experience Qs'!$B:$B,'Pre Experience Qs'!G:G)</f>
        <v>8</v>
      </c>
      <c r="F19" s="1" t="str">
        <f>LOOKUP($A19,'Pre Experience Qs'!$B:$B,'Pre Experience Qs'!H:H)</f>
        <v>No</v>
      </c>
      <c r="G19" s="1">
        <f>LOOKUP(A19,'Post VR Responses'!$B:$B,'Scoring Form Responses'!C:C)</f>
        <v>7</v>
      </c>
      <c r="H19" s="1" t="str">
        <f>LOOKUP($A19,'Post VR Responses'!$B:$B,'Scoring Form Responses'!E:E)</f>
        <v>Question 2, Question 7</v>
      </c>
      <c r="I19" s="1" t="b">
        <f t="shared" si="0"/>
        <v>0</v>
      </c>
      <c r="J19" s="1" t="b">
        <f t="shared" si="1"/>
        <v>1</v>
      </c>
      <c r="K19" s="1" t="b">
        <f t="shared" si="2"/>
        <v>0</v>
      </c>
      <c r="L19" s="1" t="b">
        <f t="shared" si="3"/>
        <v>0</v>
      </c>
      <c r="M19" s="1" t="b">
        <f t="shared" si="4"/>
        <v>0</v>
      </c>
      <c r="N19" s="1" t="b">
        <f t="shared" si="5"/>
        <v>0</v>
      </c>
      <c r="O19" s="1" t="b">
        <f t="shared" si="6"/>
        <v>1</v>
      </c>
      <c r="P19" s="1" t="b">
        <f t="shared" si="7"/>
        <v>0</v>
      </c>
      <c r="Q19" s="1" t="b">
        <f t="shared" si="8"/>
        <v>0</v>
      </c>
      <c r="R19" s="1" t="b">
        <f t="shared" si="9"/>
        <v>0</v>
      </c>
      <c r="S19" s="1">
        <f t="shared" ref="S19:S20" si="11">COUNTIF(I19:R19,TRUE)</f>
        <v>2</v>
      </c>
      <c r="T19" s="1">
        <f>MATCH(LOOKUP($A19,'Post 2D Responses'!$B:$B,'Post 2D Responses'!C:C),'Helper data'!$B$2:$B$8,0)</f>
        <v>5</v>
      </c>
      <c r="U19" s="1">
        <f>MATCH(LOOKUP($A19,'Post 2D Responses'!$B:$B,'Post 2D Responses'!D:D),'Helper data'!$B$2:$B$8,0)</f>
        <v>4</v>
      </c>
      <c r="V19" s="1">
        <f>MATCH(LOOKUP($A19,'Post 2D Responses'!$B:$B,'Post 2D Responses'!E:E),'Helper data'!$B$2:$B$8,0)</f>
        <v>6</v>
      </c>
      <c r="W19" s="1">
        <f>MATCH(LOOKUP($A19,'Post 2D Responses'!$B:$B,'Post 2D Responses'!F:F),'Helper data'!$B$2:$B$8,0)</f>
        <v>5</v>
      </c>
      <c r="X19" s="1">
        <f>MATCH(LOOKUP($A19,'Post 2D Responses'!$B:$B,'Post 2D Responses'!G:G),'Helper data'!$B$2:$B$8,0)</f>
        <v>2</v>
      </c>
      <c r="Y19" s="1">
        <f>MATCH(LOOKUP($A19,'Post 2D Responses'!$B:$B,'Post 2D Responses'!H:H),'Helper data'!$B$2:$B$8,0)</f>
        <v>2</v>
      </c>
      <c r="Z19" s="1">
        <f>MATCH(LOOKUP($A19,'Post 2D Responses'!$B:$B,'Post 2D Responses'!I:I),'Helper data'!$B$2:$B$8,0)</f>
        <v>3</v>
      </c>
      <c r="AA19" s="1">
        <f>MATCH(LOOKUP($A19,'Post 2D Responses'!$B:$B,'Post 2D Responses'!J:J),'Helper data'!$B$2:$B$8,0)</f>
        <v>4</v>
      </c>
      <c r="AB19" s="4">
        <f>MATCH(LOOKUP($A19,'Post VR Responses'!$B:$B,'Post VR Responses'!C:C),'Helper data'!$B$2:$B$8,0)</f>
        <v>6</v>
      </c>
      <c r="AC19" s="4">
        <f>MATCH(LOOKUP($A19,'Post VR Responses'!$B:$B,'Post VR Responses'!D:D),'Helper data'!$B$2:$B$8,0)</f>
        <v>3</v>
      </c>
      <c r="AD19" s="4">
        <f>MATCH(LOOKUP($A19,'Post VR Responses'!$B:$B,'Post VR Responses'!E:E),'Helper data'!$B$2:$B$8,0)</f>
        <v>5</v>
      </c>
      <c r="AE19" s="4">
        <f>MATCH(LOOKUP($A19,'Post VR Responses'!$B:$B,'Post VR Responses'!F:F),'Helper data'!$B$2:$B$8,0)</f>
        <v>6</v>
      </c>
      <c r="AF19" s="4">
        <f>MATCH(LOOKUP($A19,'Post VR Responses'!$B:$B,'Post VR Responses'!G:G),'Helper data'!$B$2:$B$8,0)</f>
        <v>3</v>
      </c>
      <c r="AG19" s="4">
        <f>MATCH(LOOKUP($A19,'Post VR Responses'!$B:$B,'Post VR Responses'!H:H),'Helper data'!$B$2:$B$8,0)</f>
        <v>3</v>
      </c>
      <c r="AH19" s="4">
        <f>MATCH(LOOKUP($A19,'Post VR Responses'!$B:$B,'Post VR Responses'!I:I),'Helper data'!$B$2:$B$8,0)</f>
        <v>5</v>
      </c>
      <c r="AI19" s="4">
        <f>MATCH(LOOKUP($A19,'Post VR Responses'!$B:$B,'Post VR Responses'!J:J),'Helper data'!$B$2:$B$8,0)</f>
        <v>4</v>
      </c>
      <c r="AJ19" s="4">
        <f>MATCH(LOOKUP($A19,'Post VR Responses'!$B:$B,'Post VR Responses'!L:L),'Helper data'!$B$2:$B$8,0)</f>
        <v>6</v>
      </c>
    </row>
    <row r="20" spans="1:36" ht="15.75" customHeight="1" x14ac:dyDescent="0.4">
      <c r="A20" s="1">
        <v>19</v>
      </c>
      <c r="B20" s="1">
        <f>LOOKUP(A20,'Pre Experience Qs'!B:B,'Pre Experience Qs'!D:D)</f>
        <v>21</v>
      </c>
      <c r="C20" s="1" t="str">
        <f>LOOKUP(A20,'Pre Experience Qs'!B:B,'Pre Experience Qs'!C:C)</f>
        <v>Male</v>
      </c>
      <c r="D20" s="1">
        <f>LOOKUP($A20,'Pre Experience Qs'!$B:$B,'Pre Experience Qs'!F:F)</f>
        <v>7</v>
      </c>
      <c r="E20" s="1">
        <f>LOOKUP($A20,'Pre Experience Qs'!$B:$B,'Pre Experience Qs'!G:G)</f>
        <v>5</v>
      </c>
      <c r="F20" s="1" t="str">
        <f>LOOKUP($A20,'Pre Experience Qs'!$B:$B,'Pre Experience Qs'!H:H)</f>
        <v>No</v>
      </c>
      <c r="G20" s="1">
        <f>LOOKUP(A20,'Post VR Responses'!$B:$B,'Scoring Form Responses'!C:C)</f>
        <v>5</v>
      </c>
      <c r="H20" s="1" t="str">
        <f>LOOKUP($A20,'Post VR Responses'!$B:$B,'Scoring Form Responses'!E:E)</f>
        <v>Question 2, Question 4, Question 6, Question 7, Question 9</v>
      </c>
      <c r="I20" s="1" t="b">
        <f t="shared" si="0"/>
        <v>0</v>
      </c>
      <c r="J20" s="1" t="b">
        <f t="shared" si="1"/>
        <v>1</v>
      </c>
      <c r="K20" s="1" t="b">
        <f t="shared" si="2"/>
        <v>0</v>
      </c>
      <c r="L20" s="1" t="b">
        <f t="shared" si="3"/>
        <v>1</v>
      </c>
      <c r="M20" s="1" t="b">
        <f t="shared" si="4"/>
        <v>0</v>
      </c>
      <c r="N20" s="1" t="b">
        <f t="shared" si="5"/>
        <v>1</v>
      </c>
      <c r="O20" s="1" t="b">
        <f t="shared" si="6"/>
        <v>1</v>
      </c>
      <c r="P20" s="1" t="b">
        <f t="shared" si="7"/>
        <v>0</v>
      </c>
      <c r="Q20" s="1" t="b">
        <f t="shared" si="8"/>
        <v>1</v>
      </c>
      <c r="R20" s="1" t="b">
        <f t="shared" si="9"/>
        <v>0</v>
      </c>
      <c r="S20" s="1">
        <f t="shared" si="11"/>
        <v>5</v>
      </c>
      <c r="T20" s="1">
        <f>MATCH(LOOKUP($A20,'Post 2D Responses'!$B:$B,'Post 2D Responses'!C:C),'Helper data'!$B$2:$B$8,0)</f>
        <v>5</v>
      </c>
      <c r="U20" s="1">
        <f>MATCH(LOOKUP($A20,'Post 2D Responses'!$B:$B,'Post 2D Responses'!D:D),'Helper data'!$B$2:$B$8,0)</f>
        <v>7</v>
      </c>
      <c r="V20" s="1">
        <f>MATCH(LOOKUP($A20,'Post 2D Responses'!$B:$B,'Post 2D Responses'!E:E),'Helper data'!$B$2:$B$8,0)</f>
        <v>2</v>
      </c>
      <c r="W20" s="1">
        <f>MATCH(LOOKUP($A20,'Post 2D Responses'!$B:$B,'Post 2D Responses'!F:F),'Helper data'!$B$2:$B$8,0)</f>
        <v>2</v>
      </c>
      <c r="X20" s="1">
        <f>MATCH(LOOKUP($A20,'Post 2D Responses'!$B:$B,'Post 2D Responses'!G:G),'Helper data'!$B$2:$B$8,0)</f>
        <v>2</v>
      </c>
      <c r="Y20" s="1">
        <f>MATCH(LOOKUP($A20,'Post 2D Responses'!$B:$B,'Post 2D Responses'!H:H),'Helper data'!$B$2:$B$8,0)</f>
        <v>2</v>
      </c>
      <c r="Z20" s="1">
        <f>MATCH(LOOKUP($A20,'Post 2D Responses'!$B:$B,'Post 2D Responses'!I:I),'Helper data'!$B$2:$B$8,0)</f>
        <v>2</v>
      </c>
      <c r="AA20" s="1">
        <f>MATCH(LOOKUP($A20,'Post 2D Responses'!$B:$B,'Post 2D Responses'!J:J),'Helper data'!$B$2:$B$8,0)</f>
        <v>5</v>
      </c>
      <c r="AB20" s="4">
        <f>MATCH(LOOKUP($A20,'Post VR Responses'!$B:$B,'Post VR Responses'!C:C),'Helper data'!$B$2:$B$8,0)</f>
        <v>7</v>
      </c>
      <c r="AC20" s="4">
        <f>MATCH(LOOKUP($A20,'Post VR Responses'!$B:$B,'Post VR Responses'!D:D),'Helper data'!$B$2:$B$8,0)</f>
        <v>5</v>
      </c>
      <c r="AD20" s="4">
        <f>MATCH(LOOKUP($A20,'Post VR Responses'!$B:$B,'Post VR Responses'!E:E),'Helper data'!$B$2:$B$8,0)</f>
        <v>7</v>
      </c>
      <c r="AE20" s="4">
        <f>MATCH(LOOKUP($A20,'Post VR Responses'!$B:$B,'Post VR Responses'!F:F),'Helper data'!$B$2:$B$8,0)</f>
        <v>7</v>
      </c>
      <c r="AF20" s="4">
        <f>MATCH(LOOKUP($A20,'Post VR Responses'!$B:$B,'Post VR Responses'!G:G),'Helper data'!$B$2:$B$8,0)</f>
        <v>5</v>
      </c>
      <c r="AG20" s="4">
        <f>MATCH(LOOKUP($A20,'Post VR Responses'!$B:$B,'Post VR Responses'!H:H),'Helper data'!$B$2:$B$8,0)</f>
        <v>4</v>
      </c>
      <c r="AH20" s="4">
        <f>MATCH(LOOKUP($A20,'Post VR Responses'!$B:$B,'Post VR Responses'!I:I),'Helper data'!$B$2:$B$8,0)</f>
        <v>3</v>
      </c>
      <c r="AI20" s="4">
        <f>MATCH(LOOKUP($A20,'Post VR Responses'!$B:$B,'Post VR Responses'!J:J),'Helper data'!$B$2:$B$8,0)</f>
        <v>4</v>
      </c>
      <c r="AJ20" s="4">
        <f>MATCH(LOOKUP($A20,'Post VR Responses'!$B:$B,'Post VR Responses'!L:L),'Helper data'!$B$2:$B$8,0)</f>
        <v>2</v>
      </c>
    </row>
    <row r="22" spans="1:36" x14ac:dyDescent="0.2">
      <c r="F22" s="1" t="s">
        <v>194</v>
      </c>
      <c r="G22" s="1">
        <f t="shared" ref="G22:AJ22" si="12">AVERAGE(G2:G20)</f>
        <v>6</v>
      </c>
      <c r="H22" s="1" t="e">
        <f t="shared" si="12"/>
        <v>#DIV/0!</v>
      </c>
      <c r="I22" s="1" t="e">
        <f t="shared" si="12"/>
        <v>#DIV/0!</v>
      </c>
      <c r="J22" s="1" t="e">
        <f t="shared" si="12"/>
        <v>#DIV/0!</v>
      </c>
      <c r="K22" s="1" t="e">
        <f t="shared" si="12"/>
        <v>#DIV/0!</v>
      </c>
      <c r="L22" s="1" t="e">
        <f t="shared" si="12"/>
        <v>#DIV/0!</v>
      </c>
      <c r="M22" s="1" t="e">
        <f t="shared" si="12"/>
        <v>#DIV/0!</v>
      </c>
      <c r="N22" s="1" t="e">
        <f t="shared" si="12"/>
        <v>#DIV/0!</v>
      </c>
      <c r="O22" s="1" t="e">
        <f t="shared" si="12"/>
        <v>#DIV/0!</v>
      </c>
      <c r="P22" s="1" t="e">
        <f t="shared" si="12"/>
        <v>#DIV/0!</v>
      </c>
      <c r="Q22" s="1" t="e">
        <f t="shared" si="12"/>
        <v>#DIV/0!</v>
      </c>
      <c r="R22" s="1" t="e">
        <f t="shared" si="12"/>
        <v>#DIV/0!</v>
      </c>
      <c r="S22" s="1">
        <f t="shared" si="12"/>
        <v>4.1578947368421053</v>
      </c>
      <c r="T22" s="1">
        <f t="shared" si="12"/>
        <v>4.7368421052631575</v>
      </c>
      <c r="U22" s="1">
        <f t="shared" si="12"/>
        <v>5.3157894736842106</v>
      </c>
      <c r="V22" s="1">
        <f t="shared" si="12"/>
        <v>5.6842105263157894</v>
      </c>
      <c r="W22" s="1">
        <f t="shared" si="12"/>
        <v>4.2631578947368425</v>
      </c>
      <c r="X22" s="1">
        <f t="shared" si="12"/>
        <v>3.736842105263158</v>
      </c>
      <c r="Y22" s="1">
        <f t="shared" si="12"/>
        <v>2.9473684210526314</v>
      </c>
      <c r="Z22" s="1">
        <f t="shared" si="12"/>
        <v>4.3684210526315788</v>
      </c>
      <c r="AA22" s="1">
        <f t="shared" si="12"/>
        <v>3.8947368421052633</v>
      </c>
      <c r="AB22" s="1">
        <f t="shared" si="12"/>
        <v>5.7368421052631575</v>
      </c>
      <c r="AC22" s="1">
        <f t="shared" si="12"/>
        <v>4.5263157894736841</v>
      </c>
      <c r="AD22" s="1">
        <f t="shared" si="12"/>
        <v>5.8947368421052628</v>
      </c>
      <c r="AE22" s="1">
        <f t="shared" si="12"/>
        <v>5.1578947368421053</v>
      </c>
      <c r="AF22" s="1">
        <f t="shared" si="12"/>
        <v>3.8947368421052633</v>
      </c>
      <c r="AG22" s="1">
        <f t="shared" si="12"/>
        <v>3.3157894736842106</v>
      </c>
      <c r="AH22" s="1">
        <f t="shared" si="12"/>
        <v>3.9473684210526314</v>
      </c>
      <c r="AI22" s="1">
        <f t="shared" si="12"/>
        <v>3.1578947368421053</v>
      </c>
      <c r="AJ22" s="1">
        <f t="shared" si="12"/>
        <v>4.1052631578947372</v>
      </c>
    </row>
    <row r="23" spans="1:36" x14ac:dyDescent="0.2">
      <c r="F23" s="1" t="s">
        <v>195</v>
      </c>
      <c r="G23" s="1">
        <f t="shared" ref="G23:AJ23" si="13">MEDIAN(G2:G20)</f>
        <v>6</v>
      </c>
      <c r="H23" s="1" t="e">
        <f t="shared" si="13"/>
        <v>#NUM!</v>
      </c>
      <c r="I23" s="1" t="e">
        <f t="shared" si="13"/>
        <v>#NUM!</v>
      </c>
      <c r="J23" s="1" t="e">
        <f t="shared" si="13"/>
        <v>#NUM!</v>
      </c>
      <c r="K23" s="1" t="e">
        <f t="shared" si="13"/>
        <v>#NUM!</v>
      </c>
      <c r="L23" s="1" t="e">
        <f t="shared" si="13"/>
        <v>#NUM!</v>
      </c>
      <c r="M23" s="1" t="e">
        <f t="shared" si="13"/>
        <v>#NUM!</v>
      </c>
      <c r="N23" s="1" t="e">
        <f t="shared" si="13"/>
        <v>#NUM!</v>
      </c>
      <c r="O23" s="1" t="e">
        <f t="shared" si="13"/>
        <v>#NUM!</v>
      </c>
      <c r="P23" s="1" t="e">
        <f t="shared" si="13"/>
        <v>#NUM!</v>
      </c>
      <c r="Q23" s="1" t="e">
        <f t="shared" si="13"/>
        <v>#NUM!</v>
      </c>
      <c r="R23" s="1" t="e">
        <f t="shared" si="13"/>
        <v>#NUM!</v>
      </c>
      <c r="S23" s="1">
        <f t="shared" si="13"/>
        <v>5</v>
      </c>
      <c r="T23" s="1">
        <f t="shared" si="13"/>
        <v>5</v>
      </c>
      <c r="U23" s="1">
        <f t="shared" si="13"/>
        <v>5</v>
      </c>
      <c r="V23" s="1">
        <f t="shared" si="13"/>
        <v>6</v>
      </c>
      <c r="W23" s="1">
        <f t="shared" si="13"/>
        <v>4</v>
      </c>
      <c r="X23" s="1">
        <f t="shared" si="13"/>
        <v>4</v>
      </c>
      <c r="Y23" s="1">
        <f t="shared" si="13"/>
        <v>3</v>
      </c>
      <c r="Z23" s="1">
        <f t="shared" si="13"/>
        <v>5</v>
      </c>
      <c r="AA23" s="1">
        <f t="shared" si="13"/>
        <v>4</v>
      </c>
      <c r="AB23" s="1">
        <f t="shared" si="13"/>
        <v>6</v>
      </c>
      <c r="AC23" s="1">
        <f t="shared" si="13"/>
        <v>5</v>
      </c>
      <c r="AD23" s="1">
        <f t="shared" si="13"/>
        <v>6</v>
      </c>
      <c r="AE23" s="1">
        <f t="shared" si="13"/>
        <v>5</v>
      </c>
      <c r="AF23" s="1">
        <f t="shared" si="13"/>
        <v>4</v>
      </c>
      <c r="AG23" s="1">
        <f t="shared" si="13"/>
        <v>4</v>
      </c>
      <c r="AH23" s="1">
        <f t="shared" si="13"/>
        <v>4</v>
      </c>
      <c r="AI23" s="1">
        <f t="shared" si="13"/>
        <v>3</v>
      </c>
      <c r="AJ23" s="1">
        <f t="shared" si="13"/>
        <v>5</v>
      </c>
    </row>
    <row r="25" spans="1:36" x14ac:dyDescent="0.2">
      <c r="AJ25" s="1" t="s">
        <v>196</v>
      </c>
    </row>
    <row r="26" spans="1:36" x14ac:dyDescent="0.2">
      <c r="AH26" s="1" t="str">
        <f t="shared" ref="AH26:AH45" si="14">A1</f>
        <v>User ID</v>
      </c>
      <c r="AI26" s="1" t="s">
        <v>197</v>
      </c>
      <c r="AJ26" s="1" t="s">
        <v>198</v>
      </c>
    </row>
    <row r="27" spans="1:36" ht="15.75" customHeight="1" x14ac:dyDescent="0.4">
      <c r="AH27" s="1">
        <f t="shared" si="14"/>
        <v>1</v>
      </c>
      <c r="AI27" s="4">
        <f t="shared" ref="AI27:AI45" si="15">G2/10 *100</f>
        <v>60</v>
      </c>
      <c r="AJ27" s="4">
        <f t="shared" ref="AJ27:AJ41" si="16">S2/8*100</f>
        <v>25</v>
      </c>
    </row>
    <row r="28" spans="1:36" ht="15.75" customHeight="1" x14ac:dyDescent="0.4">
      <c r="AH28" s="1">
        <f t="shared" si="14"/>
        <v>2</v>
      </c>
      <c r="AI28" s="4">
        <f t="shared" si="15"/>
        <v>60</v>
      </c>
      <c r="AJ28" s="4">
        <f t="shared" si="16"/>
        <v>62.5</v>
      </c>
    </row>
    <row r="29" spans="1:36" ht="15.75" customHeight="1" x14ac:dyDescent="0.4">
      <c r="AH29" s="1">
        <f t="shared" si="14"/>
        <v>3</v>
      </c>
      <c r="AI29" s="4">
        <f t="shared" si="15"/>
        <v>60</v>
      </c>
      <c r="AJ29" s="4">
        <f t="shared" si="16"/>
        <v>37.5</v>
      </c>
    </row>
    <row r="30" spans="1:36" ht="15.75" customHeight="1" x14ac:dyDescent="0.4">
      <c r="AH30" s="1">
        <f t="shared" si="14"/>
        <v>4</v>
      </c>
      <c r="AI30" s="4">
        <f t="shared" si="15"/>
        <v>50</v>
      </c>
      <c r="AJ30" s="4">
        <f t="shared" si="16"/>
        <v>62.5</v>
      </c>
    </row>
    <row r="31" spans="1:36" ht="15.75" customHeight="1" x14ac:dyDescent="0.4">
      <c r="AH31" s="1">
        <f t="shared" si="14"/>
        <v>5</v>
      </c>
      <c r="AI31" s="4">
        <f t="shared" si="15"/>
        <v>80</v>
      </c>
      <c r="AJ31" s="4">
        <f t="shared" si="16"/>
        <v>100</v>
      </c>
    </row>
    <row r="32" spans="1:36" ht="15.75" customHeight="1" x14ac:dyDescent="0.4">
      <c r="AH32" s="1">
        <f t="shared" si="14"/>
        <v>6</v>
      </c>
      <c r="AI32" s="4">
        <f t="shared" si="15"/>
        <v>40</v>
      </c>
      <c r="AJ32" s="4">
        <f t="shared" si="16"/>
        <v>25</v>
      </c>
    </row>
    <row r="33" spans="34:36" ht="15.75" customHeight="1" x14ac:dyDescent="0.4">
      <c r="AH33" s="1">
        <f t="shared" si="14"/>
        <v>7</v>
      </c>
      <c r="AI33" s="4">
        <f t="shared" si="15"/>
        <v>90</v>
      </c>
      <c r="AJ33" s="4">
        <f t="shared" si="16"/>
        <v>37.5</v>
      </c>
    </row>
    <row r="34" spans="34:36" ht="15.75" customHeight="1" x14ac:dyDescent="0.4">
      <c r="AH34" s="1">
        <f t="shared" si="14"/>
        <v>8</v>
      </c>
      <c r="AI34" s="4">
        <f t="shared" si="15"/>
        <v>60</v>
      </c>
      <c r="AJ34" s="4">
        <f t="shared" si="16"/>
        <v>62.5</v>
      </c>
    </row>
    <row r="35" spans="34:36" ht="15.75" customHeight="1" x14ac:dyDescent="0.4">
      <c r="AH35" s="1">
        <f t="shared" si="14"/>
        <v>9</v>
      </c>
      <c r="AI35" s="4">
        <f t="shared" si="15"/>
        <v>50</v>
      </c>
      <c r="AJ35" s="4">
        <f t="shared" si="16"/>
        <v>62.5</v>
      </c>
    </row>
    <row r="36" spans="34:36" ht="17.25" x14ac:dyDescent="0.4">
      <c r="AH36" s="1">
        <f t="shared" si="14"/>
        <v>10</v>
      </c>
      <c r="AI36" s="4">
        <f t="shared" si="15"/>
        <v>50</v>
      </c>
      <c r="AJ36" s="4">
        <f t="shared" si="16"/>
        <v>62.5</v>
      </c>
    </row>
    <row r="37" spans="34:36" ht="17.25" x14ac:dyDescent="0.4">
      <c r="AH37" s="1">
        <f t="shared" si="14"/>
        <v>11</v>
      </c>
      <c r="AI37" s="4">
        <f t="shared" si="15"/>
        <v>40</v>
      </c>
      <c r="AJ37" s="4">
        <f t="shared" si="16"/>
        <v>25</v>
      </c>
    </row>
    <row r="38" spans="34:36" ht="17.25" x14ac:dyDescent="0.4">
      <c r="AH38" s="1">
        <f t="shared" si="14"/>
        <v>12</v>
      </c>
      <c r="AI38" s="4">
        <f t="shared" si="15"/>
        <v>40</v>
      </c>
      <c r="AJ38" s="4">
        <f t="shared" si="16"/>
        <v>62.5</v>
      </c>
    </row>
    <row r="39" spans="34:36" ht="17.25" x14ac:dyDescent="0.4">
      <c r="AH39" s="1">
        <f t="shared" si="14"/>
        <v>13</v>
      </c>
      <c r="AI39" s="4">
        <f t="shared" si="15"/>
        <v>80</v>
      </c>
      <c r="AJ39" s="4">
        <f t="shared" si="16"/>
        <v>87.5</v>
      </c>
    </row>
    <row r="40" spans="34:36" ht="17.25" x14ac:dyDescent="0.4">
      <c r="AH40" s="1">
        <f t="shared" si="14"/>
        <v>14</v>
      </c>
      <c r="AI40" s="4">
        <f t="shared" si="15"/>
        <v>70</v>
      </c>
      <c r="AJ40" s="4">
        <f t="shared" si="16"/>
        <v>62.5</v>
      </c>
    </row>
    <row r="41" spans="34:36" ht="17.25" x14ac:dyDescent="0.4">
      <c r="AH41" s="1">
        <f t="shared" si="14"/>
        <v>15</v>
      </c>
      <c r="AI41" s="4">
        <f t="shared" si="15"/>
        <v>50</v>
      </c>
      <c r="AJ41" s="4">
        <f t="shared" si="16"/>
        <v>37.5</v>
      </c>
    </row>
    <row r="42" spans="34:36" ht="17.25" x14ac:dyDescent="0.4">
      <c r="AH42" s="1">
        <f t="shared" si="14"/>
        <v>16</v>
      </c>
      <c r="AI42" s="4">
        <f t="shared" si="15"/>
        <v>90</v>
      </c>
      <c r="AJ42" s="4">
        <f>S17/8*100</f>
        <v>87.5</v>
      </c>
    </row>
    <row r="43" spans="34:36" ht="17.25" x14ac:dyDescent="0.4">
      <c r="AH43" s="1">
        <f t="shared" si="14"/>
        <v>17</v>
      </c>
      <c r="AI43" s="4">
        <f t="shared" si="15"/>
        <v>50</v>
      </c>
      <c r="AJ43" s="4">
        <f t="shared" ref="AJ43:AJ45" si="17">S18/8*100</f>
        <v>0</v>
      </c>
    </row>
    <row r="44" spans="34:36" ht="17.25" x14ac:dyDescent="0.4">
      <c r="AH44" s="1">
        <f t="shared" si="14"/>
        <v>18</v>
      </c>
      <c r="AI44" s="4">
        <f t="shared" si="15"/>
        <v>70</v>
      </c>
      <c r="AJ44" s="4">
        <f t="shared" si="17"/>
        <v>25</v>
      </c>
    </row>
    <row r="45" spans="34:36" ht="17.25" x14ac:dyDescent="0.4">
      <c r="AH45" s="1">
        <f t="shared" si="14"/>
        <v>19</v>
      </c>
      <c r="AI45" s="4">
        <f t="shared" si="15"/>
        <v>50</v>
      </c>
      <c r="AJ45" s="4">
        <f t="shared" si="17"/>
        <v>62.5</v>
      </c>
    </row>
    <row r="47" spans="34:36" ht="12.75" x14ac:dyDescent="0.2">
      <c r="AH47" s="1">
        <f>TTEST(AI27:AI45,AJ27:AJ45,1,1)</f>
        <v>7.8069066726991487E-2</v>
      </c>
    </row>
    <row r="49" spans="34:36" ht="12.75" x14ac:dyDescent="0.2">
      <c r="AH49" s="1" t="s">
        <v>197</v>
      </c>
      <c r="AI49" s="1" t="s">
        <v>199</v>
      </c>
      <c r="AJ49" s="1" t="s">
        <v>200</v>
      </c>
    </row>
    <row r="50" spans="34:36" ht="17.25" x14ac:dyDescent="0.4">
      <c r="AH50" s="4">
        <f t="shared" ref="AH50:AH65" si="18">G2/10 *100</f>
        <v>60</v>
      </c>
      <c r="AI50" s="4">
        <f t="shared" ref="AI50:AI65" si="19">S2/8*100</f>
        <v>25</v>
      </c>
    </row>
    <row r="51" spans="34:36" ht="17.25" x14ac:dyDescent="0.4">
      <c r="AH51" s="4">
        <f t="shared" si="18"/>
        <v>60</v>
      </c>
      <c r="AI51" s="4">
        <f t="shared" si="19"/>
        <v>62.5</v>
      </c>
    </row>
    <row r="52" spans="34:36" ht="17.25" x14ac:dyDescent="0.4">
      <c r="AH52" s="4">
        <f t="shared" si="18"/>
        <v>60</v>
      </c>
      <c r="AI52" s="4">
        <f t="shared" si="19"/>
        <v>37.5</v>
      </c>
    </row>
    <row r="53" spans="34:36" ht="17.25" x14ac:dyDescent="0.4">
      <c r="AH53" s="4">
        <f t="shared" si="18"/>
        <v>50</v>
      </c>
      <c r="AI53" s="4">
        <f t="shared" si="19"/>
        <v>62.5</v>
      </c>
      <c r="AJ53" s="1">
        <f>TTEST(AH50:AH67,AI50:AI67,1,1)</f>
        <v>0.14329153735989111</v>
      </c>
    </row>
    <row r="54" spans="34:36" ht="17.25" x14ac:dyDescent="0.4">
      <c r="AH54" s="4">
        <f t="shared" si="18"/>
        <v>80</v>
      </c>
      <c r="AI54" s="4">
        <f t="shared" si="19"/>
        <v>100</v>
      </c>
    </row>
    <row r="55" spans="34:36" ht="17.25" x14ac:dyDescent="0.4">
      <c r="AH55" s="4">
        <f t="shared" si="18"/>
        <v>40</v>
      </c>
      <c r="AI55" s="4">
        <f t="shared" si="19"/>
        <v>25</v>
      </c>
    </row>
    <row r="56" spans="34:36" ht="17.25" x14ac:dyDescent="0.4">
      <c r="AH56" s="4">
        <f t="shared" si="18"/>
        <v>90</v>
      </c>
      <c r="AI56" s="4">
        <f t="shared" si="19"/>
        <v>37.5</v>
      </c>
    </row>
    <row r="57" spans="34:36" ht="17.25" x14ac:dyDescent="0.4">
      <c r="AH57" s="4">
        <f t="shared" si="18"/>
        <v>60</v>
      </c>
      <c r="AI57" s="4">
        <f t="shared" si="19"/>
        <v>62.5</v>
      </c>
    </row>
    <row r="58" spans="34:36" ht="17.25" x14ac:dyDescent="0.4">
      <c r="AH58" s="4">
        <f t="shared" si="18"/>
        <v>50</v>
      </c>
      <c r="AI58" s="4">
        <f t="shared" si="19"/>
        <v>62.5</v>
      </c>
    </row>
    <row r="59" spans="34:36" ht="17.25" x14ac:dyDescent="0.4">
      <c r="AH59" s="4">
        <f t="shared" si="18"/>
        <v>50</v>
      </c>
      <c r="AI59" s="4">
        <f t="shared" si="19"/>
        <v>62.5</v>
      </c>
    </row>
    <row r="60" spans="34:36" ht="17.25" x14ac:dyDescent="0.4">
      <c r="AH60" s="4">
        <f t="shared" si="18"/>
        <v>40</v>
      </c>
      <c r="AI60" s="4">
        <f t="shared" si="19"/>
        <v>25</v>
      </c>
    </row>
    <row r="61" spans="34:36" ht="17.25" x14ac:dyDescent="0.4">
      <c r="AH61" s="4">
        <f t="shared" si="18"/>
        <v>40</v>
      </c>
      <c r="AI61" s="4">
        <f t="shared" si="19"/>
        <v>62.5</v>
      </c>
    </row>
    <row r="62" spans="34:36" ht="17.25" x14ac:dyDescent="0.4">
      <c r="AH62" s="4">
        <f t="shared" si="18"/>
        <v>80</v>
      </c>
      <c r="AI62" s="4">
        <f t="shared" si="19"/>
        <v>87.5</v>
      </c>
    </row>
    <row r="63" spans="34:36" ht="17.25" x14ac:dyDescent="0.4">
      <c r="AH63" s="4">
        <f t="shared" si="18"/>
        <v>70</v>
      </c>
      <c r="AI63" s="4">
        <f t="shared" si="19"/>
        <v>62.5</v>
      </c>
    </row>
    <row r="64" spans="34:36" ht="17.25" x14ac:dyDescent="0.4">
      <c r="AH64" s="4">
        <f t="shared" si="18"/>
        <v>50</v>
      </c>
      <c r="AI64" s="4">
        <f t="shared" si="19"/>
        <v>37.5</v>
      </c>
    </row>
    <row r="65" spans="34:36" ht="17.25" x14ac:dyDescent="0.4">
      <c r="AH65" s="4">
        <f t="shared" si="18"/>
        <v>90</v>
      </c>
      <c r="AI65" s="4">
        <f t="shared" si="19"/>
        <v>87.5</v>
      </c>
    </row>
    <row r="66" spans="34:36" ht="17.25" x14ac:dyDescent="0.4">
      <c r="AH66" s="4">
        <f t="shared" ref="AH66:AH67" si="20">G19/10 *100</f>
        <v>70</v>
      </c>
      <c r="AI66" s="4">
        <f t="shared" ref="AI66:AI67" si="21">S19/8*100</f>
        <v>25</v>
      </c>
    </row>
    <row r="67" spans="34:36" ht="17.25" x14ac:dyDescent="0.4">
      <c r="AH67" s="4">
        <f t="shared" si="20"/>
        <v>50</v>
      </c>
      <c r="AI67" s="4">
        <f t="shared" si="21"/>
        <v>62.5</v>
      </c>
    </row>
    <row r="69" spans="34:36" ht="12.75" x14ac:dyDescent="0.2">
      <c r="AH69" s="1" t="s">
        <v>201</v>
      </c>
      <c r="AI69" s="1" t="s">
        <v>202</v>
      </c>
    </row>
    <row r="70" spans="34:36" ht="12.75" x14ac:dyDescent="0.2">
      <c r="AH70" s="1">
        <f t="shared" ref="AH70:AH85" si="22">A2</f>
        <v>1</v>
      </c>
      <c r="AI70" s="1">
        <f t="shared" ref="AI70:AI87" si="23">AH50-AI50</f>
        <v>35</v>
      </c>
      <c r="AJ70" s="1">
        <v>0</v>
      </c>
    </row>
    <row r="71" spans="34:36" ht="12.75" x14ac:dyDescent="0.2">
      <c r="AH71" s="1">
        <f t="shared" si="22"/>
        <v>2</v>
      </c>
      <c r="AI71" s="1">
        <f t="shared" si="23"/>
        <v>-2.5</v>
      </c>
      <c r="AJ71" s="1">
        <v>0</v>
      </c>
    </row>
    <row r="72" spans="34:36" ht="12.75" x14ac:dyDescent="0.2">
      <c r="AH72" s="1">
        <f t="shared" si="22"/>
        <v>3</v>
      </c>
      <c r="AI72" s="1">
        <f t="shared" si="23"/>
        <v>22.5</v>
      </c>
      <c r="AJ72" s="1">
        <v>0</v>
      </c>
    </row>
    <row r="73" spans="34:36" ht="12.75" x14ac:dyDescent="0.2">
      <c r="AH73" s="1">
        <f t="shared" si="22"/>
        <v>4</v>
      </c>
      <c r="AI73" s="1">
        <f t="shared" si="23"/>
        <v>-12.5</v>
      </c>
      <c r="AJ73" s="1">
        <v>0</v>
      </c>
    </row>
    <row r="74" spans="34:36" ht="12.75" x14ac:dyDescent="0.2">
      <c r="AH74" s="1">
        <f t="shared" si="22"/>
        <v>5</v>
      </c>
      <c r="AI74" s="1">
        <f t="shared" si="23"/>
        <v>-20</v>
      </c>
      <c r="AJ74" s="1">
        <v>0</v>
      </c>
    </row>
    <row r="75" spans="34:36" ht="12.75" x14ac:dyDescent="0.2">
      <c r="AH75" s="1">
        <f t="shared" si="22"/>
        <v>6</v>
      </c>
      <c r="AI75" s="1">
        <f t="shared" si="23"/>
        <v>15</v>
      </c>
      <c r="AJ75" s="1">
        <v>0</v>
      </c>
    </row>
    <row r="76" spans="34:36" ht="12.75" x14ac:dyDescent="0.2">
      <c r="AH76" s="1">
        <f t="shared" si="22"/>
        <v>7</v>
      </c>
      <c r="AI76" s="1">
        <f t="shared" si="23"/>
        <v>52.5</v>
      </c>
      <c r="AJ76" s="1">
        <v>0</v>
      </c>
    </row>
    <row r="77" spans="34:36" ht="12.75" x14ac:dyDescent="0.2">
      <c r="AH77" s="1">
        <f t="shared" si="22"/>
        <v>8</v>
      </c>
      <c r="AI77" s="1">
        <f t="shared" si="23"/>
        <v>-2.5</v>
      </c>
      <c r="AJ77" s="1">
        <v>0</v>
      </c>
    </row>
    <row r="78" spans="34:36" ht="12.75" x14ac:dyDescent="0.2">
      <c r="AH78" s="1">
        <f t="shared" si="22"/>
        <v>9</v>
      </c>
      <c r="AI78" s="1">
        <f t="shared" si="23"/>
        <v>-12.5</v>
      </c>
      <c r="AJ78" s="1">
        <v>0</v>
      </c>
    </row>
    <row r="79" spans="34:36" ht="12.75" x14ac:dyDescent="0.2">
      <c r="AH79" s="1">
        <f t="shared" si="22"/>
        <v>10</v>
      </c>
      <c r="AI79" s="1">
        <f t="shared" si="23"/>
        <v>-12.5</v>
      </c>
      <c r="AJ79" s="1">
        <v>0</v>
      </c>
    </row>
    <row r="80" spans="34:36" ht="12.75" x14ac:dyDescent="0.2">
      <c r="AH80" s="1">
        <f t="shared" si="22"/>
        <v>11</v>
      </c>
      <c r="AI80" s="1">
        <f t="shared" si="23"/>
        <v>15</v>
      </c>
      <c r="AJ80" s="1">
        <v>0</v>
      </c>
    </row>
    <row r="81" spans="1:36" ht="12.75" x14ac:dyDescent="0.2">
      <c r="AH81" s="1">
        <f t="shared" si="22"/>
        <v>12</v>
      </c>
      <c r="AI81" s="1">
        <f t="shared" si="23"/>
        <v>-22.5</v>
      </c>
      <c r="AJ81" s="1">
        <v>0</v>
      </c>
    </row>
    <row r="82" spans="1:36" ht="12.75" x14ac:dyDescent="0.2">
      <c r="AH82" s="1">
        <f t="shared" si="22"/>
        <v>13</v>
      </c>
      <c r="AI82" s="1">
        <f t="shared" si="23"/>
        <v>-7.5</v>
      </c>
      <c r="AJ82" s="1">
        <v>0</v>
      </c>
    </row>
    <row r="83" spans="1:36" ht="12.75" x14ac:dyDescent="0.2">
      <c r="AH83" s="1">
        <f t="shared" si="22"/>
        <v>14</v>
      </c>
      <c r="AI83" s="1">
        <f t="shared" si="23"/>
        <v>7.5</v>
      </c>
      <c r="AJ83" s="1">
        <v>0</v>
      </c>
    </row>
    <row r="84" spans="1:36" ht="12.75" x14ac:dyDescent="0.2">
      <c r="AH84" s="1">
        <f t="shared" si="22"/>
        <v>15</v>
      </c>
      <c r="AI84" s="1">
        <f t="shared" si="23"/>
        <v>12.5</v>
      </c>
      <c r="AJ84" s="1">
        <v>0</v>
      </c>
    </row>
    <row r="85" spans="1:36" ht="12.75" x14ac:dyDescent="0.2">
      <c r="AH85" s="1">
        <f t="shared" si="22"/>
        <v>16</v>
      </c>
      <c r="AI85" s="1">
        <f t="shared" si="23"/>
        <v>2.5</v>
      </c>
      <c r="AJ85" s="1">
        <v>0</v>
      </c>
    </row>
    <row r="86" spans="1:36" ht="12.75" x14ac:dyDescent="0.2">
      <c r="AH86" s="1">
        <f t="shared" ref="AH86:AH87" si="24">A19</f>
        <v>18</v>
      </c>
      <c r="AI86" s="1">
        <f t="shared" si="23"/>
        <v>45</v>
      </c>
      <c r="AJ86" s="1">
        <v>0</v>
      </c>
    </row>
    <row r="87" spans="1:36" ht="12.75" x14ac:dyDescent="0.2">
      <c r="AH87" s="1">
        <f t="shared" si="24"/>
        <v>19</v>
      </c>
      <c r="AI87" s="1">
        <f t="shared" si="23"/>
        <v>-12.5</v>
      </c>
      <c r="AJ87" s="1">
        <v>0</v>
      </c>
    </row>
    <row r="88" spans="1:36" ht="12.75" x14ac:dyDescent="0.2">
      <c r="AI88" s="1">
        <f>AVERAGE(AI70:AI87)</f>
        <v>5.6944444444444446</v>
      </c>
    </row>
    <row r="89" spans="1:36" ht="12.75" x14ac:dyDescent="0.2">
      <c r="D89" s="1" t="s">
        <v>203</v>
      </c>
      <c r="E89" s="1" t="s">
        <v>204</v>
      </c>
      <c r="F89" s="1" t="s">
        <v>205</v>
      </c>
      <c r="G89" s="1" t="s">
        <v>203</v>
      </c>
      <c r="S89" s="1" t="s">
        <v>206</v>
      </c>
      <c r="T89" s="1" t="s">
        <v>207</v>
      </c>
      <c r="U89" s="1" t="s">
        <v>208</v>
      </c>
      <c r="V89" s="1" t="s">
        <v>209</v>
      </c>
      <c r="W89" s="1" t="s">
        <v>210</v>
      </c>
      <c r="X89" s="1" t="s">
        <v>211</v>
      </c>
      <c r="Y89" s="1" t="s">
        <v>212</v>
      </c>
    </row>
    <row r="90" spans="1:36" ht="12.75" x14ac:dyDescent="0.2">
      <c r="A90" s="1" t="str">
        <f t="shared" ref="A90:A109" si="25">A1</f>
        <v>User ID</v>
      </c>
      <c r="B90" s="1" t="str">
        <f t="shared" ref="B90:B109" si="26">T1</f>
        <v>2D Enjoyment</v>
      </c>
      <c r="C90" s="1" t="str">
        <f t="shared" ref="C90:C109" si="27">AB1</f>
        <v>3D Enjoyment</v>
      </c>
      <c r="D90" s="1">
        <v>1</v>
      </c>
      <c r="E90" s="1">
        <f t="shared" ref="E90:F90" si="28">COUNTIF(B$91:B$109,1)</f>
        <v>0</v>
      </c>
      <c r="F90" s="1">
        <f t="shared" si="28"/>
        <v>0</v>
      </c>
      <c r="G90" s="1" t="s">
        <v>204</v>
      </c>
      <c r="S90" s="1">
        <f>COUNTIF(B$91:B$109,1)</f>
        <v>0</v>
      </c>
      <c r="T90" s="1">
        <f>COUNTIF(B$91:B$109,2)</f>
        <v>1</v>
      </c>
      <c r="U90" s="1">
        <f>COUNTIF(B$91:B$109,3)</f>
        <v>4</v>
      </c>
      <c r="V90" s="1">
        <f>COUNTIF(B$91:B$109,4)</f>
        <v>2</v>
      </c>
      <c r="W90" s="1">
        <f>COUNTIF(B$91:B$109,5)</f>
        <v>6</v>
      </c>
      <c r="X90" s="1">
        <f>COUNTIF(B$91:B$109,6)</f>
        <v>4</v>
      </c>
      <c r="Y90" s="1">
        <f>COUNTIF(B$91:B$109,7)</f>
        <v>2</v>
      </c>
      <c r="AI90" s="1">
        <f>TTEST(AI70:AI87,AJ70:AJ87,1,1)</f>
        <v>0.1432915373598907</v>
      </c>
    </row>
    <row r="91" spans="1:36" ht="12.75" x14ac:dyDescent="0.2">
      <c r="A91" s="1">
        <f t="shared" si="25"/>
        <v>1</v>
      </c>
      <c r="B91" s="1">
        <f t="shared" si="26"/>
        <v>2</v>
      </c>
      <c r="C91" s="1">
        <f t="shared" si="27"/>
        <v>5</v>
      </c>
      <c r="D91" s="1">
        <v>2</v>
      </c>
      <c r="E91" s="1">
        <f t="shared" ref="E91:F91" si="29">COUNTIF(B$91:B$109,2)</f>
        <v>1</v>
      </c>
      <c r="F91" s="1">
        <f t="shared" si="29"/>
        <v>2</v>
      </c>
      <c r="G91" s="1" t="s">
        <v>205</v>
      </c>
      <c r="S91" s="1">
        <f>COUNTIF(C$91:C$109,1)</f>
        <v>0</v>
      </c>
      <c r="T91" s="1">
        <f>COUNTIF(C$91:C$109,2)</f>
        <v>2</v>
      </c>
      <c r="U91" s="1">
        <f>COUNTIF(C$91:C$109,3)</f>
        <v>0</v>
      </c>
      <c r="V91" s="1">
        <f>COUNTIF(C$91:C$109,4)</f>
        <v>0</v>
      </c>
      <c r="W91" s="1">
        <f>COUNTIF(C$91:C$109,5)</f>
        <v>2</v>
      </c>
      <c r="X91" s="1">
        <f>COUNTIF(C$91:C$109,6)</f>
        <v>10</v>
      </c>
      <c r="Y91" s="1">
        <f>COUNTIF(C$91:C$109,7)</f>
        <v>5</v>
      </c>
    </row>
    <row r="92" spans="1:36" ht="12.75" x14ac:dyDescent="0.2">
      <c r="A92" s="1">
        <f t="shared" si="25"/>
        <v>2</v>
      </c>
      <c r="B92" s="1">
        <f t="shared" si="26"/>
        <v>6</v>
      </c>
      <c r="C92" s="1">
        <f t="shared" si="27"/>
        <v>6</v>
      </c>
      <c r="D92" s="1">
        <v>3</v>
      </c>
      <c r="E92" s="1">
        <f t="shared" ref="E92:F92" si="30">COUNTIF(B$91:B$109,3)</f>
        <v>4</v>
      </c>
      <c r="F92" s="1">
        <f t="shared" si="30"/>
        <v>0</v>
      </c>
    </row>
    <row r="93" spans="1:36" ht="12.75" x14ac:dyDescent="0.2">
      <c r="A93" s="1">
        <f t="shared" si="25"/>
        <v>3</v>
      </c>
      <c r="B93" s="1">
        <f t="shared" si="26"/>
        <v>7</v>
      </c>
      <c r="C93" s="1">
        <f t="shared" si="27"/>
        <v>6</v>
      </c>
      <c r="D93" s="1">
        <v>4</v>
      </c>
      <c r="E93" s="1">
        <f t="shared" ref="E93:F93" si="31">COUNTIF(B$91:B$109,4)</f>
        <v>2</v>
      </c>
      <c r="F93" s="1">
        <f t="shared" si="31"/>
        <v>0</v>
      </c>
      <c r="AH93" s="1" t="s">
        <v>201</v>
      </c>
      <c r="AI93" s="1" t="str">
        <f t="shared" ref="AI93:AI112" si="32">T1</f>
        <v>2D Enjoyment</v>
      </c>
      <c r="AJ93" s="1" t="str">
        <f t="shared" ref="AJ93:AJ112" si="33">AB1</f>
        <v>3D Enjoyment</v>
      </c>
    </row>
    <row r="94" spans="1:36" ht="12.75" x14ac:dyDescent="0.2">
      <c r="A94" s="1">
        <f t="shared" si="25"/>
        <v>4</v>
      </c>
      <c r="B94" s="1">
        <f t="shared" si="26"/>
        <v>3</v>
      </c>
      <c r="C94" s="1">
        <f t="shared" si="27"/>
        <v>6</v>
      </c>
      <c r="D94" s="1">
        <v>5</v>
      </c>
      <c r="E94" s="1">
        <f t="shared" ref="E94:F94" si="34">COUNTIF(B$91:B$109,5)</f>
        <v>6</v>
      </c>
      <c r="F94" s="1">
        <f t="shared" si="34"/>
        <v>2</v>
      </c>
      <c r="AH94" s="1">
        <f t="shared" ref="AH94:AH112" si="35">A2</f>
        <v>1</v>
      </c>
      <c r="AI94" s="1">
        <f t="shared" si="32"/>
        <v>2</v>
      </c>
      <c r="AJ94" s="1">
        <f t="shared" si="33"/>
        <v>5</v>
      </c>
    </row>
    <row r="95" spans="1:36" ht="12.75" x14ac:dyDescent="0.2">
      <c r="A95" s="1">
        <f t="shared" si="25"/>
        <v>5</v>
      </c>
      <c r="B95" s="1">
        <f t="shared" si="26"/>
        <v>6</v>
      </c>
      <c r="C95" s="1">
        <f t="shared" si="27"/>
        <v>7</v>
      </c>
      <c r="D95" s="1">
        <v>6</v>
      </c>
      <c r="E95" s="1">
        <f t="shared" ref="E95:F95" si="36">COUNTIF(B$91:B$109,6)</f>
        <v>4</v>
      </c>
      <c r="F95" s="1">
        <f t="shared" si="36"/>
        <v>10</v>
      </c>
      <c r="AH95" s="1">
        <f t="shared" si="35"/>
        <v>2</v>
      </c>
      <c r="AI95" s="1">
        <f t="shared" si="32"/>
        <v>6</v>
      </c>
      <c r="AJ95" s="1">
        <f t="shared" si="33"/>
        <v>6</v>
      </c>
    </row>
    <row r="96" spans="1:36" ht="12.75" x14ac:dyDescent="0.2">
      <c r="A96" s="1">
        <f t="shared" si="25"/>
        <v>6</v>
      </c>
      <c r="B96" s="1">
        <f t="shared" si="26"/>
        <v>5</v>
      </c>
      <c r="C96" s="1">
        <f t="shared" si="27"/>
        <v>6</v>
      </c>
      <c r="D96" s="1">
        <v>7</v>
      </c>
      <c r="E96" s="1">
        <f t="shared" ref="E96:F96" si="37">COUNTIF(B$91:B$109,7)</f>
        <v>2</v>
      </c>
      <c r="F96" s="1">
        <f t="shared" si="37"/>
        <v>5</v>
      </c>
      <c r="AH96" s="1">
        <f t="shared" si="35"/>
        <v>3</v>
      </c>
      <c r="AI96" s="1">
        <f t="shared" si="32"/>
        <v>7</v>
      </c>
      <c r="AJ96" s="1">
        <f t="shared" si="33"/>
        <v>6</v>
      </c>
    </row>
    <row r="97" spans="1:36" ht="12.75" x14ac:dyDescent="0.2">
      <c r="A97" s="1">
        <f t="shared" si="25"/>
        <v>7</v>
      </c>
      <c r="B97" s="1">
        <f t="shared" si="26"/>
        <v>3</v>
      </c>
      <c r="C97" s="1">
        <f t="shared" si="27"/>
        <v>2</v>
      </c>
      <c r="AH97" s="1">
        <f t="shared" si="35"/>
        <v>4</v>
      </c>
      <c r="AI97" s="1">
        <f t="shared" si="32"/>
        <v>3</v>
      </c>
      <c r="AJ97" s="1">
        <f t="shared" si="33"/>
        <v>6</v>
      </c>
    </row>
    <row r="98" spans="1:36" ht="12.75" x14ac:dyDescent="0.2">
      <c r="A98" s="1">
        <f t="shared" si="25"/>
        <v>8</v>
      </c>
      <c r="B98" s="1">
        <f t="shared" si="26"/>
        <v>4</v>
      </c>
      <c r="C98" s="1">
        <f t="shared" si="27"/>
        <v>6</v>
      </c>
      <c r="AH98" s="1">
        <f t="shared" si="35"/>
        <v>5</v>
      </c>
      <c r="AI98" s="1">
        <f t="shared" si="32"/>
        <v>6</v>
      </c>
      <c r="AJ98" s="1">
        <f t="shared" si="33"/>
        <v>7</v>
      </c>
    </row>
    <row r="99" spans="1:36" ht="12.75" x14ac:dyDescent="0.2">
      <c r="A99" s="1">
        <f t="shared" si="25"/>
        <v>9</v>
      </c>
      <c r="B99" s="1">
        <f t="shared" si="26"/>
        <v>7</v>
      </c>
      <c r="C99" s="1">
        <f t="shared" si="27"/>
        <v>5</v>
      </c>
      <c r="AH99" s="1">
        <f t="shared" si="35"/>
        <v>6</v>
      </c>
      <c r="AI99" s="1">
        <f t="shared" si="32"/>
        <v>5</v>
      </c>
      <c r="AJ99" s="1">
        <f t="shared" si="33"/>
        <v>6</v>
      </c>
    </row>
    <row r="100" spans="1:36" ht="12.75" x14ac:dyDescent="0.2">
      <c r="A100" s="1">
        <f t="shared" si="25"/>
        <v>10</v>
      </c>
      <c r="B100" s="1">
        <f t="shared" si="26"/>
        <v>5</v>
      </c>
      <c r="C100" s="1">
        <f t="shared" si="27"/>
        <v>7</v>
      </c>
      <c r="AH100" s="1">
        <f t="shared" si="35"/>
        <v>7</v>
      </c>
      <c r="AI100" s="1">
        <f t="shared" si="32"/>
        <v>3</v>
      </c>
      <c r="AJ100" s="1">
        <f t="shared" si="33"/>
        <v>2</v>
      </c>
    </row>
    <row r="101" spans="1:36" ht="12.75" x14ac:dyDescent="0.2">
      <c r="A101" s="1">
        <f t="shared" si="25"/>
        <v>11</v>
      </c>
      <c r="B101" s="1">
        <f t="shared" si="26"/>
        <v>6</v>
      </c>
      <c r="C101" s="1">
        <f t="shared" si="27"/>
        <v>6</v>
      </c>
      <c r="D101" s="1" t="s">
        <v>206</v>
      </c>
      <c r="E101" s="1">
        <f t="shared" ref="E101:F101" si="38">COUNTIF(B$91:B$109,1)</f>
        <v>0</v>
      </c>
      <c r="F101" s="1">
        <f t="shared" si="38"/>
        <v>0</v>
      </c>
      <c r="AH101" s="1">
        <f t="shared" si="35"/>
        <v>8</v>
      </c>
      <c r="AI101" s="1">
        <f t="shared" si="32"/>
        <v>4</v>
      </c>
      <c r="AJ101" s="1">
        <f t="shared" si="33"/>
        <v>6</v>
      </c>
    </row>
    <row r="102" spans="1:36" ht="12.75" x14ac:dyDescent="0.2">
      <c r="A102" s="1">
        <f t="shared" si="25"/>
        <v>12</v>
      </c>
      <c r="B102" s="1">
        <f t="shared" si="26"/>
        <v>3</v>
      </c>
      <c r="C102" s="1">
        <f t="shared" si="27"/>
        <v>7</v>
      </c>
      <c r="D102" s="1" t="s">
        <v>207</v>
      </c>
      <c r="E102" s="1">
        <f t="shared" ref="E102:F102" si="39">COUNTIF(B$91:B$109,2)</f>
        <v>1</v>
      </c>
      <c r="F102" s="1">
        <f t="shared" si="39"/>
        <v>2</v>
      </c>
      <c r="AH102" s="1">
        <f t="shared" si="35"/>
        <v>9</v>
      </c>
      <c r="AI102" s="1">
        <f t="shared" si="32"/>
        <v>7</v>
      </c>
      <c r="AJ102" s="1">
        <f t="shared" si="33"/>
        <v>5</v>
      </c>
    </row>
    <row r="103" spans="1:36" ht="12.75" x14ac:dyDescent="0.2">
      <c r="A103" s="1">
        <f t="shared" si="25"/>
        <v>13</v>
      </c>
      <c r="B103" s="1">
        <f t="shared" si="26"/>
        <v>5</v>
      </c>
      <c r="C103" s="1">
        <f t="shared" si="27"/>
        <v>7</v>
      </c>
      <c r="D103" s="1" t="s">
        <v>208</v>
      </c>
      <c r="E103" s="1">
        <f t="shared" ref="E103:F103" si="40">COUNTIF(B$91:B$109,3)</f>
        <v>4</v>
      </c>
      <c r="F103" s="1">
        <f t="shared" si="40"/>
        <v>0</v>
      </c>
      <c r="AH103" s="1">
        <f t="shared" si="35"/>
        <v>10</v>
      </c>
      <c r="AI103" s="1">
        <f t="shared" si="32"/>
        <v>5</v>
      </c>
      <c r="AJ103" s="1">
        <f t="shared" si="33"/>
        <v>7</v>
      </c>
    </row>
    <row r="104" spans="1:36" ht="12.75" x14ac:dyDescent="0.2">
      <c r="A104" s="1">
        <f t="shared" si="25"/>
        <v>14</v>
      </c>
      <c r="B104" s="1">
        <f t="shared" si="26"/>
        <v>5</v>
      </c>
      <c r="C104" s="1">
        <f t="shared" si="27"/>
        <v>6</v>
      </c>
      <c r="D104" s="1" t="s">
        <v>209</v>
      </c>
      <c r="E104" s="1">
        <f t="shared" ref="E104:F104" si="41">COUNTIF(B$91:B$109,4)</f>
        <v>2</v>
      </c>
      <c r="F104" s="1">
        <f t="shared" si="41"/>
        <v>0</v>
      </c>
      <c r="AH104" s="1">
        <f t="shared" si="35"/>
        <v>11</v>
      </c>
      <c r="AI104" s="1">
        <f t="shared" si="32"/>
        <v>6</v>
      </c>
      <c r="AJ104" s="1">
        <f t="shared" si="33"/>
        <v>6</v>
      </c>
    </row>
    <row r="105" spans="1:36" ht="12.75" x14ac:dyDescent="0.2">
      <c r="A105" s="1">
        <f t="shared" si="25"/>
        <v>15</v>
      </c>
      <c r="B105" s="1">
        <f t="shared" si="26"/>
        <v>6</v>
      </c>
      <c r="C105" s="1">
        <f t="shared" si="27"/>
        <v>6</v>
      </c>
      <c r="D105" s="1" t="s">
        <v>210</v>
      </c>
      <c r="E105" s="1">
        <f t="shared" ref="E105:F105" si="42">COUNTIF(B$91:B$109,5)</f>
        <v>6</v>
      </c>
      <c r="F105" s="1">
        <f t="shared" si="42"/>
        <v>2</v>
      </c>
      <c r="AH105" s="1">
        <f t="shared" si="35"/>
        <v>12</v>
      </c>
      <c r="AI105" s="1">
        <f t="shared" si="32"/>
        <v>3</v>
      </c>
      <c r="AJ105" s="1">
        <f t="shared" si="33"/>
        <v>7</v>
      </c>
    </row>
    <row r="106" spans="1:36" ht="12.75" x14ac:dyDescent="0.2">
      <c r="A106" s="1">
        <f t="shared" si="25"/>
        <v>16</v>
      </c>
      <c r="B106" s="1">
        <f t="shared" si="26"/>
        <v>3</v>
      </c>
      <c r="C106" s="1">
        <f t="shared" si="27"/>
        <v>6</v>
      </c>
      <c r="D106" s="1" t="s">
        <v>211</v>
      </c>
      <c r="E106" s="1">
        <f t="shared" ref="E106:F106" si="43">COUNTIF(B$91:B$109,6)</f>
        <v>4</v>
      </c>
      <c r="F106" s="1">
        <f t="shared" si="43"/>
        <v>10</v>
      </c>
      <c r="AH106" s="1">
        <f t="shared" si="35"/>
        <v>13</v>
      </c>
      <c r="AI106" s="1">
        <f t="shared" si="32"/>
        <v>5</v>
      </c>
      <c r="AJ106" s="1">
        <f t="shared" si="33"/>
        <v>7</v>
      </c>
    </row>
    <row r="107" spans="1:36" ht="12.75" x14ac:dyDescent="0.2">
      <c r="A107" s="1">
        <f t="shared" si="25"/>
        <v>17</v>
      </c>
      <c r="B107" s="1">
        <f t="shared" si="26"/>
        <v>4</v>
      </c>
      <c r="C107" s="1">
        <f t="shared" si="27"/>
        <v>2</v>
      </c>
      <c r="D107" s="1" t="s">
        <v>212</v>
      </c>
      <c r="E107" s="1">
        <f t="shared" ref="E107:F107" si="44">COUNTIF(B$91:B$109,7)</f>
        <v>2</v>
      </c>
      <c r="F107" s="1">
        <f t="shared" si="44"/>
        <v>5</v>
      </c>
      <c r="AH107" s="1">
        <f t="shared" si="35"/>
        <v>14</v>
      </c>
      <c r="AI107" s="1">
        <f t="shared" si="32"/>
        <v>5</v>
      </c>
      <c r="AJ107" s="1">
        <f t="shared" si="33"/>
        <v>6</v>
      </c>
    </row>
    <row r="108" spans="1:36" ht="12.75" x14ac:dyDescent="0.2">
      <c r="A108" s="1">
        <f t="shared" si="25"/>
        <v>18</v>
      </c>
      <c r="B108" s="1">
        <f t="shared" si="26"/>
        <v>5</v>
      </c>
      <c r="C108" s="1">
        <f t="shared" si="27"/>
        <v>6</v>
      </c>
      <c r="AH108" s="1">
        <f t="shared" si="35"/>
        <v>15</v>
      </c>
      <c r="AI108" s="1">
        <f t="shared" si="32"/>
        <v>6</v>
      </c>
      <c r="AJ108" s="1">
        <f t="shared" si="33"/>
        <v>6</v>
      </c>
    </row>
    <row r="109" spans="1:36" ht="12.75" x14ac:dyDescent="0.2">
      <c r="A109" s="1">
        <f t="shared" si="25"/>
        <v>19</v>
      </c>
      <c r="B109" s="1">
        <f t="shared" si="26"/>
        <v>5</v>
      </c>
      <c r="C109" s="1">
        <f t="shared" si="27"/>
        <v>7</v>
      </c>
      <c r="AH109" s="1">
        <f t="shared" si="35"/>
        <v>16</v>
      </c>
      <c r="AI109" s="1">
        <f t="shared" si="32"/>
        <v>3</v>
      </c>
      <c r="AJ109" s="1">
        <f t="shared" si="33"/>
        <v>6</v>
      </c>
    </row>
    <row r="110" spans="1:36" ht="12.75" x14ac:dyDescent="0.2">
      <c r="B110" s="1">
        <f t="shared" ref="B110:C110" si="45">AVERAGE(B91:B109)</f>
        <v>4.7368421052631575</v>
      </c>
      <c r="C110" s="1">
        <f t="shared" si="45"/>
        <v>5.7368421052631575</v>
      </c>
      <c r="AH110" s="1">
        <f t="shared" si="35"/>
        <v>17</v>
      </c>
      <c r="AI110" s="1">
        <f t="shared" si="32"/>
        <v>4</v>
      </c>
      <c r="AJ110" s="1">
        <f t="shared" si="33"/>
        <v>2</v>
      </c>
    </row>
    <row r="111" spans="1:36" ht="12.75" x14ac:dyDescent="0.2">
      <c r="AH111" s="1">
        <f t="shared" si="35"/>
        <v>18</v>
      </c>
      <c r="AI111" s="1">
        <f t="shared" si="32"/>
        <v>5</v>
      </c>
      <c r="AJ111" s="1">
        <f t="shared" si="33"/>
        <v>6</v>
      </c>
    </row>
    <row r="112" spans="1:36" ht="12.75" x14ac:dyDescent="0.2">
      <c r="AH112" s="1">
        <f t="shared" si="35"/>
        <v>19</v>
      </c>
      <c r="AI112" s="1">
        <f t="shared" si="32"/>
        <v>5</v>
      </c>
      <c r="AJ112" s="1">
        <f t="shared" si="33"/>
        <v>7</v>
      </c>
    </row>
    <row r="114" spans="34:37" ht="12.75" x14ac:dyDescent="0.2">
      <c r="AH114" s="1" t="str">
        <f t="shared" ref="AH114:AH134" si="46">A1</f>
        <v>User ID</v>
      </c>
      <c r="AI114" s="1" t="str">
        <f t="shared" ref="AI114:AI133" si="47">AB1</f>
        <v>3D Enjoyment</v>
      </c>
      <c r="AJ114" s="1" t="str">
        <f t="shared" ref="AJ114:AJ133" si="48">S1</f>
        <v>3D Total</v>
      </c>
    </row>
    <row r="115" spans="34:37" ht="12.75" x14ac:dyDescent="0.2">
      <c r="AH115" s="1">
        <f t="shared" si="46"/>
        <v>1</v>
      </c>
      <c r="AI115" s="1">
        <f t="shared" si="47"/>
        <v>5</v>
      </c>
      <c r="AJ115" s="1">
        <f t="shared" si="48"/>
        <v>2</v>
      </c>
    </row>
    <row r="116" spans="34:37" ht="12.75" x14ac:dyDescent="0.2">
      <c r="AH116" s="1">
        <f t="shared" si="46"/>
        <v>2</v>
      </c>
      <c r="AI116" s="1">
        <f t="shared" si="47"/>
        <v>6</v>
      </c>
      <c r="AJ116" s="1">
        <f t="shared" si="48"/>
        <v>5</v>
      </c>
    </row>
    <row r="117" spans="34:37" ht="12.75" x14ac:dyDescent="0.2">
      <c r="AH117" s="1">
        <f t="shared" si="46"/>
        <v>3</v>
      </c>
      <c r="AI117" s="1">
        <f t="shared" si="47"/>
        <v>6</v>
      </c>
      <c r="AJ117" s="1">
        <f t="shared" si="48"/>
        <v>3</v>
      </c>
    </row>
    <row r="118" spans="34:37" ht="12.75" x14ac:dyDescent="0.2">
      <c r="AH118" s="1">
        <f t="shared" si="46"/>
        <v>4</v>
      </c>
      <c r="AI118" s="1">
        <f t="shared" si="47"/>
        <v>6</v>
      </c>
      <c r="AJ118" s="1">
        <f t="shared" si="48"/>
        <v>5</v>
      </c>
    </row>
    <row r="119" spans="34:37" ht="12.75" x14ac:dyDescent="0.2">
      <c r="AH119" s="1">
        <f t="shared" si="46"/>
        <v>5</v>
      </c>
      <c r="AI119" s="1">
        <f t="shared" si="47"/>
        <v>7</v>
      </c>
      <c r="AJ119" s="1">
        <f t="shared" si="48"/>
        <v>8</v>
      </c>
    </row>
    <row r="120" spans="34:37" ht="12.75" x14ac:dyDescent="0.2">
      <c r="AH120" s="1">
        <f t="shared" si="46"/>
        <v>6</v>
      </c>
      <c r="AI120" s="1">
        <f t="shared" si="47"/>
        <v>6</v>
      </c>
      <c r="AJ120" s="1">
        <f t="shared" si="48"/>
        <v>2</v>
      </c>
    </row>
    <row r="121" spans="34:37" ht="12.75" x14ac:dyDescent="0.2">
      <c r="AH121" s="1">
        <f t="shared" si="46"/>
        <v>7</v>
      </c>
      <c r="AI121" s="1">
        <f t="shared" si="47"/>
        <v>2</v>
      </c>
      <c r="AJ121" s="1">
        <f t="shared" si="48"/>
        <v>3</v>
      </c>
    </row>
    <row r="122" spans="34:37" ht="12.75" x14ac:dyDescent="0.2">
      <c r="AH122" s="1">
        <f t="shared" si="46"/>
        <v>8</v>
      </c>
      <c r="AI122" s="1">
        <f t="shared" si="47"/>
        <v>6</v>
      </c>
      <c r="AJ122" s="1">
        <f t="shared" si="48"/>
        <v>5</v>
      </c>
    </row>
    <row r="123" spans="34:37" ht="12.75" x14ac:dyDescent="0.2">
      <c r="AH123" s="1">
        <f t="shared" si="46"/>
        <v>9</v>
      </c>
      <c r="AI123" s="1">
        <f t="shared" si="47"/>
        <v>5</v>
      </c>
      <c r="AJ123" s="1">
        <f t="shared" si="48"/>
        <v>5</v>
      </c>
      <c r="AK123" s="1">
        <v>3</v>
      </c>
    </row>
    <row r="124" spans="34:37" ht="12.75" x14ac:dyDescent="0.2">
      <c r="AH124" s="1">
        <f t="shared" si="46"/>
        <v>10</v>
      </c>
      <c r="AI124" s="1">
        <f t="shared" si="47"/>
        <v>7</v>
      </c>
      <c r="AJ124" s="1">
        <f t="shared" si="48"/>
        <v>5</v>
      </c>
    </row>
    <row r="125" spans="34:37" ht="12.75" x14ac:dyDescent="0.2">
      <c r="AH125" s="1">
        <f t="shared" si="46"/>
        <v>11</v>
      </c>
      <c r="AI125" s="1">
        <f t="shared" si="47"/>
        <v>6</v>
      </c>
      <c r="AJ125" s="1">
        <f t="shared" si="48"/>
        <v>2</v>
      </c>
    </row>
    <row r="126" spans="34:37" ht="12.75" x14ac:dyDescent="0.2">
      <c r="AH126" s="1">
        <f t="shared" si="46"/>
        <v>12</v>
      </c>
      <c r="AI126" s="1">
        <f t="shared" si="47"/>
        <v>7</v>
      </c>
      <c r="AJ126" s="1">
        <f t="shared" si="48"/>
        <v>5</v>
      </c>
    </row>
    <row r="127" spans="34:37" ht="12.75" x14ac:dyDescent="0.2">
      <c r="AH127" s="1">
        <f t="shared" si="46"/>
        <v>13</v>
      </c>
      <c r="AI127" s="1">
        <f t="shared" si="47"/>
        <v>7</v>
      </c>
      <c r="AJ127" s="1">
        <f t="shared" si="48"/>
        <v>7</v>
      </c>
    </row>
    <row r="128" spans="34:37" ht="12.75" x14ac:dyDescent="0.2">
      <c r="AH128" s="1">
        <f t="shared" si="46"/>
        <v>14</v>
      </c>
      <c r="AI128" s="1">
        <f t="shared" si="47"/>
        <v>6</v>
      </c>
      <c r="AJ128" s="1">
        <f t="shared" si="48"/>
        <v>5</v>
      </c>
    </row>
    <row r="129" spans="2:36" ht="12.75" x14ac:dyDescent="0.2">
      <c r="AH129" s="1">
        <f t="shared" si="46"/>
        <v>15</v>
      </c>
      <c r="AI129" s="1">
        <f t="shared" si="47"/>
        <v>6</v>
      </c>
      <c r="AJ129" s="1">
        <f t="shared" si="48"/>
        <v>3</v>
      </c>
    </row>
    <row r="130" spans="2:36" ht="12.75" x14ac:dyDescent="0.2">
      <c r="AH130" s="1">
        <f t="shared" si="46"/>
        <v>16</v>
      </c>
      <c r="AI130" s="1">
        <f t="shared" si="47"/>
        <v>6</v>
      </c>
      <c r="AJ130" s="1">
        <f t="shared" si="48"/>
        <v>7</v>
      </c>
    </row>
    <row r="131" spans="2:36" ht="12.75" x14ac:dyDescent="0.2">
      <c r="AH131" s="1">
        <f t="shared" si="46"/>
        <v>17</v>
      </c>
      <c r="AI131" s="1">
        <f t="shared" si="47"/>
        <v>2</v>
      </c>
      <c r="AJ131" s="1">
        <f t="shared" si="48"/>
        <v>0</v>
      </c>
    </row>
    <row r="132" spans="2:36" ht="12.75" x14ac:dyDescent="0.2">
      <c r="AH132" s="1">
        <f t="shared" si="46"/>
        <v>18</v>
      </c>
      <c r="AI132" s="1">
        <f t="shared" si="47"/>
        <v>6</v>
      </c>
      <c r="AJ132" s="1">
        <f t="shared" si="48"/>
        <v>2</v>
      </c>
    </row>
    <row r="133" spans="2:36" ht="12.75" x14ac:dyDescent="0.2">
      <c r="AH133" s="1">
        <f t="shared" si="46"/>
        <v>19</v>
      </c>
      <c r="AI133" s="1">
        <f t="shared" si="47"/>
        <v>7</v>
      </c>
      <c r="AJ133" s="1">
        <f t="shared" si="48"/>
        <v>5</v>
      </c>
    </row>
    <row r="134" spans="2:36" ht="12.75" x14ac:dyDescent="0.2">
      <c r="AH134" s="1">
        <f t="shared" si="46"/>
        <v>0</v>
      </c>
    </row>
    <row r="136" spans="2:36" ht="12.75" x14ac:dyDescent="0.2">
      <c r="B136" s="1" t="s">
        <v>213</v>
      </c>
      <c r="C136" s="1" t="s">
        <v>177</v>
      </c>
      <c r="D136" s="1" t="s">
        <v>214</v>
      </c>
      <c r="E136" s="1" t="s">
        <v>215</v>
      </c>
      <c r="F136" s="1" t="s">
        <v>216</v>
      </c>
      <c r="G136" s="1" t="s">
        <v>217</v>
      </c>
      <c r="S136" s="1" t="s">
        <v>218</v>
      </c>
    </row>
    <row r="137" spans="2:36" ht="12.75" x14ac:dyDescent="0.2">
      <c r="B137" s="1">
        <v>1</v>
      </c>
      <c r="C137" s="1">
        <v>0</v>
      </c>
      <c r="D137" s="1">
        <v>0</v>
      </c>
      <c r="E137" s="1">
        <f t="shared" ref="E137:F137" si="49">COUNTIF(B$147:B$165,1)</f>
        <v>1</v>
      </c>
      <c r="F137" s="1">
        <f t="shared" si="49"/>
        <v>3</v>
      </c>
      <c r="G137" s="1">
        <v>1</v>
      </c>
      <c r="H137" s="1">
        <v>3</v>
      </c>
      <c r="S137" s="1">
        <v>3</v>
      </c>
    </row>
    <row r="138" spans="2:36" ht="12.75" x14ac:dyDescent="0.2">
      <c r="B138" s="1">
        <v>2</v>
      </c>
      <c r="C138" s="1">
        <v>1</v>
      </c>
      <c r="D138" s="1">
        <v>2</v>
      </c>
      <c r="E138" s="1">
        <f t="shared" ref="E138:F138" si="50">COUNTIF(B$147:B$165,2)</f>
        <v>5</v>
      </c>
      <c r="F138" s="1">
        <f t="shared" si="50"/>
        <v>6</v>
      </c>
      <c r="G138" s="1">
        <v>3</v>
      </c>
      <c r="H138" s="1">
        <v>2</v>
      </c>
      <c r="S138" s="1">
        <v>2</v>
      </c>
      <c r="AH138" s="1" t="s">
        <v>219</v>
      </c>
    </row>
    <row r="139" spans="2:36" ht="12.75" x14ac:dyDescent="0.2">
      <c r="B139" s="1">
        <v>3</v>
      </c>
      <c r="C139" s="1">
        <v>4</v>
      </c>
      <c r="D139" s="1">
        <v>0</v>
      </c>
      <c r="E139" s="1">
        <f t="shared" ref="E139:F139" si="51">COUNTIF(B$147:B$165,3)</f>
        <v>1</v>
      </c>
      <c r="F139" s="1">
        <f t="shared" si="51"/>
        <v>2</v>
      </c>
      <c r="G139" s="1">
        <v>1</v>
      </c>
      <c r="H139" s="1">
        <v>2</v>
      </c>
      <c r="S139" s="1">
        <v>2</v>
      </c>
    </row>
    <row r="140" spans="2:36" ht="12.75" x14ac:dyDescent="0.2">
      <c r="B140" s="1">
        <v>4</v>
      </c>
      <c r="C140" s="1">
        <v>2</v>
      </c>
      <c r="D140" s="1">
        <v>0</v>
      </c>
      <c r="E140" s="1">
        <f t="shared" ref="E140:F140" si="52">COUNTIF(B$147:B$165,4)</f>
        <v>4</v>
      </c>
      <c r="F140" s="1">
        <f t="shared" si="52"/>
        <v>5</v>
      </c>
      <c r="G140" s="1">
        <v>3</v>
      </c>
      <c r="H140" s="1">
        <v>4</v>
      </c>
      <c r="S140" s="1">
        <v>4</v>
      </c>
      <c r="AG140" s="1" t="str">
        <f t="shared" ref="AG140:AG159" si="53">A1</f>
        <v>User ID</v>
      </c>
      <c r="AH140" s="1" t="str">
        <f t="shared" ref="AH140:AH160" si="54">AJ1</f>
        <v>3D Mechanism Ease of Use</v>
      </c>
    </row>
    <row r="141" spans="2:36" ht="12.75" x14ac:dyDescent="0.2">
      <c r="B141" s="1">
        <v>5</v>
      </c>
      <c r="C141" s="1">
        <v>6</v>
      </c>
      <c r="D141" s="1">
        <v>2</v>
      </c>
      <c r="E141" s="1">
        <f t="shared" ref="E141:F141" si="55">COUNTIF(B$147:B$165,5)</f>
        <v>6</v>
      </c>
      <c r="F141" s="1">
        <f t="shared" si="55"/>
        <v>1</v>
      </c>
      <c r="G141" s="1">
        <v>6</v>
      </c>
      <c r="H141" s="1">
        <v>4</v>
      </c>
      <c r="S141" s="1">
        <v>4</v>
      </c>
      <c r="AG141" s="1">
        <f t="shared" si="53"/>
        <v>1</v>
      </c>
      <c r="AH141" s="1">
        <f t="shared" si="54"/>
        <v>2</v>
      </c>
    </row>
    <row r="142" spans="2:36" ht="12.75" x14ac:dyDescent="0.2">
      <c r="B142" s="1">
        <v>6</v>
      </c>
      <c r="C142" s="1">
        <v>4</v>
      </c>
      <c r="D142" s="1">
        <v>10</v>
      </c>
      <c r="E142" s="1">
        <f t="shared" ref="E142:F142" si="56">COUNTIF(B$147:B$165,6)</f>
        <v>0</v>
      </c>
      <c r="F142" s="1">
        <f t="shared" si="56"/>
        <v>0</v>
      </c>
      <c r="G142" s="1">
        <v>4</v>
      </c>
      <c r="H142" s="1">
        <v>2</v>
      </c>
      <c r="S142" s="1">
        <v>2</v>
      </c>
      <c r="AG142" s="1">
        <f t="shared" si="53"/>
        <v>2</v>
      </c>
      <c r="AH142" s="1">
        <f t="shared" si="54"/>
        <v>5</v>
      </c>
    </row>
    <row r="143" spans="2:36" ht="12.75" x14ac:dyDescent="0.2">
      <c r="B143" s="1">
        <v>7</v>
      </c>
      <c r="C143" s="1">
        <v>2</v>
      </c>
      <c r="D143" s="1">
        <v>5</v>
      </c>
      <c r="E143" s="1">
        <f t="shared" ref="E143:F143" si="57">COUNTIF(B$147:B$165,7)</f>
        <v>2</v>
      </c>
      <c r="F143" s="1">
        <f t="shared" si="57"/>
        <v>2</v>
      </c>
      <c r="G143" s="1">
        <v>1</v>
      </c>
      <c r="H143" s="1">
        <v>2</v>
      </c>
      <c r="S143" s="1">
        <v>2</v>
      </c>
      <c r="AG143" s="1">
        <f t="shared" si="53"/>
        <v>3</v>
      </c>
      <c r="AH143" s="1">
        <f t="shared" si="54"/>
        <v>3</v>
      </c>
    </row>
    <row r="144" spans="2:36" ht="12.75" x14ac:dyDescent="0.2">
      <c r="AG144" s="1">
        <f t="shared" si="53"/>
        <v>4</v>
      </c>
      <c r="AH144" s="1">
        <f t="shared" si="54"/>
        <v>2</v>
      </c>
    </row>
    <row r="145" spans="1:34" ht="12.75" x14ac:dyDescent="0.2">
      <c r="T145" s="1" t="s">
        <v>220</v>
      </c>
      <c r="AG145" s="1">
        <f t="shared" si="53"/>
        <v>5</v>
      </c>
      <c r="AH145" s="1">
        <f t="shared" si="54"/>
        <v>7</v>
      </c>
    </row>
    <row r="146" spans="1:34" ht="12.75" x14ac:dyDescent="0.2">
      <c r="A146" s="1" t="str">
        <f t="shared" ref="A146:A165" si="58">A1</f>
        <v>User ID</v>
      </c>
      <c r="B146" s="1" t="str">
        <f t="shared" ref="B146:B165" si="59">AA1</f>
        <v>2D Mental effort</v>
      </c>
      <c r="C146" s="1" t="str">
        <f t="shared" ref="C146:C165" si="60">AI1</f>
        <v>3D Mental effort</v>
      </c>
      <c r="D146" s="1" t="s">
        <v>203</v>
      </c>
      <c r="E146" s="1" t="s">
        <v>215</v>
      </c>
      <c r="F146" s="1" t="s">
        <v>221</v>
      </c>
      <c r="AG146" s="1">
        <f t="shared" si="53"/>
        <v>6</v>
      </c>
      <c r="AH146" s="1">
        <f t="shared" si="54"/>
        <v>5</v>
      </c>
    </row>
    <row r="147" spans="1:34" ht="12.75" x14ac:dyDescent="0.2">
      <c r="A147" s="1">
        <f t="shared" si="58"/>
        <v>1</v>
      </c>
      <c r="B147" s="1">
        <f t="shared" si="59"/>
        <v>7</v>
      </c>
      <c r="C147" s="1">
        <f t="shared" si="60"/>
        <v>7</v>
      </c>
      <c r="D147" s="1">
        <v>1</v>
      </c>
      <c r="E147" s="1">
        <f t="shared" ref="E147:F147" si="61">COUNTIF(B$147:B$165,1)</f>
        <v>1</v>
      </c>
      <c r="F147" s="1">
        <f t="shared" si="61"/>
        <v>3</v>
      </c>
      <c r="AG147" s="1">
        <f t="shared" si="53"/>
        <v>7</v>
      </c>
      <c r="AH147" s="1">
        <f t="shared" si="54"/>
        <v>2</v>
      </c>
    </row>
    <row r="148" spans="1:34" ht="12.75" x14ac:dyDescent="0.2">
      <c r="A148" s="1">
        <f t="shared" si="58"/>
        <v>2</v>
      </c>
      <c r="B148" s="1">
        <f t="shared" si="59"/>
        <v>2</v>
      </c>
      <c r="C148" s="1">
        <f t="shared" si="60"/>
        <v>2</v>
      </c>
      <c r="D148" s="1">
        <v>2</v>
      </c>
      <c r="E148" s="1">
        <f t="shared" ref="E148:F148" si="62">COUNTIF(B$147:B$165,2)</f>
        <v>5</v>
      </c>
      <c r="F148" s="1">
        <f t="shared" si="62"/>
        <v>6</v>
      </c>
      <c r="AG148" s="1">
        <f t="shared" si="53"/>
        <v>8</v>
      </c>
      <c r="AH148" s="1">
        <f t="shared" si="54"/>
        <v>2</v>
      </c>
    </row>
    <row r="149" spans="1:34" ht="12.75" x14ac:dyDescent="0.2">
      <c r="A149" s="1">
        <f t="shared" si="58"/>
        <v>3</v>
      </c>
      <c r="B149" s="1">
        <f t="shared" si="59"/>
        <v>7</v>
      </c>
      <c r="C149" s="1">
        <f t="shared" si="60"/>
        <v>7</v>
      </c>
      <c r="D149" s="1">
        <v>3</v>
      </c>
      <c r="E149" s="1">
        <f t="shared" ref="E149:F149" si="63">COUNTIF(B$147:B$165,3)</f>
        <v>1</v>
      </c>
      <c r="F149" s="1">
        <f t="shared" si="63"/>
        <v>2</v>
      </c>
      <c r="AG149" s="1">
        <f t="shared" si="53"/>
        <v>9</v>
      </c>
      <c r="AH149" s="1">
        <f t="shared" si="54"/>
        <v>5</v>
      </c>
    </row>
    <row r="150" spans="1:34" ht="12.75" x14ac:dyDescent="0.2">
      <c r="A150" s="1">
        <f t="shared" si="58"/>
        <v>4</v>
      </c>
      <c r="B150" s="1">
        <f t="shared" si="59"/>
        <v>5</v>
      </c>
      <c r="C150" s="1">
        <f t="shared" si="60"/>
        <v>2</v>
      </c>
      <c r="D150" s="1">
        <v>4</v>
      </c>
      <c r="E150" s="1">
        <f t="shared" ref="E150:F150" si="64">COUNTIF(B$147:B$165,4)</f>
        <v>4</v>
      </c>
      <c r="F150" s="1">
        <f t="shared" si="64"/>
        <v>5</v>
      </c>
      <c r="AG150" s="1">
        <f t="shared" si="53"/>
        <v>10</v>
      </c>
      <c r="AH150" s="1">
        <f t="shared" si="54"/>
        <v>5</v>
      </c>
    </row>
    <row r="151" spans="1:34" ht="12.75" x14ac:dyDescent="0.2">
      <c r="A151" s="1">
        <f t="shared" si="58"/>
        <v>5</v>
      </c>
      <c r="B151" s="1">
        <f t="shared" si="59"/>
        <v>2</v>
      </c>
      <c r="C151" s="1">
        <f t="shared" si="60"/>
        <v>1</v>
      </c>
      <c r="D151" s="1">
        <v>5</v>
      </c>
      <c r="E151" s="1">
        <f t="shared" ref="E151:F151" si="65">COUNTIF(B$147:B$165,5)</f>
        <v>6</v>
      </c>
      <c r="F151" s="1">
        <f t="shared" si="65"/>
        <v>1</v>
      </c>
      <c r="AG151" s="1">
        <f t="shared" si="53"/>
        <v>11</v>
      </c>
      <c r="AH151" s="1">
        <f t="shared" si="54"/>
        <v>4</v>
      </c>
    </row>
    <row r="152" spans="1:34" ht="12.75" x14ac:dyDescent="0.2">
      <c r="A152" s="1">
        <f t="shared" si="58"/>
        <v>6</v>
      </c>
      <c r="B152" s="1">
        <f t="shared" si="59"/>
        <v>4</v>
      </c>
      <c r="C152" s="1">
        <f t="shared" si="60"/>
        <v>3</v>
      </c>
      <c r="D152" s="1">
        <v>6</v>
      </c>
      <c r="E152" s="1">
        <f t="shared" ref="E152:F152" si="66">COUNTIF(B$147:B$165,6)</f>
        <v>0</v>
      </c>
      <c r="F152" s="1">
        <f t="shared" si="66"/>
        <v>0</v>
      </c>
      <c r="AG152" s="1">
        <f t="shared" si="53"/>
        <v>12</v>
      </c>
      <c r="AH152" s="1">
        <f t="shared" si="54"/>
        <v>7</v>
      </c>
    </row>
    <row r="153" spans="1:34" ht="12.75" x14ac:dyDescent="0.2">
      <c r="A153" s="1">
        <f t="shared" si="58"/>
        <v>7</v>
      </c>
      <c r="B153" s="1">
        <f t="shared" si="59"/>
        <v>3</v>
      </c>
      <c r="C153" s="1">
        <f t="shared" si="60"/>
        <v>4</v>
      </c>
      <c r="D153" s="1">
        <v>7</v>
      </c>
      <c r="E153" s="1">
        <f t="shared" ref="E153:F153" si="67">COUNTIF(B$147:B$165,7)</f>
        <v>2</v>
      </c>
      <c r="F153" s="1">
        <f t="shared" si="67"/>
        <v>2</v>
      </c>
      <c r="AG153" s="1">
        <f t="shared" si="53"/>
        <v>13</v>
      </c>
      <c r="AH153" s="1">
        <f t="shared" si="54"/>
        <v>5</v>
      </c>
    </row>
    <row r="154" spans="1:34" ht="12.75" x14ac:dyDescent="0.2">
      <c r="A154" s="1">
        <f t="shared" si="58"/>
        <v>8</v>
      </c>
      <c r="B154" s="1">
        <f t="shared" si="59"/>
        <v>5</v>
      </c>
      <c r="C154" s="1">
        <f t="shared" si="60"/>
        <v>2</v>
      </c>
      <c r="AG154" s="1">
        <f t="shared" si="53"/>
        <v>14</v>
      </c>
      <c r="AH154" s="1">
        <f t="shared" si="54"/>
        <v>5</v>
      </c>
    </row>
    <row r="155" spans="1:34" ht="12.75" x14ac:dyDescent="0.2">
      <c r="A155" s="1">
        <f t="shared" si="58"/>
        <v>9</v>
      </c>
      <c r="B155" s="1">
        <f t="shared" si="59"/>
        <v>2</v>
      </c>
      <c r="C155" s="1">
        <f t="shared" si="60"/>
        <v>5</v>
      </c>
      <c r="AG155" s="1">
        <f t="shared" si="53"/>
        <v>15</v>
      </c>
      <c r="AH155" s="1">
        <f t="shared" si="54"/>
        <v>6</v>
      </c>
    </row>
    <row r="156" spans="1:34" ht="12.75" x14ac:dyDescent="0.2">
      <c r="A156" s="1">
        <f t="shared" si="58"/>
        <v>10</v>
      </c>
      <c r="B156" s="1">
        <f t="shared" si="59"/>
        <v>5</v>
      </c>
      <c r="C156" s="1">
        <f t="shared" si="60"/>
        <v>1</v>
      </c>
      <c r="AG156" s="1">
        <f t="shared" si="53"/>
        <v>16</v>
      </c>
      <c r="AH156" s="1">
        <f t="shared" si="54"/>
        <v>4</v>
      </c>
    </row>
    <row r="157" spans="1:34" ht="12.75" x14ac:dyDescent="0.2">
      <c r="A157" s="1">
        <f t="shared" si="58"/>
        <v>11</v>
      </c>
      <c r="B157" s="1">
        <f t="shared" si="59"/>
        <v>4</v>
      </c>
      <c r="C157" s="1">
        <f t="shared" si="60"/>
        <v>4</v>
      </c>
      <c r="AG157" s="1">
        <f t="shared" si="53"/>
        <v>17</v>
      </c>
      <c r="AH157" s="1">
        <f t="shared" si="54"/>
        <v>1</v>
      </c>
    </row>
    <row r="158" spans="1:34" ht="12.75" x14ac:dyDescent="0.2">
      <c r="A158" s="1">
        <f t="shared" si="58"/>
        <v>12</v>
      </c>
      <c r="B158" s="1">
        <f t="shared" si="59"/>
        <v>5</v>
      </c>
      <c r="C158" s="1">
        <f t="shared" si="60"/>
        <v>2</v>
      </c>
      <c r="AG158" s="1">
        <f t="shared" si="53"/>
        <v>18</v>
      </c>
      <c r="AH158" s="1">
        <f t="shared" si="54"/>
        <v>6</v>
      </c>
    </row>
    <row r="159" spans="1:34" ht="12.75" x14ac:dyDescent="0.2">
      <c r="A159" s="1">
        <f t="shared" si="58"/>
        <v>13</v>
      </c>
      <c r="B159" s="1">
        <f t="shared" si="59"/>
        <v>2</v>
      </c>
      <c r="C159" s="1">
        <f t="shared" si="60"/>
        <v>2</v>
      </c>
      <c r="AG159" s="1">
        <f t="shared" si="53"/>
        <v>19</v>
      </c>
      <c r="AH159" s="1">
        <f t="shared" si="54"/>
        <v>2</v>
      </c>
    </row>
    <row r="160" spans="1:34" ht="12.75" x14ac:dyDescent="0.2">
      <c r="A160" s="1">
        <f t="shared" si="58"/>
        <v>14</v>
      </c>
      <c r="B160" s="1">
        <f t="shared" si="59"/>
        <v>5</v>
      </c>
      <c r="C160" s="1">
        <f t="shared" si="60"/>
        <v>2</v>
      </c>
      <c r="AH160" s="1">
        <f t="shared" si="54"/>
        <v>0</v>
      </c>
    </row>
    <row r="161" spans="1:3" ht="12.75" x14ac:dyDescent="0.2">
      <c r="A161" s="1">
        <f t="shared" si="58"/>
        <v>15</v>
      </c>
      <c r="B161" s="1">
        <f t="shared" si="59"/>
        <v>2</v>
      </c>
      <c r="C161" s="1">
        <f t="shared" si="60"/>
        <v>4</v>
      </c>
    </row>
    <row r="162" spans="1:3" ht="12.75" x14ac:dyDescent="0.2">
      <c r="A162" s="1">
        <f t="shared" si="58"/>
        <v>16</v>
      </c>
      <c r="B162" s="1">
        <f t="shared" si="59"/>
        <v>1</v>
      </c>
      <c r="C162" s="1">
        <f t="shared" si="60"/>
        <v>1</v>
      </c>
    </row>
    <row r="163" spans="1:3" ht="12.75" x14ac:dyDescent="0.2">
      <c r="A163" s="1">
        <f t="shared" si="58"/>
        <v>17</v>
      </c>
      <c r="B163" s="1">
        <f t="shared" si="59"/>
        <v>4</v>
      </c>
      <c r="C163" s="1">
        <f t="shared" si="60"/>
        <v>3</v>
      </c>
    </row>
    <row r="164" spans="1:3" ht="12.75" x14ac:dyDescent="0.2">
      <c r="A164" s="1">
        <f t="shared" si="58"/>
        <v>18</v>
      </c>
      <c r="B164" s="1">
        <f t="shared" si="59"/>
        <v>4</v>
      </c>
      <c r="C164" s="1">
        <f t="shared" si="60"/>
        <v>4</v>
      </c>
    </row>
    <row r="165" spans="1:3" ht="12.75" x14ac:dyDescent="0.2">
      <c r="A165" s="1">
        <f t="shared" si="58"/>
        <v>19</v>
      </c>
      <c r="B165" s="1">
        <f t="shared" si="59"/>
        <v>5</v>
      </c>
      <c r="C165" s="1">
        <f t="shared" si="60"/>
        <v>4</v>
      </c>
    </row>
    <row r="166" spans="1:3" ht="12.75" x14ac:dyDescent="0.2">
      <c r="B166" s="1">
        <f t="shared" ref="B166:B167" si="68">Z21</f>
        <v>0</v>
      </c>
    </row>
    <row r="167" spans="1:3" ht="12.75" x14ac:dyDescent="0.2">
      <c r="B167" s="1">
        <f t="shared" si="68"/>
        <v>4.3684210526315788</v>
      </c>
    </row>
    <row r="168" spans="1:3" ht="12.75" x14ac:dyDescent="0.2">
      <c r="A168" s="1" t="s">
        <v>159</v>
      </c>
      <c r="B168" s="1" t="s">
        <v>184</v>
      </c>
      <c r="C168" s="1" t="s">
        <v>192</v>
      </c>
    </row>
    <row r="169" spans="1:3" ht="12.75" x14ac:dyDescent="0.2">
      <c r="A169" s="1">
        <v>1</v>
      </c>
      <c r="B169" s="1">
        <v>1</v>
      </c>
      <c r="C169" s="1">
        <v>1</v>
      </c>
    </row>
    <row r="170" spans="1:3" ht="12.75" x14ac:dyDescent="0.2">
      <c r="A170" s="1">
        <v>2</v>
      </c>
      <c r="B170" s="1">
        <v>2</v>
      </c>
      <c r="C170" s="1">
        <v>1</v>
      </c>
    </row>
    <row r="171" spans="1:3" ht="12.75" x14ac:dyDescent="0.2">
      <c r="A171" s="1">
        <v>3</v>
      </c>
      <c r="B171" s="1">
        <v>2</v>
      </c>
      <c r="C171" s="1">
        <v>1</v>
      </c>
    </row>
    <row r="172" spans="1:3" ht="12.75" x14ac:dyDescent="0.2">
      <c r="A172" s="1">
        <v>4</v>
      </c>
      <c r="B172" s="1">
        <v>2</v>
      </c>
      <c r="C172" s="1">
        <v>2</v>
      </c>
    </row>
    <row r="173" spans="1:3" ht="12.75" x14ac:dyDescent="0.2">
      <c r="A173" s="1">
        <v>5</v>
      </c>
      <c r="B173" s="1">
        <v>2</v>
      </c>
      <c r="C173" s="1">
        <v>2</v>
      </c>
    </row>
    <row r="174" spans="1:3" ht="12.75" x14ac:dyDescent="0.2">
      <c r="A174" s="1">
        <v>6</v>
      </c>
      <c r="B174" s="1">
        <v>2</v>
      </c>
      <c r="C174" s="1">
        <v>2</v>
      </c>
    </row>
    <row r="175" spans="1:3" ht="12.75" x14ac:dyDescent="0.2">
      <c r="A175" s="1">
        <v>7</v>
      </c>
      <c r="B175" s="1">
        <v>3</v>
      </c>
      <c r="C175" s="1">
        <v>2</v>
      </c>
    </row>
    <row r="176" spans="1:3" ht="12.75" x14ac:dyDescent="0.2">
      <c r="A176" s="1">
        <v>8</v>
      </c>
      <c r="B176" s="1">
        <v>4</v>
      </c>
      <c r="C176" s="1">
        <v>2</v>
      </c>
    </row>
    <row r="177" spans="1:6" ht="12.75" x14ac:dyDescent="0.2">
      <c r="A177" s="1">
        <v>9</v>
      </c>
      <c r="B177" s="1">
        <v>4</v>
      </c>
      <c r="C177" s="1">
        <v>2</v>
      </c>
    </row>
    <row r="178" spans="1:6" ht="12.75" x14ac:dyDescent="0.2">
      <c r="A178" s="1">
        <v>10</v>
      </c>
      <c r="B178" s="1">
        <v>4</v>
      </c>
      <c r="C178" s="1">
        <v>3</v>
      </c>
    </row>
    <row r="179" spans="1:6" ht="12.75" x14ac:dyDescent="0.2">
      <c r="A179" s="1">
        <v>11</v>
      </c>
      <c r="B179" s="1">
        <v>4</v>
      </c>
      <c r="C179" s="1">
        <v>3</v>
      </c>
    </row>
    <row r="180" spans="1:6" ht="12.75" x14ac:dyDescent="0.2">
      <c r="A180" s="1">
        <v>12</v>
      </c>
      <c r="B180" s="1">
        <v>5</v>
      </c>
      <c r="C180" s="1">
        <v>4</v>
      </c>
    </row>
    <row r="181" spans="1:6" ht="12.75" x14ac:dyDescent="0.2">
      <c r="A181" s="1">
        <v>13</v>
      </c>
      <c r="B181" s="1">
        <v>5</v>
      </c>
      <c r="C181" s="1">
        <v>4</v>
      </c>
    </row>
    <row r="182" spans="1:6" ht="12.75" x14ac:dyDescent="0.2">
      <c r="A182" s="1">
        <v>14</v>
      </c>
      <c r="B182" s="1">
        <v>5</v>
      </c>
      <c r="C182" s="1">
        <v>4</v>
      </c>
    </row>
    <row r="183" spans="1:6" ht="12.75" x14ac:dyDescent="0.2">
      <c r="A183" s="1">
        <v>15</v>
      </c>
      <c r="B183" s="1">
        <v>5</v>
      </c>
      <c r="C183" s="1">
        <v>4</v>
      </c>
    </row>
    <row r="184" spans="1:6" ht="12.75" x14ac:dyDescent="0.2">
      <c r="A184" s="1">
        <v>16</v>
      </c>
      <c r="B184" s="1">
        <v>5</v>
      </c>
      <c r="C184" s="1">
        <v>4</v>
      </c>
    </row>
    <row r="185" spans="1:6" ht="12.75" x14ac:dyDescent="0.2">
      <c r="A185" s="1">
        <v>17</v>
      </c>
      <c r="B185" s="1">
        <v>5</v>
      </c>
      <c r="C185" s="1">
        <v>5</v>
      </c>
    </row>
    <row r="186" spans="1:6" ht="12.75" x14ac:dyDescent="0.2">
      <c r="A186" s="1">
        <v>18</v>
      </c>
      <c r="B186" s="1">
        <v>7</v>
      </c>
      <c r="C186" s="1">
        <v>7</v>
      </c>
    </row>
    <row r="187" spans="1:6" ht="12.75" x14ac:dyDescent="0.2">
      <c r="A187" s="1">
        <v>19</v>
      </c>
      <c r="B187" s="1">
        <v>7</v>
      </c>
      <c r="C187" s="1">
        <v>7</v>
      </c>
      <c r="D187" s="1" t="s">
        <v>222</v>
      </c>
      <c r="E187" s="1" t="s">
        <v>223</v>
      </c>
    </row>
    <row r="188" spans="1:6" ht="12.75" x14ac:dyDescent="0.2">
      <c r="A188" s="1" t="s">
        <v>224</v>
      </c>
      <c r="B188" s="1">
        <f t="shared" ref="B188:C188" si="69">AVERAGE(B169:B187)</f>
        <v>3.8947368421052633</v>
      </c>
      <c r="C188" s="1">
        <f t="shared" si="69"/>
        <v>3.1578947368421053</v>
      </c>
      <c r="D188" s="1">
        <f t="shared" ref="D188:E188" si="70">STDEV(B169:B187)</f>
        <v>1.7286711930171252</v>
      </c>
      <c r="E188" s="1">
        <f t="shared" si="70"/>
        <v>1.8031810747409958</v>
      </c>
      <c r="F188" s="1">
        <f>C188-B188</f>
        <v>-0.73684210526315796</v>
      </c>
    </row>
    <row r="189" spans="1:6" ht="12.75" x14ac:dyDescent="0.2">
      <c r="A189" s="1" t="s">
        <v>159</v>
      </c>
      <c r="B189" s="1" t="s">
        <v>177</v>
      </c>
      <c r="C189" s="1" t="s">
        <v>185</v>
      </c>
    </row>
    <row r="190" spans="1:6" ht="12.75" x14ac:dyDescent="0.2">
      <c r="A190" s="1">
        <v>1</v>
      </c>
      <c r="B190" s="1">
        <v>2</v>
      </c>
      <c r="C190" s="1">
        <v>2</v>
      </c>
    </row>
    <row r="191" spans="1:6" ht="12.75" x14ac:dyDescent="0.2">
      <c r="A191" s="1">
        <v>2</v>
      </c>
      <c r="B191" s="1">
        <v>3</v>
      </c>
      <c r="C191" s="1">
        <v>2</v>
      </c>
    </row>
    <row r="192" spans="1:6" ht="12.75" x14ac:dyDescent="0.2">
      <c r="A192" s="1">
        <v>3</v>
      </c>
      <c r="B192" s="1">
        <v>3</v>
      </c>
      <c r="C192" s="1">
        <v>5</v>
      </c>
    </row>
    <row r="193" spans="1:3" ht="12.75" x14ac:dyDescent="0.2">
      <c r="A193" s="1">
        <v>4</v>
      </c>
      <c r="B193" s="1">
        <v>3</v>
      </c>
      <c r="C193" s="1">
        <v>5</v>
      </c>
    </row>
    <row r="194" spans="1:3" ht="12.75" x14ac:dyDescent="0.2">
      <c r="A194" s="1">
        <v>5</v>
      </c>
      <c r="B194" s="1">
        <v>3</v>
      </c>
      <c r="C194" s="1">
        <v>6</v>
      </c>
    </row>
    <row r="195" spans="1:3" ht="12.75" x14ac:dyDescent="0.2">
      <c r="A195" s="1">
        <v>6</v>
      </c>
      <c r="B195" s="1">
        <v>4</v>
      </c>
      <c r="C195" s="1">
        <v>6</v>
      </c>
    </row>
    <row r="196" spans="1:3" ht="12.75" x14ac:dyDescent="0.2">
      <c r="A196" s="1">
        <v>7</v>
      </c>
      <c r="B196" s="1">
        <v>4</v>
      </c>
      <c r="C196" s="1">
        <v>6</v>
      </c>
    </row>
    <row r="197" spans="1:3" ht="12.75" x14ac:dyDescent="0.2">
      <c r="A197" s="1">
        <v>8</v>
      </c>
      <c r="B197" s="1">
        <v>5</v>
      </c>
      <c r="C197" s="1">
        <v>6</v>
      </c>
    </row>
    <row r="198" spans="1:3" ht="12.75" x14ac:dyDescent="0.2">
      <c r="A198" s="1">
        <v>9</v>
      </c>
      <c r="B198" s="1">
        <v>5</v>
      </c>
      <c r="C198" s="1">
        <v>6</v>
      </c>
    </row>
    <row r="199" spans="1:3" ht="12.75" x14ac:dyDescent="0.2">
      <c r="A199" s="1">
        <v>10</v>
      </c>
      <c r="B199" s="1">
        <v>5</v>
      </c>
      <c r="C199" s="1">
        <v>6</v>
      </c>
    </row>
    <row r="200" spans="1:3" ht="12.75" x14ac:dyDescent="0.2">
      <c r="A200" s="1">
        <v>11</v>
      </c>
      <c r="B200" s="1">
        <v>5</v>
      </c>
      <c r="C200" s="1">
        <v>6</v>
      </c>
    </row>
    <row r="201" spans="1:3" ht="12.75" x14ac:dyDescent="0.2">
      <c r="A201" s="1">
        <v>12</v>
      </c>
      <c r="B201" s="1">
        <v>5</v>
      </c>
      <c r="C201" s="1">
        <v>6</v>
      </c>
    </row>
    <row r="202" spans="1:3" ht="12.75" x14ac:dyDescent="0.2">
      <c r="A202" s="1">
        <v>13</v>
      </c>
      <c r="B202" s="1">
        <v>5</v>
      </c>
      <c r="C202" s="1">
        <v>6</v>
      </c>
    </row>
    <row r="203" spans="1:3" ht="12.75" x14ac:dyDescent="0.2">
      <c r="A203" s="1">
        <v>14</v>
      </c>
      <c r="B203" s="1">
        <v>6</v>
      </c>
      <c r="C203" s="1">
        <v>6</v>
      </c>
    </row>
    <row r="204" spans="1:3" ht="12.75" x14ac:dyDescent="0.2">
      <c r="A204" s="1">
        <v>15</v>
      </c>
      <c r="B204" s="1">
        <v>6</v>
      </c>
      <c r="C204" s="1">
        <v>7</v>
      </c>
    </row>
    <row r="205" spans="1:3" ht="12.75" x14ac:dyDescent="0.2">
      <c r="A205" s="1">
        <v>16</v>
      </c>
      <c r="B205" s="1">
        <v>6</v>
      </c>
      <c r="C205" s="1">
        <v>7</v>
      </c>
    </row>
    <row r="206" spans="1:3" ht="12.75" x14ac:dyDescent="0.2">
      <c r="A206" s="1">
        <v>17</v>
      </c>
      <c r="B206" s="1">
        <v>6</v>
      </c>
      <c r="C206" s="1">
        <v>7</v>
      </c>
    </row>
    <row r="207" spans="1:3" ht="12.75" x14ac:dyDescent="0.2">
      <c r="A207" s="1">
        <v>18</v>
      </c>
      <c r="B207" s="1">
        <v>7</v>
      </c>
      <c r="C207" s="1">
        <v>7</v>
      </c>
    </row>
    <row r="208" spans="1:3" ht="12.75" x14ac:dyDescent="0.2">
      <c r="A208" s="1">
        <v>19</v>
      </c>
      <c r="B208" s="1">
        <v>7</v>
      </c>
      <c r="C208" s="1">
        <v>7</v>
      </c>
    </row>
    <row r="209" spans="1:6" ht="12.75" x14ac:dyDescent="0.2">
      <c r="A209" s="1" t="s">
        <v>224</v>
      </c>
      <c r="B209" s="1">
        <f t="shared" ref="B209:C209" si="71">AVERAGE(B190:B208)</f>
        <v>4.7368421052631575</v>
      </c>
      <c r="C209" s="1">
        <f t="shared" si="71"/>
        <v>5.7368421052631575</v>
      </c>
    </row>
    <row r="210" spans="1:6" ht="12.75" x14ac:dyDescent="0.2">
      <c r="A210" s="1" t="s">
        <v>225</v>
      </c>
      <c r="B210" s="1">
        <f t="shared" ref="B210:C210" si="72">STDEV(B167:B208)</f>
        <v>1.588316221547863</v>
      </c>
      <c r="C210" s="1">
        <f t="shared" si="72"/>
        <v>2.0584539727689757</v>
      </c>
    </row>
    <row r="211" spans="1:6" ht="12.75" x14ac:dyDescent="0.2">
      <c r="A211" s="1" t="str">
        <f t="shared" ref="A211:A230" si="73">A1</f>
        <v>User ID</v>
      </c>
      <c r="B211" s="1" t="str">
        <f t="shared" ref="B211:B230" si="74">Z1</f>
        <v>2D Stress level</v>
      </c>
      <c r="C211" s="1" t="s">
        <v>226</v>
      </c>
      <c r="D211" s="1" t="s">
        <v>203</v>
      </c>
      <c r="E211" s="1" t="s">
        <v>227</v>
      </c>
      <c r="F211" s="1" t="s">
        <v>226</v>
      </c>
    </row>
    <row r="212" spans="1:6" ht="12.75" x14ac:dyDescent="0.2">
      <c r="A212" s="1">
        <f t="shared" si="73"/>
        <v>1</v>
      </c>
      <c r="B212" s="1">
        <f t="shared" si="74"/>
        <v>6</v>
      </c>
      <c r="C212" s="1">
        <f t="shared" ref="C212:C230" si="75">AH2</f>
        <v>6</v>
      </c>
      <c r="D212" s="1">
        <v>1</v>
      </c>
      <c r="E212" s="1">
        <f t="shared" ref="E212:F212" si="76">COUNTIF(B$212:B$230,1)</f>
        <v>1</v>
      </c>
      <c r="F212" s="1">
        <f t="shared" si="76"/>
        <v>3</v>
      </c>
    </row>
    <row r="213" spans="1:6" ht="12.75" x14ac:dyDescent="0.2">
      <c r="A213" s="1">
        <f t="shared" si="73"/>
        <v>2</v>
      </c>
      <c r="B213" s="1">
        <f t="shared" si="74"/>
        <v>5</v>
      </c>
      <c r="C213" s="1">
        <f t="shared" si="75"/>
        <v>5</v>
      </c>
      <c r="D213" s="1">
        <v>2</v>
      </c>
      <c r="E213" s="1">
        <f t="shared" ref="E213:F213" si="77">COUNTIF(B$212:B$230,2)</f>
        <v>3</v>
      </c>
      <c r="F213" s="1">
        <f t="shared" si="77"/>
        <v>2</v>
      </c>
    </row>
    <row r="214" spans="1:6" ht="12.75" x14ac:dyDescent="0.2">
      <c r="A214" s="1">
        <f t="shared" si="73"/>
        <v>3</v>
      </c>
      <c r="B214" s="1">
        <f t="shared" si="74"/>
        <v>7</v>
      </c>
      <c r="C214" s="1">
        <f t="shared" si="75"/>
        <v>7</v>
      </c>
      <c r="D214" s="1">
        <v>3</v>
      </c>
      <c r="E214" s="1">
        <f t="shared" ref="E214:F214" si="78">COUNTIF(B$212:B$230,3)</f>
        <v>1</v>
      </c>
      <c r="F214" s="1">
        <f t="shared" si="78"/>
        <v>2</v>
      </c>
    </row>
    <row r="215" spans="1:6" ht="12.75" x14ac:dyDescent="0.2">
      <c r="A215" s="1">
        <f t="shared" si="73"/>
        <v>4</v>
      </c>
      <c r="B215" s="1">
        <f t="shared" si="74"/>
        <v>5</v>
      </c>
      <c r="C215" s="1">
        <f t="shared" si="75"/>
        <v>4</v>
      </c>
      <c r="D215" s="1">
        <v>4</v>
      </c>
      <c r="E215" s="1">
        <f t="shared" ref="E215:F215" si="79">COUNTIF(B$212:B$230,4)</f>
        <v>3</v>
      </c>
      <c r="F215" s="1">
        <f t="shared" si="79"/>
        <v>4</v>
      </c>
    </row>
    <row r="216" spans="1:6" ht="12.75" x14ac:dyDescent="0.2">
      <c r="A216" s="1">
        <f t="shared" si="73"/>
        <v>5</v>
      </c>
      <c r="B216" s="1">
        <f t="shared" si="74"/>
        <v>5</v>
      </c>
      <c r="C216" s="1">
        <f t="shared" si="75"/>
        <v>1</v>
      </c>
      <c r="D216" s="1">
        <v>5</v>
      </c>
      <c r="E216" s="1">
        <f t="shared" ref="E216:F216" si="80">COUNTIF(B$212:B$230,5)</f>
        <v>6</v>
      </c>
      <c r="F216" s="1">
        <f t="shared" si="80"/>
        <v>4</v>
      </c>
    </row>
    <row r="217" spans="1:6" ht="12.75" x14ac:dyDescent="0.2">
      <c r="A217" s="1">
        <f t="shared" si="73"/>
        <v>6</v>
      </c>
      <c r="B217" s="1">
        <f t="shared" si="74"/>
        <v>4</v>
      </c>
      <c r="C217" s="1">
        <f t="shared" si="75"/>
        <v>4</v>
      </c>
      <c r="D217" s="1">
        <v>6</v>
      </c>
      <c r="E217" s="1">
        <f t="shared" ref="E217:F217" si="81">COUNTIF(B$212:B$230,6)</f>
        <v>4</v>
      </c>
      <c r="F217" s="1">
        <f t="shared" si="81"/>
        <v>2</v>
      </c>
    </row>
    <row r="218" spans="1:6" ht="12.75" x14ac:dyDescent="0.2">
      <c r="A218" s="1">
        <f t="shared" si="73"/>
        <v>7</v>
      </c>
      <c r="B218" s="1">
        <f t="shared" si="74"/>
        <v>6</v>
      </c>
      <c r="C218" s="1">
        <f t="shared" si="75"/>
        <v>7</v>
      </c>
      <c r="D218" s="1">
        <v>7</v>
      </c>
      <c r="E218" s="1">
        <f t="shared" ref="E218:F218" si="82">COUNTIF(B$212:B$230,7)</f>
        <v>1</v>
      </c>
      <c r="F218" s="1">
        <f t="shared" si="82"/>
        <v>2</v>
      </c>
    </row>
    <row r="219" spans="1:6" ht="12.75" x14ac:dyDescent="0.2">
      <c r="A219" s="1">
        <f t="shared" si="73"/>
        <v>8</v>
      </c>
      <c r="B219" s="1">
        <f t="shared" si="74"/>
        <v>5</v>
      </c>
      <c r="C219" s="1">
        <f t="shared" si="75"/>
        <v>5</v>
      </c>
    </row>
    <row r="220" spans="1:6" ht="12.75" x14ac:dyDescent="0.2">
      <c r="A220" s="1">
        <f t="shared" si="73"/>
        <v>9</v>
      </c>
      <c r="B220" s="1">
        <f t="shared" si="74"/>
        <v>1</v>
      </c>
      <c r="C220" s="1">
        <f t="shared" si="75"/>
        <v>6</v>
      </c>
    </row>
    <row r="221" spans="1:6" ht="12.75" x14ac:dyDescent="0.2">
      <c r="A221" s="1">
        <f t="shared" si="73"/>
        <v>10</v>
      </c>
      <c r="B221" s="1">
        <f t="shared" si="74"/>
        <v>6</v>
      </c>
      <c r="C221" s="1">
        <f t="shared" si="75"/>
        <v>2</v>
      </c>
    </row>
    <row r="222" spans="1:6" ht="12.75" x14ac:dyDescent="0.2">
      <c r="A222" s="1">
        <f t="shared" si="73"/>
        <v>11</v>
      </c>
      <c r="B222" s="1">
        <f t="shared" si="74"/>
        <v>4</v>
      </c>
      <c r="C222" s="1">
        <f t="shared" si="75"/>
        <v>4</v>
      </c>
    </row>
    <row r="223" spans="1:6" ht="12.75" x14ac:dyDescent="0.2">
      <c r="A223" s="1">
        <f t="shared" si="73"/>
        <v>12</v>
      </c>
      <c r="B223" s="1">
        <f t="shared" si="74"/>
        <v>6</v>
      </c>
      <c r="C223" s="1">
        <f t="shared" si="75"/>
        <v>1</v>
      </c>
    </row>
    <row r="224" spans="1:6" ht="12.75" x14ac:dyDescent="0.2">
      <c r="A224" s="1">
        <f t="shared" si="73"/>
        <v>13</v>
      </c>
      <c r="B224" s="1">
        <f t="shared" si="74"/>
        <v>2</v>
      </c>
      <c r="C224" s="1">
        <f t="shared" si="75"/>
        <v>1</v>
      </c>
    </row>
    <row r="225" spans="1:24" ht="12.75" x14ac:dyDescent="0.2">
      <c r="A225" s="1">
        <f t="shared" si="73"/>
        <v>14</v>
      </c>
      <c r="B225" s="1">
        <f t="shared" si="74"/>
        <v>5</v>
      </c>
      <c r="C225" s="1">
        <f t="shared" si="75"/>
        <v>3</v>
      </c>
    </row>
    <row r="226" spans="1:24" ht="12.75" x14ac:dyDescent="0.2">
      <c r="A226" s="1">
        <f t="shared" si="73"/>
        <v>15</v>
      </c>
      <c r="B226" s="1">
        <f t="shared" si="74"/>
        <v>5</v>
      </c>
      <c r="C226" s="1">
        <f t="shared" si="75"/>
        <v>5</v>
      </c>
      <c r="X226" s="1">
        <v>3</v>
      </c>
    </row>
    <row r="227" spans="1:24" ht="12.75" x14ac:dyDescent="0.2">
      <c r="A227" s="1">
        <f t="shared" si="73"/>
        <v>16</v>
      </c>
      <c r="B227" s="1">
        <f t="shared" si="74"/>
        <v>2</v>
      </c>
      <c r="C227" s="1">
        <f t="shared" si="75"/>
        <v>2</v>
      </c>
    </row>
    <row r="228" spans="1:24" ht="12.75" x14ac:dyDescent="0.2">
      <c r="A228" s="1">
        <f t="shared" si="73"/>
        <v>17</v>
      </c>
      <c r="B228" s="1">
        <f t="shared" si="74"/>
        <v>4</v>
      </c>
      <c r="C228" s="1">
        <f t="shared" si="75"/>
        <v>4</v>
      </c>
    </row>
    <row r="229" spans="1:24" ht="12.75" x14ac:dyDescent="0.2">
      <c r="A229" s="1">
        <f t="shared" si="73"/>
        <v>18</v>
      </c>
      <c r="B229" s="1">
        <f t="shared" si="74"/>
        <v>3</v>
      </c>
      <c r="C229" s="1">
        <f t="shared" si="75"/>
        <v>5</v>
      </c>
    </row>
    <row r="230" spans="1:24" ht="12.75" x14ac:dyDescent="0.2">
      <c r="A230" s="1">
        <f t="shared" si="73"/>
        <v>19</v>
      </c>
      <c r="B230" s="1">
        <f t="shared" si="74"/>
        <v>2</v>
      </c>
      <c r="C230" s="1">
        <f t="shared" si="75"/>
        <v>3</v>
      </c>
    </row>
    <row r="231" spans="1:24" ht="12.75" x14ac:dyDescent="0.2">
      <c r="A231" s="1" t="s">
        <v>224</v>
      </c>
      <c r="B231" s="1">
        <f t="shared" ref="B231:C231" si="83">AVERAGE(B212:B230)</f>
        <v>4.3684210526315788</v>
      </c>
      <c r="C231" s="1">
        <f t="shared" si="83"/>
        <v>3.9473684210526314</v>
      </c>
      <c r="D231" s="1">
        <f>C231-B231</f>
        <v>-0.42105263157894735</v>
      </c>
    </row>
    <row r="232" spans="1:24" ht="12.75" x14ac:dyDescent="0.2">
      <c r="A232" s="1" t="s">
        <v>225</v>
      </c>
      <c r="B232" s="1">
        <f t="shared" ref="B232:C232" si="84">STDEV(B168:B230)</f>
        <v>1.6282888774676505</v>
      </c>
      <c r="C232" s="1">
        <f t="shared" si="84"/>
        <v>2.0074806321667085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B8"/>
  <sheetViews>
    <sheetView workbookViewId="0"/>
  </sheetViews>
  <sheetFormatPr defaultColWidth="12.5703125" defaultRowHeight="15.75" customHeight="1" x14ac:dyDescent="0.2"/>
  <sheetData>
    <row r="2" spans="1:2" x14ac:dyDescent="0.2">
      <c r="A2" s="1">
        <v>1</v>
      </c>
      <c r="B2" s="1" t="s">
        <v>20</v>
      </c>
    </row>
    <row r="3" spans="1:2" x14ac:dyDescent="0.2">
      <c r="A3" s="1">
        <v>2</v>
      </c>
      <c r="B3" s="1" t="s">
        <v>19</v>
      </c>
    </row>
    <row r="4" spans="1:2" x14ac:dyDescent="0.2">
      <c r="A4" s="1">
        <v>3</v>
      </c>
      <c r="B4" s="1" t="s">
        <v>22</v>
      </c>
    </row>
    <row r="5" spans="1:2" x14ac:dyDescent="0.2">
      <c r="A5" s="1">
        <v>4</v>
      </c>
      <c r="B5" s="1" t="s">
        <v>21</v>
      </c>
    </row>
    <row r="6" spans="1:2" x14ac:dyDescent="0.2">
      <c r="A6" s="1">
        <v>5</v>
      </c>
      <c r="B6" s="1" t="s">
        <v>16</v>
      </c>
    </row>
    <row r="7" spans="1:2" x14ac:dyDescent="0.2">
      <c r="A7" s="1">
        <v>6</v>
      </c>
      <c r="B7" s="1" t="s">
        <v>17</v>
      </c>
    </row>
    <row r="8" spans="1:2" x14ac:dyDescent="0.2">
      <c r="A8" s="1">
        <v>7</v>
      </c>
      <c r="B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Post VR Responses</vt:lpstr>
      <vt:lpstr>Post 2D Responses</vt:lpstr>
      <vt:lpstr>Scoring Form Responses</vt:lpstr>
      <vt:lpstr>Pre Experience Qs</vt:lpstr>
      <vt:lpstr>Stats</vt:lpstr>
      <vt:lpstr>Helper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Roe</cp:lastModifiedBy>
  <dcterms:created xsi:type="dcterms:W3CDTF">2022-10-19T01:21:33Z</dcterms:created>
  <dcterms:modified xsi:type="dcterms:W3CDTF">2022-10-19T01:21:33Z</dcterms:modified>
</cp:coreProperties>
</file>