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A:\Saturnin\PROJEKTY\HACKHEROES\Carbon footprint calculator\Wzory\"/>
    </mc:Choice>
  </mc:AlternateContent>
  <bookViews>
    <workbookView xWindow="0" yWindow="0" windowWidth="25200" windowHeight="11880" activeTab="5"/>
  </bookViews>
  <sheets>
    <sheet name="Wentylacja" sheetId="1" r:id="rId1"/>
    <sheet name="Klimatyzacja" sheetId="3" r:id="rId2"/>
    <sheet name="Prąd" sheetId="4" r:id="rId3"/>
    <sheet name="Żarówki" sheetId="5" r:id="rId4"/>
    <sheet name="CWU" sheetId="6" r:id="rId5"/>
    <sheet name="CO2" sheetId="7" r:id="rId6"/>
  </sheets>
  <calcPr calcId="162913"/>
</workbook>
</file>

<file path=xl/calcChain.xml><?xml version="1.0" encoding="utf-8"?>
<calcChain xmlns="http://schemas.openxmlformats.org/spreadsheetml/2006/main">
  <c r="C14" i="6" l="1"/>
  <c r="D14" i="6"/>
  <c r="F14" i="6" s="1"/>
  <c r="C9" i="6" s="1"/>
  <c r="D5" i="6"/>
  <c r="H8" i="7" l="1"/>
  <c r="G8" i="7"/>
  <c r="H14" i="7"/>
  <c r="H13" i="7"/>
  <c r="G14" i="7"/>
  <c r="G13" i="7"/>
  <c r="H7" i="7"/>
  <c r="G7" i="7"/>
  <c r="H10" i="7"/>
  <c r="G10" i="7"/>
  <c r="H6" i="7"/>
  <c r="G6" i="7"/>
  <c r="H11" i="7"/>
  <c r="G11" i="7"/>
  <c r="D10" i="6" l="1"/>
  <c r="D4" i="6"/>
  <c r="J8" i="6"/>
  <c r="E6" i="5"/>
  <c r="E5" i="5"/>
  <c r="F9" i="4"/>
  <c r="F8" i="4"/>
  <c r="F7" i="4"/>
  <c r="F6" i="4"/>
  <c r="F5" i="4"/>
  <c r="F4" i="4"/>
  <c r="F3" i="4"/>
  <c r="H19" i="3"/>
  <c r="I19" i="3" s="1"/>
  <c r="H16" i="3"/>
  <c r="K16" i="3" s="1"/>
  <c r="H12" i="3"/>
  <c r="H8" i="3"/>
  <c r="M8" i="3" s="1"/>
  <c r="E16" i="3"/>
  <c r="E12" i="3"/>
  <c r="E8" i="3"/>
  <c r="E21" i="1"/>
  <c r="E17" i="1"/>
  <c r="E5" i="1"/>
  <c r="H21" i="1"/>
  <c r="H17" i="1"/>
  <c r="I17" i="1" s="1"/>
  <c r="H5" i="1"/>
  <c r="I12" i="3" l="1"/>
  <c r="C10" i="6"/>
  <c r="J10" i="6" s="1"/>
  <c r="I21" i="1"/>
  <c r="J9" i="6"/>
  <c r="J14" i="6" s="1"/>
  <c r="I8" i="3"/>
  <c r="M12" i="3"/>
  <c r="I16" i="3"/>
  <c r="M16" i="3"/>
  <c r="K12" i="3"/>
  <c r="K8" i="3"/>
  <c r="I5" i="1"/>
</calcChain>
</file>

<file path=xl/sharedStrings.xml><?xml version="1.0" encoding="utf-8"?>
<sst xmlns="http://schemas.openxmlformats.org/spreadsheetml/2006/main" count="113" uniqueCount="58">
  <si>
    <t>A</t>
  </si>
  <si>
    <t>h</t>
  </si>
  <si>
    <r>
      <t>m³/(s*m</t>
    </r>
    <r>
      <rPr>
        <sz val="9"/>
        <color theme="1"/>
        <rFont val="Calibri"/>
        <family val="2"/>
        <charset val="238"/>
      </rPr>
      <t>²)</t>
    </r>
  </si>
  <si>
    <r>
      <t>ρ</t>
    </r>
    <r>
      <rPr>
        <sz val="8"/>
        <color theme="1"/>
        <rFont val="Calibri"/>
        <family val="2"/>
        <charset val="238"/>
      </rPr>
      <t>a</t>
    </r>
    <r>
      <rPr>
        <sz val="11"/>
        <color theme="1"/>
        <rFont val="Calibri"/>
        <family val="2"/>
        <charset val="238"/>
      </rPr>
      <t xml:space="preserve"> * c</t>
    </r>
    <r>
      <rPr>
        <sz val="8"/>
        <color theme="1"/>
        <rFont val="Calibri"/>
        <family val="2"/>
        <charset val="238"/>
      </rPr>
      <t>a</t>
    </r>
    <r>
      <rPr>
        <sz val="11"/>
        <color theme="1"/>
        <rFont val="Calibri"/>
        <family val="2"/>
        <charset val="238"/>
      </rPr>
      <t/>
    </r>
  </si>
  <si>
    <t>kWh/rok</t>
  </si>
  <si>
    <t>GRAWITACYJNA</t>
  </si>
  <si>
    <t>temp.wewn.</t>
  </si>
  <si>
    <t>śr. roczna temp</t>
  </si>
  <si>
    <t>WYWIEWNA</t>
  </si>
  <si>
    <t>WYWIEWNA Z ODZYSKIEM</t>
  </si>
  <si>
    <t>% odzysku</t>
  </si>
  <si>
    <t>https://meteomodel.pl/dane/srednie-miesieczne/?imgwid=351160424&amp;par=tx30&amp;max_empty=1&amp;XwiPLmOtd_ZFa=mK*v8ijupJGoV&amp;erhAPgHQklBc=J3mwQcX%40te1V&amp;jYabgBAoRlVmxM=Wia%40jSRsYInwOh&amp;XwiPLmOtd_ZFa=mK*v8ijupJGoV&amp;erhAPgHQklBc=J3mwQcX%40te1V&amp;jYabgBAoRlVmxM=Wia%40jSRsYInwOh</t>
  </si>
  <si>
    <t>kWh/m2rok</t>
  </si>
  <si>
    <t>Liczba dni upalnych &gt;25 st.</t>
  </si>
  <si>
    <t>Wywiew chłodnego powietrzna</t>
  </si>
  <si>
    <t>Czas działania klimatyzacji</t>
  </si>
  <si>
    <t>kW</t>
  </si>
  <si>
    <t>kWh</t>
  </si>
  <si>
    <t>Elektrociepłownia</t>
  </si>
  <si>
    <t>Olej opałowy</t>
  </si>
  <si>
    <t>Gaz</t>
  </si>
  <si>
    <t>Węgiel</t>
  </si>
  <si>
    <t>Biomasa</t>
  </si>
  <si>
    <t>Pompa ciepła</t>
  </si>
  <si>
    <t>Prąd elektryczny</t>
  </si>
  <si>
    <t>W</t>
  </si>
  <si>
    <t>Zwykłe</t>
  </si>
  <si>
    <t>http://www.zhitov.ru/pl/light/</t>
  </si>
  <si>
    <t>LED</t>
  </si>
  <si>
    <t>W/m2</t>
  </si>
  <si>
    <t>4h/dobę</t>
  </si>
  <si>
    <t>Vi</t>
  </si>
  <si>
    <t>cw</t>
  </si>
  <si>
    <t>ro</t>
  </si>
  <si>
    <t>DeltaT</t>
  </si>
  <si>
    <t>dni</t>
  </si>
  <si>
    <t>k</t>
  </si>
  <si>
    <t>Dużo</t>
  </si>
  <si>
    <t>Średnio</t>
  </si>
  <si>
    <t>Mało</t>
  </si>
  <si>
    <t>Ilość kapieli w wannie</t>
  </si>
  <si>
    <t>Ilość pryszniców</t>
  </si>
  <si>
    <t>Z metodologii - ZANIŻONE</t>
  </si>
  <si>
    <t>Z Polskiej Normy</t>
  </si>
  <si>
    <t>tygodniowo</t>
  </si>
  <si>
    <t>dziennie</t>
  </si>
  <si>
    <t>MJ/kWh</t>
  </si>
  <si>
    <t>MJ/m3</t>
  </si>
  <si>
    <t>MJ/kg</t>
  </si>
  <si>
    <t>m3/kWh</t>
  </si>
  <si>
    <t>kgCO2</t>
  </si>
  <si>
    <t>kgCO2/1kWh</t>
  </si>
  <si>
    <t>kgCO2/MJ</t>
  </si>
  <si>
    <t>Sieć ciepłownicza</t>
  </si>
  <si>
    <t>kg/kWh</t>
  </si>
  <si>
    <t>www.enry.pl/pl/badaj/zuzycie-energii-budnku/przelicznik-ilosc</t>
  </si>
  <si>
    <t>http://vaillant-partner.pl/kalkulatory-on-line/kalkulator-kosztow-ogrzewania-domu-i-podgrzewania-cieplej-wody-uzytkowej/</t>
  </si>
  <si>
    <t>Woda pod prysznicem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</si>
</sst>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</font>
    <font>
      <sz val="11"/>
      <color theme="1"/>
      <name val="Calibri"/>
      <family val="2"/>
      <charset val="238"/>
    </font>
    <font>
      <sz val="8"/>
      <color theme="1"/>
      <name val="Calibri"/>
      <family val="2"/>
      <charset val="238"/>
    </font>
    <font>
      <sz val="14"/>
      <color rgb="FFFF000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 wrapText="1"/>
    </xf>
    <xf numFmtId="0" fontId="8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200"/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kWh w zależności od temperatury w domu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50-46C5-B4BA-6B88EAB6D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90976"/>
        <c:axId val="158191552"/>
      </c:scatterChart>
      <c:valAx>
        <c:axId val="15819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191552"/>
        <c:crosses val="autoZero"/>
        <c:crossBetween val="midCat"/>
      </c:valAx>
      <c:valAx>
        <c:axId val="15819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19097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5</xdr:row>
      <xdr:rowOff>133350</xdr:rowOff>
    </xdr:from>
    <xdr:to>
      <xdr:col>5</xdr:col>
      <xdr:colOff>565150</xdr:colOff>
      <xdr:row>11</xdr:row>
      <xdr:rowOff>135356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85800"/>
          <a:ext cx="3155950" cy="1106906"/>
        </a:xfrm>
        <a:prstGeom prst="rect">
          <a:avLst/>
        </a:prstGeom>
      </xdr:spPr>
    </xdr:pic>
    <xdr:clientData/>
  </xdr:twoCellAnchor>
  <xdr:twoCellAnchor>
    <xdr:from>
      <xdr:col>9</xdr:col>
      <xdr:colOff>88900</xdr:colOff>
      <xdr:row>2</xdr:row>
      <xdr:rowOff>165100</xdr:rowOff>
    </xdr:from>
    <xdr:to>
      <xdr:col>14</xdr:col>
      <xdr:colOff>171450</xdr:colOff>
      <xdr:row>13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133350</xdr:colOff>
      <xdr:row>3</xdr:row>
      <xdr:rowOff>71882</xdr:rowOff>
    </xdr:from>
    <xdr:to>
      <xdr:col>22</xdr:col>
      <xdr:colOff>26028</xdr:colOff>
      <xdr:row>9</xdr:row>
      <xdr:rowOff>6471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05850" y="624332"/>
          <a:ext cx="5379078" cy="1039489"/>
        </a:xfrm>
        <a:prstGeom prst="rect">
          <a:avLst/>
        </a:prstGeom>
      </xdr:spPr>
    </xdr:pic>
    <xdr:clientData/>
  </xdr:twoCellAnchor>
  <xdr:twoCellAnchor editAs="oneCell">
    <xdr:from>
      <xdr:col>13</xdr:col>
      <xdr:colOff>266700</xdr:colOff>
      <xdr:row>10</xdr:row>
      <xdr:rowOff>136805</xdr:rowOff>
    </xdr:from>
    <xdr:to>
      <xdr:col>22</xdr:col>
      <xdr:colOff>15477</xdr:colOff>
      <xdr:row>23</xdr:row>
      <xdr:rowOff>165101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39200" y="1610005"/>
          <a:ext cx="5235177" cy="2422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vaillant-partner.pl/kalkulatory-on-line/kalkulator-kosztow-ogrzewania-domu-i-podgrzewania-cieplej-wody-uzytkowej/" TargetMode="External"/><Relationship Id="rId1" Type="http://schemas.openxmlformats.org/officeDocument/2006/relationships/hyperlink" Target="http://www.enry.pl/pl/badaj/zuzycie-energii-budnku/przelicznik-ilos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I10" sqref="I10"/>
    </sheetView>
  </sheetViews>
  <sheetFormatPr defaultColWidth="8.7109375" defaultRowHeight="15" x14ac:dyDescent="0.25"/>
  <cols>
    <col min="1" max="1" width="26.85546875" style="1" customWidth="1"/>
    <col min="2" max="2" width="8.7109375" style="1"/>
    <col min="3" max="3" width="9.85546875" style="1" customWidth="1"/>
    <col min="4" max="4" width="8.7109375" style="1"/>
    <col min="5" max="5" width="12" style="1" customWidth="1"/>
    <col min="6" max="6" width="15.85546875" style="1" customWidth="1"/>
    <col min="7" max="8" width="8.7109375" style="1"/>
    <col min="9" max="9" width="12" style="1" customWidth="1"/>
    <col min="10" max="16384" width="8.7109375" style="1"/>
  </cols>
  <sheetData>
    <row r="1" spans="1:9" x14ac:dyDescent="0.25">
      <c r="E1" s="1" t="s">
        <v>6</v>
      </c>
    </row>
    <row r="2" spans="1:9" x14ac:dyDescent="0.25">
      <c r="E2" s="1">
        <v>22</v>
      </c>
    </row>
    <row r="4" spans="1:9" x14ac:dyDescent="0.25">
      <c r="A4" s="5" t="s">
        <v>5</v>
      </c>
      <c r="B4" s="1" t="s">
        <v>0</v>
      </c>
      <c r="D4" s="2" t="s">
        <v>2</v>
      </c>
      <c r="E4" s="1" t="s">
        <v>6</v>
      </c>
      <c r="F4" s="1" t="s">
        <v>7</v>
      </c>
      <c r="G4" s="3" t="s">
        <v>3</v>
      </c>
      <c r="H4" s="1" t="s">
        <v>1</v>
      </c>
      <c r="I4" s="1" t="s">
        <v>12</v>
      </c>
    </row>
    <row r="5" spans="1:9" x14ac:dyDescent="0.25">
      <c r="B5" s="1">
        <v>1</v>
      </c>
      <c r="D5" s="1">
        <v>3.2000000000000003E-4</v>
      </c>
      <c r="E5" s="1">
        <f>$E$2</f>
        <v>22</v>
      </c>
      <c r="F5" s="1">
        <v>9.6</v>
      </c>
      <c r="G5" s="1">
        <v>1200</v>
      </c>
      <c r="H5" s="1">
        <f>365*24</f>
        <v>8760</v>
      </c>
      <c r="I5" s="6">
        <f>G5*D5*B5*H5*(E5-F5)*0.001</f>
        <v>41.711615999999999</v>
      </c>
    </row>
    <row r="16" spans="1:9" x14ac:dyDescent="0.25">
      <c r="A16" s="5" t="s">
        <v>8</v>
      </c>
      <c r="B16" s="1" t="s">
        <v>0</v>
      </c>
      <c r="D16" s="2" t="s">
        <v>2</v>
      </c>
      <c r="E16" s="1" t="s">
        <v>6</v>
      </c>
      <c r="F16" s="1" t="s">
        <v>7</v>
      </c>
      <c r="G16" s="3" t="s">
        <v>3</v>
      </c>
      <c r="H16" s="1" t="s">
        <v>1</v>
      </c>
      <c r="I16" s="1" t="s">
        <v>12</v>
      </c>
    </row>
    <row r="17" spans="1:9" x14ac:dyDescent="0.25">
      <c r="B17" s="1">
        <v>1</v>
      </c>
      <c r="D17" s="1">
        <v>2.5000000000000001E-4</v>
      </c>
      <c r="E17" s="1">
        <f>$E$2</f>
        <v>22</v>
      </c>
      <c r="F17" s="1">
        <v>9.6</v>
      </c>
      <c r="G17" s="1">
        <v>1200</v>
      </c>
      <c r="H17" s="1">
        <f>365*24</f>
        <v>8760</v>
      </c>
      <c r="I17" s="8">
        <f>G17*D17*B17*H17*(E17-F17)*0.001</f>
        <v>32.587200000000003</v>
      </c>
    </row>
    <row r="20" spans="1:9" x14ac:dyDescent="0.25">
      <c r="A20" s="5" t="s">
        <v>9</v>
      </c>
      <c r="B20" s="1" t="s">
        <v>0</v>
      </c>
      <c r="C20" s="1" t="s">
        <v>10</v>
      </c>
      <c r="D20" s="2" t="s">
        <v>2</v>
      </c>
      <c r="E20" s="1" t="s">
        <v>6</v>
      </c>
      <c r="F20" s="1" t="s">
        <v>7</v>
      </c>
      <c r="G20" s="3" t="s">
        <v>3</v>
      </c>
      <c r="H20" s="1" t="s">
        <v>1</v>
      </c>
      <c r="I20" s="1" t="s">
        <v>12</v>
      </c>
    </row>
    <row r="21" spans="1:9" x14ac:dyDescent="0.25">
      <c r="B21" s="1">
        <v>1</v>
      </c>
      <c r="C21" s="7">
        <v>0.75</v>
      </c>
      <c r="D21" s="1">
        <v>2.5000000000000001E-4</v>
      </c>
      <c r="E21" s="1">
        <f>$E$2</f>
        <v>22</v>
      </c>
      <c r="F21" s="1">
        <v>9.6</v>
      </c>
      <c r="G21" s="1">
        <v>1200</v>
      </c>
      <c r="H21" s="1">
        <f>365*24</f>
        <v>8760</v>
      </c>
      <c r="I21" s="8">
        <f>G21*D21*B21*H21*(E21-F21)*0.001*(1-C21)</f>
        <v>8.1468000000000007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I16" sqref="I16"/>
    </sheetView>
  </sheetViews>
  <sheetFormatPr defaultRowHeight="15" x14ac:dyDescent="0.25"/>
  <cols>
    <col min="1" max="1" width="27.42578125" customWidth="1"/>
    <col min="5" max="5" width="12.140625" style="1" customWidth="1"/>
    <col min="6" max="6" width="11.28515625" customWidth="1"/>
    <col min="9" max="9" width="12.28515625" customWidth="1"/>
    <col min="11" max="11" width="8.7109375" style="1"/>
    <col min="13" max="13" width="10.28515625" style="1" bestFit="1" customWidth="1"/>
  </cols>
  <sheetData>
    <row r="1" spans="1:13" ht="15.75" thickBot="1" x14ac:dyDescent="0.3"/>
    <row r="2" spans="1:13" ht="15.75" thickBot="1" x14ac:dyDescent="0.3">
      <c r="B2" t="s">
        <v>13</v>
      </c>
      <c r="E2" s="9">
        <v>75</v>
      </c>
    </row>
    <row r="3" spans="1:13" x14ac:dyDescent="0.25">
      <c r="B3" t="s">
        <v>11</v>
      </c>
    </row>
    <row r="5" spans="1:13" x14ac:dyDescent="0.25">
      <c r="A5" s="5" t="s">
        <v>14</v>
      </c>
      <c r="E5" s="1">
        <v>18</v>
      </c>
      <c r="K5" s="1">
        <v>22</v>
      </c>
      <c r="M5" s="1">
        <v>26</v>
      </c>
    </row>
    <row r="7" spans="1:13" x14ac:dyDescent="0.25">
      <c r="A7" s="5" t="s">
        <v>5</v>
      </c>
      <c r="B7" s="1" t="s">
        <v>0</v>
      </c>
      <c r="C7" s="1"/>
      <c r="D7" s="2" t="s">
        <v>2</v>
      </c>
      <c r="E7" s="1" t="s">
        <v>6</v>
      </c>
      <c r="F7" s="1" t="s">
        <v>7</v>
      </c>
      <c r="G7" s="3" t="s">
        <v>3</v>
      </c>
      <c r="H7" s="1" t="s">
        <v>1</v>
      </c>
      <c r="I7" s="1" t="s">
        <v>12</v>
      </c>
    </row>
    <row r="8" spans="1:13" x14ac:dyDescent="0.25">
      <c r="B8" s="1">
        <v>1</v>
      </c>
      <c r="C8" s="1"/>
      <c r="D8" s="1">
        <v>3.2000000000000003E-4</v>
      </c>
      <c r="E8" s="1">
        <f>$E$5</f>
        <v>18</v>
      </c>
      <c r="F8" s="1">
        <v>30</v>
      </c>
      <c r="G8" s="1">
        <v>1200</v>
      </c>
      <c r="H8" s="1">
        <f>E2*12</f>
        <v>900</v>
      </c>
      <c r="I8" s="6">
        <f>$G$8*D8*$B$8*$H$8*($F$8-E8)*0.001</f>
        <v>4.1472000000000007</v>
      </c>
      <c r="K8" s="6">
        <f>$G$8*D8*$B$8*$H$8*($F$8-K5)*0.001</f>
        <v>2.7648000000000001</v>
      </c>
      <c r="M8" s="8">
        <f>$G$8*D8*$B$8*$H$8*($F$8-M5)*0.001</f>
        <v>1.3824000000000001</v>
      </c>
    </row>
    <row r="11" spans="1:13" x14ac:dyDescent="0.25">
      <c r="A11" s="5" t="s">
        <v>8</v>
      </c>
      <c r="B11" s="1" t="s">
        <v>0</v>
      </c>
      <c r="C11" s="1"/>
      <c r="D11" s="2" t="s">
        <v>2</v>
      </c>
      <c r="E11" s="1" t="s">
        <v>6</v>
      </c>
      <c r="F11" s="1" t="s">
        <v>7</v>
      </c>
      <c r="G11" s="3" t="s">
        <v>3</v>
      </c>
      <c r="H11" s="1" t="s">
        <v>1</v>
      </c>
      <c r="I11" s="1" t="s">
        <v>12</v>
      </c>
    </row>
    <row r="12" spans="1:13" x14ac:dyDescent="0.25">
      <c r="A12" s="1"/>
      <c r="B12" s="1">
        <v>1</v>
      </c>
      <c r="C12" s="1"/>
      <c r="D12" s="1">
        <v>2.5000000000000001E-4</v>
      </c>
      <c r="E12" s="1">
        <f>$E$5</f>
        <v>18</v>
      </c>
      <c r="F12" s="1">
        <v>30</v>
      </c>
      <c r="G12" s="1">
        <v>1200</v>
      </c>
      <c r="H12" s="1">
        <f>E2*12</f>
        <v>900</v>
      </c>
      <c r="I12" s="6">
        <f>$G$12*D12*$B$12*$H$12*($F$12-E12)*0.001</f>
        <v>3.24</v>
      </c>
      <c r="K12" s="6">
        <f>$G$12*D12*$B$12*$H$12*($F$12-K5)*0.001</f>
        <v>2.16</v>
      </c>
      <c r="M12" s="8">
        <f>$G$12*D12*$B$12*$H$12*($F$12-M5)*0.001</f>
        <v>1.08</v>
      </c>
    </row>
    <row r="13" spans="1:13" x14ac:dyDescent="0.25">
      <c r="A13" s="1"/>
      <c r="B13" s="1"/>
      <c r="C13" s="1"/>
      <c r="D13" s="1"/>
      <c r="F13" s="1"/>
      <c r="G13" s="1"/>
      <c r="H13" s="1"/>
      <c r="I13" s="1"/>
    </row>
    <row r="14" spans="1:13" x14ac:dyDescent="0.25">
      <c r="A14" s="1"/>
      <c r="B14" s="1"/>
      <c r="C14" s="1"/>
      <c r="D14" s="1"/>
      <c r="F14" s="1"/>
      <c r="G14" s="1"/>
      <c r="H14" s="1"/>
      <c r="I14" s="1"/>
    </row>
    <row r="15" spans="1:13" x14ac:dyDescent="0.25">
      <c r="A15" s="5" t="s">
        <v>9</v>
      </c>
      <c r="B15" s="1" t="s">
        <v>0</v>
      </c>
      <c r="C15" s="1" t="s">
        <v>10</v>
      </c>
      <c r="D15" s="2" t="s">
        <v>2</v>
      </c>
      <c r="E15" s="1" t="s">
        <v>6</v>
      </c>
      <c r="F15" s="1" t="s">
        <v>7</v>
      </c>
      <c r="G15" s="3" t="s">
        <v>3</v>
      </c>
      <c r="H15" s="1" t="s">
        <v>1</v>
      </c>
      <c r="I15" s="1" t="s">
        <v>12</v>
      </c>
    </row>
    <row r="16" spans="1:13" x14ac:dyDescent="0.25">
      <c r="A16" s="1"/>
      <c r="B16" s="1">
        <v>1</v>
      </c>
      <c r="C16" s="7">
        <v>0.75</v>
      </c>
      <c r="D16" s="1">
        <v>2.5000000000000001E-4</v>
      </c>
      <c r="E16" s="1">
        <f>$E$5</f>
        <v>18</v>
      </c>
      <c r="F16" s="1">
        <v>30</v>
      </c>
      <c r="G16" s="1">
        <v>1200</v>
      </c>
      <c r="H16" s="1">
        <f>E2*12</f>
        <v>900</v>
      </c>
      <c r="I16" s="8">
        <f>G16*D16*B16*H16*(F16-E16)*0.001*(1-C16)</f>
        <v>0.81</v>
      </c>
      <c r="K16" s="6">
        <f>$G$16*D16*$B$16*$H$16*($F$16-K5)*0.001*(1-$C$16)</f>
        <v>0.54</v>
      </c>
      <c r="M16" s="8">
        <f>$G$16*D16*$B$16*$H$16*($F$16-M5)*0.001*(1-$C$16)</f>
        <v>0.27</v>
      </c>
    </row>
    <row r="18" spans="1:9" x14ac:dyDescent="0.25">
      <c r="G18" s="1" t="s">
        <v>16</v>
      </c>
      <c r="H18" s="1" t="s">
        <v>1</v>
      </c>
      <c r="I18" s="1" t="s">
        <v>17</v>
      </c>
    </row>
    <row r="19" spans="1:9" x14ac:dyDescent="0.25">
      <c r="A19" s="5" t="s">
        <v>15</v>
      </c>
      <c r="G19" s="1">
        <v>0.55000000000000004</v>
      </c>
      <c r="H19" s="1">
        <f>E2*12</f>
        <v>900</v>
      </c>
      <c r="I19" s="5">
        <f>G19*H19</f>
        <v>495.00000000000006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9"/>
  <sheetViews>
    <sheetView workbookViewId="0">
      <selection activeCell="F6" sqref="F6"/>
    </sheetView>
  </sheetViews>
  <sheetFormatPr defaultRowHeight="15" x14ac:dyDescent="0.25"/>
  <cols>
    <col min="3" max="3" width="32.85546875" customWidth="1"/>
    <col min="4" max="4" width="11.42578125" customWidth="1"/>
    <col min="5" max="5" width="8.7109375" style="1"/>
    <col min="6" max="6" width="10.85546875" style="1" customWidth="1"/>
  </cols>
  <sheetData>
    <row r="2" spans="3:6" ht="15.75" thickBot="1" x14ac:dyDescent="0.3">
      <c r="D2" s="1" t="s">
        <v>25</v>
      </c>
      <c r="E2" s="1" t="s">
        <v>1</v>
      </c>
      <c r="F2" s="1" t="s">
        <v>17</v>
      </c>
    </row>
    <row r="3" spans="3:6" ht="19.5" thickBot="1" x14ac:dyDescent="0.3">
      <c r="C3" s="10" t="s">
        <v>18</v>
      </c>
      <c r="D3" s="10">
        <v>0</v>
      </c>
      <c r="E3" s="10">
        <v>5700</v>
      </c>
      <c r="F3" s="10">
        <f>D3*E3*0.001</f>
        <v>0</v>
      </c>
    </row>
    <row r="4" spans="3:6" ht="19.5" thickBot="1" x14ac:dyDescent="0.3">
      <c r="C4" s="11" t="s">
        <v>19</v>
      </c>
      <c r="D4" s="11">
        <v>50</v>
      </c>
      <c r="E4" s="10">
        <v>5700</v>
      </c>
      <c r="F4" s="10">
        <f t="shared" ref="F4:F9" si="0">D4*E4*0.001</f>
        <v>285</v>
      </c>
    </row>
    <row r="5" spans="3:6" ht="19.5" thickBot="1" x14ac:dyDescent="0.3">
      <c r="C5" s="11" t="s">
        <v>20</v>
      </c>
      <c r="D5" s="11">
        <v>30</v>
      </c>
      <c r="E5" s="10">
        <v>5700</v>
      </c>
      <c r="F5" s="10">
        <f t="shared" si="0"/>
        <v>171</v>
      </c>
    </row>
    <row r="6" spans="3:6" ht="19.5" thickBot="1" x14ac:dyDescent="0.3">
      <c r="C6" s="11" t="s">
        <v>21</v>
      </c>
      <c r="D6" s="11">
        <v>50</v>
      </c>
      <c r="E6" s="10">
        <v>5700</v>
      </c>
      <c r="F6" s="10">
        <f t="shared" si="0"/>
        <v>285</v>
      </c>
    </row>
    <row r="7" spans="3:6" ht="19.5" thickBot="1" x14ac:dyDescent="0.3">
      <c r="C7" s="11" t="s">
        <v>22</v>
      </c>
      <c r="D7" s="11">
        <v>70</v>
      </c>
      <c r="E7" s="10">
        <v>5700</v>
      </c>
      <c r="F7" s="10">
        <f t="shared" si="0"/>
        <v>399</v>
      </c>
    </row>
    <row r="8" spans="3:6" ht="19.5" thickBot="1" x14ac:dyDescent="0.3">
      <c r="C8" s="11" t="s">
        <v>23</v>
      </c>
      <c r="D8" s="11"/>
      <c r="E8" s="10">
        <v>5700</v>
      </c>
      <c r="F8" s="10">
        <f t="shared" si="0"/>
        <v>0</v>
      </c>
    </row>
    <row r="9" spans="3:6" ht="19.5" thickBot="1" x14ac:dyDescent="0.3">
      <c r="C9" s="11" t="s">
        <v>24</v>
      </c>
      <c r="D9" s="11">
        <v>0</v>
      </c>
      <c r="E9" s="10">
        <v>5700</v>
      </c>
      <c r="F9" s="10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D6" sqref="D6"/>
    </sheetView>
  </sheetViews>
  <sheetFormatPr defaultColWidth="8.7109375" defaultRowHeight="15" x14ac:dyDescent="0.25"/>
  <cols>
    <col min="1" max="4" width="8.7109375" style="1"/>
    <col min="5" max="5" width="11.85546875" style="1" customWidth="1"/>
    <col min="6" max="16384" width="8.7109375" style="1"/>
  </cols>
  <sheetData>
    <row r="2" spans="2:5" x14ac:dyDescent="0.25">
      <c r="B2" s="12" t="s">
        <v>27</v>
      </c>
    </row>
    <row r="4" spans="2:5" x14ac:dyDescent="0.25">
      <c r="C4" s="1" t="s">
        <v>29</v>
      </c>
      <c r="D4" s="1" t="s">
        <v>30</v>
      </c>
      <c r="E4" s="1" t="s">
        <v>12</v>
      </c>
    </row>
    <row r="5" spans="2:5" x14ac:dyDescent="0.25">
      <c r="B5" s="1" t="s">
        <v>26</v>
      </c>
      <c r="C5" s="1">
        <v>20</v>
      </c>
      <c r="D5" s="1">
        <v>1460</v>
      </c>
      <c r="E5" s="1">
        <f>C5*D5*0.001</f>
        <v>29.2</v>
      </c>
    </row>
    <row r="6" spans="2:5" x14ac:dyDescent="0.25">
      <c r="B6" s="1" t="s">
        <v>28</v>
      </c>
      <c r="C6" s="1">
        <v>3</v>
      </c>
      <c r="D6" s="1">
        <v>1460</v>
      </c>
      <c r="E6" s="1">
        <f>C6*D6*0.001</f>
        <v>4.38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4"/>
  <sheetViews>
    <sheetView workbookViewId="0">
      <selection activeCell="D14" sqref="D14"/>
    </sheetView>
  </sheetViews>
  <sheetFormatPr defaultColWidth="8.7109375" defaultRowHeight="15" x14ac:dyDescent="0.25"/>
  <cols>
    <col min="1" max="2" width="8.7109375" style="1"/>
    <col min="3" max="3" width="20.42578125" style="1" customWidth="1"/>
    <col min="4" max="9" width="8.7109375" style="1"/>
    <col min="10" max="10" width="12.28515625" style="1" customWidth="1"/>
    <col min="11" max="16384" width="8.7109375" style="1"/>
  </cols>
  <sheetData>
    <row r="2" spans="2:13" x14ac:dyDescent="0.25">
      <c r="C2" s="1" t="s">
        <v>57</v>
      </c>
      <c r="D2" s="1">
        <v>130</v>
      </c>
      <c r="L2" s="1" t="s">
        <v>37</v>
      </c>
      <c r="M2" s="1">
        <v>230</v>
      </c>
    </row>
    <row r="3" spans="2:13" x14ac:dyDescent="0.25">
      <c r="C3" s="1" t="s">
        <v>40</v>
      </c>
      <c r="D3" s="1">
        <v>3</v>
      </c>
      <c r="L3" s="1" t="s">
        <v>38</v>
      </c>
      <c r="M3" s="1">
        <v>130</v>
      </c>
    </row>
    <row r="4" spans="2:13" x14ac:dyDescent="0.25">
      <c r="C4" s="1" t="s">
        <v>41</v>
      </c>
      <c r="D4" s="1">
        <f>7-D3</f>
        <v>4</v>
      </c>
      <c r="L4" s="1" t="s">
        <v>39</v>
      </c>
      <c r="M4" s="1">
        <v>80</v>
      </c>
    </row>
    <row r="5" spans="2:13" x14ac:dyDescent="0.25">
      <c r="C5" s="1" t="s">
        <v>44</v>
      </c>
      <c r="D5" s="5">
        <f>D2*D3+D4*65</f>
        <v>650</v>
      </c>
    </row>
    <row r="6" spans="2:13" x14ac:dyDescent="0.25">
      <c r="D6" s="5"/>
    </row>
    <row r="7" spans="2:13" x14ac:dyDescent="0.25">
      <c r="C7" s="1" t="s">
        <v>31</v>
      </c>
      <c r="D7" s="1" t="s">
        <v>0</v>
      </c>
      <c r="E7" s="1" t="s">
        <v>32</v>
      </c>
      <c r="F7" s="1" t="s">
        <v>33</v>
      </c>
      <c r="G7" s="1" t="s">
        <v>34</v>
      </c>
      <c r="H7" s="1" t="s">
        <v>35</v>
      </c>
      <c r="I7" s="1" t="s">
        <v>36</v>
      </c>
      <c r="J7" s="1" t="s">
        <v>4</v>
      </c>
    </row>
    <row r="8" spans="2:13" x14ac:dyDescent="0.25">
      <c r="C8" s="13">
        <v>1.4</v>
      </c>
      <c r="D8" s="13">
        <v>30</v>
      </c>
      <c r="E8" s="13">
        <v>4.1900000000000004</v>
      </c>
      <c r="F8" s="13">
        <v>1</v>
      </c>
      <c r="G8" s="13">
        <v>30</v>
      </c>
      <c r="H8" s="13">
        <v>365</v>
      </c>
      <c r="I8" s="13">
        <v>0.9</v>
      </c>
      <c r="J8" s="14">
        <f>(C8*D8*E8*F8*G8*H8*I8)/3600</f>
        <v>481.74525000000006</v>
      </c>
      <c r="K8" s="12" t="s">
        <v>42</v>
      </c>
    </row>
    <row r="9" spans="2:13" x14ac:dyDescent="0.25">
      <c r="B9" s="1" t="s">
        <v>45</v>
      </c>
      <c r="C9" s="1">
        <f>F14*4/9</f>
        <v>61.777777777777779</v>
      </c>
      <c r="D9" s="1">
        <v>1</v>
      </c>
      <c r="E9" s="1">
        <v>4.1900000000000004</v>
      </c>
      <c r="F9" s="1">
        <v>1</v>
      </c>
      <c r="G9" s="1">
        <v>45</v>
      </c>
      <c r="H9" s="1">
        <v>365</v>
      </c>
      <c r="I9" s="1">
        <v>0.9</v>
      </c>
      <c r="J9" s="4">
        <f>(C9*D9*E9*F9*G9*H9*I9)/3600</f>
        <v>1062.89825</v>
      </c>
      <c r="K9" s="12" t="s">
        <v>43</v>
      </c>
    </row>
    <row r="10" spans="2:13" x14ac:dyDescent="0.25">
      <c r="C10" s="1">
        <f>$C$9</f>
        <v>61.777777777777779</v>
      </c>
      <c r="D10" s="8">
        <f>(E9*F9*G9*H9*I9)/3600</f>
        <v>17.205187500000001</v>
      </c>
      <c r="J10" s="4">
        <f>C10*D10</f>
        <v>1062.89825</v>
      </c>
    </row>
    <row r="14" spans="2:13" x14ac:dyDescent="0.25">
      <c r="C14" s="1">
        <f>(300-(70*1.05))*2/3</f>
        <v>151</v>
      </c>
      <c r="D14" s="1">
        <f>D3*C14+D4*D2</f>
        <v>973</v>
      </c>
      <c r="E14" s="1">
        <v>7</v>
      </c>
      <c r="F14" s="1">
        <f>D14/E14</f>
        <v>139</v>
      </c>
      <c r="J14" s="4">
        <f>J9</f>
        <v>1062.89825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tabSelected="1" workbookViewId="0">
      <selection activeCell="J14" sqref="J14"/>
    </sheetView>
  </sheetViews>
  <sheetFormatPr defaultColWidth="8.7109375" defaultRowHeight="15" x14ac:dyDescent="0.25"/>
  <cols>
    <col min="1" max="2" width="8.7109375" style="1"/>
    <col min="3" max="3" width="32.85546875" customWidth="1"/>
    <col min="4" max="4" width="11.42578125" customWidth="1"/>
    <col min="5" max="5" width="13.28515625" style="1" customWidth="1"/>
    <col min="6" max="6" width="12.5703125" style="1" customWidth="1"/>
    <col min="7" max="7" width="13.42578125" style="1" customWidth="1"/>
    <col min="8" max="8" width="11.42578125" style="1" customWidth="1"/>
    <col min="9" max="16384" width="8.7109375" style="1"/>
  </cols>
  <sheetData>
    <row r="2" spans="2:8" x14ac:dyDescent="0.25">
      <c r="C2" s="16" t="s">
        <v>55</v>
      </c>
    </row>
    <row r="3" spans="2:8" x14ac:dyDescent="0.25">
      <c r="C3" s="16" t="s">
        <v>56</v>
      </c>
    </row>
    <row r="5" spans="2:8" ht="15.75" thickBot="1" x14ac:dyDescent="0.3">
      <c r="B5" s="1" t="s">
        <v>17</v>
      </c>
      <c r="D5" s="1" t="s">
        <v>46</v>
      </c>
      <c r="E5" s="1" t="s">
        <v>52</v>
      </c>
      <c r="G5" s="1" t="s">
        <v>51</v>
      </c>
      <c r="H5" s="1" t="s">
        <v>50</v>
      </c>
    </row>
    <row r="6" spans="2:8" ht="19.5" thickBot="1" x14ac:dyDescent="0.3">
      <c r="B6" s="1">
        <v>10</v>
      </c>
      <c r="C6" s="10" t="s">
        <v>53</v>
      </c>
      <c r="D6" s="10">
        <v>3.6</v>
      </c>
      <c r="E6" s="10">
        <v>9.4659999999999994E-2</v>
      </c>
      <c r="F6" s="10"/>
      <c r="G6" s="15">
        <f>D6*E6</f>
        <v>0.34077599999999997</v>
      </c>
      <c r="H6" s="15">
        <f>D6*B6*E6</f>
        <v>3.4077599999999997</v>
      </c>
    </row>
    <row r="7" spans="2:8" ht="19.5" thickBot="1" x14ac:dyDescent="0.3">
      <c r="B7" s="1">
        <v>392</v>
      </c>
      <c r="C7" s="11" t="s">
        <v>24</v>
      </c>
      <c r="D7" s="11">
        <v>3.6</v>
      </c>
      <c r="E7" s="10">
        <v>0.21611</v>
      </c>
      <c r="F7" s="10"/>
      <c r="G7" s="15">
        <f>D7*E7</f>
        <v>0.77799600000000002</v>
      </c>
      <c r="H7" s="15">
        <f>D7*B7*E7</f>
        <v>304.97443199999998</v>
      </c>
    </row>
    <row r="8" spans="2:8" ht="19.5" thickBot="1" x14ac:dyDescent="0.3">
      <c r="B8" s="1">
        <v>10</v>
      </c>
      <c r="C8" s="11" t="s">
        <v>23</v>
      </c>
      <c r="D8" s="11">
        <v>3.6</v>
      </c>
      <c r="E8" s="10">
        <v>0</v>
      </c>
      <c r="F8" s="10"/>
      <c r="G8" s="15">
        <f>D8*E8</f>
        <v>0</v>
      </c>
      <c r="H8" s="15">
        <f>E8*F8</f>
        <v>0</v>
      </c>
    </row>
    <row r="9" spans="2:8" ht="18.95" customHeight="1" thickBot="1" x14ac:dyDescent="0.3">
      <c r="C9" s="11"/>
      <c r="D9" s="9" t="s">
        <v>49</v>
      </c>
      <c r="E9" s="9" t="s">
        <v>47</v>
      </c>
      <c r="F9" s="1" t="s">
        <v>52</v>
      </c>
      <c r="G9" s="1" t="s">
        <v>51</v>
      </c>
      <c r="H9" s="15"/>
    </row>
    <row r="10" spans="2:8" ht="19.5" thickBot="1" x14ac:dyDescent="0.3">
      <c r="B10" s="1">
        <v>10</v>
      </c>
      <c r="C10" s="11" t="s">
        <v>19</v>
      </c>
      <c r="D10" s="10">
        <v>1E-4</v>
      </c>
      <c r="E10" s="11">
        <v>35956</v>
      </c>
      <c r="F10" s="10">
        <v>7.7399999999999997E-2</v>
      </c>
      <c r="G10" s="15">
        <f>D10*E10*F10</f>
        <v>0.27829944000000001</v>
      </c>
      <c r="H10" s="15">
        <f>B10*D10*E10*F10</f>
        <v>2.7829944000000002</v>
      </c>
    </row>
    <row r="11" spans="2:8" ht="19.5" thickBot="1" x14ac:dyDescent="0.3">
      <c r="B11" s="1">
        <v>2752</v>
      </c>
      <c r="C11" s="11" t="s">
        <v>20</v>
      </c>
      <c r="D11" s="10">
        <v>8.8999999999999996E-2</v>
      </c>
      <c r="E11" s="11">
        <v>30.91</v>
      </c>
      <c r="F11" s="10">
        <v>5.6099999999999997E-2</v>
      </c>
      <c r="G11" s="15">
        <f>D11*E11*F11</f>
        <v>0.15433053899999999</v>
      </c>
      <c r="H11" s="15">
        <f>B11*D11*E11*F11</f>
        <v>424.71764332799995</v>
      </c>
    </row>
    <row r="12" spans="2:8" ht="19.5" thickBot="1" x14ac:dyDescent="0.3">
      <c r="C12" s="11"/>
      <c r="D12" s="9" t="s">
        <v>54</v>
      </c>
      <c r="E12" s="9" t="s">
        <v>48</v>
      </c>
      <c r="F12" s="1" t="s">
        <v>52</v>
      </c>
      <c r="G12" s="10"/>
      <c r="H12" s="10"/>
    </row>
    <row r="13" spans="2:8" ht="19.5" thickBot="1" x14ac:dyDescent="0.3">
      <c r="B13" s="1">
        <v>10</v>
      </c>
      <c r="C13" s="11" t="s">
        <v>21</v>
      </c>
      <c r="D13" s="11">
        <v>0.13</v>
      </c>
      <c r="E13" s="11">
        <v>22.7</v>
      </c>
      <c r="F13" s="10">
        <v>9.4710000000000003E-2</v>
      </c>
      <c r="G13" s="15">
        <f>D13*E13*F13</f>
        <v>0.27948920999999999</v>
      </c>
      <c r="H13" s="15">
        <f>B13*D13*E13*F13</f>
        <v>2.7948921000000002</v>
      </c>
    </row>
    <row r="14" spans="2:8" ht="19.5" thickBot="1" x14ac:dyDescent="0.3">
      <c r="B14" s="1">
        <v>10</v>
      </c>
      <c r="C14" s="11" t="s">
        <v>22</v>
      </c>
      <c r="D14" s="11">
        <v>0.21</v>
      </c>
      <c r="E14" s="11">
        <v>15.6</v>
      </c>
      <c r="F14" s="10">
        <v>0</v>
      </c>
      <c r="G14" s="15">
        <f>D14*E14*F14</f>
        <v>0</v>
      </c>
      <c r="H14" s="15">
        <f>B14*D14*E14*F14</f>
        <v>0</v>
      </c>
    </row>
  </sheetData>
  <hyperlinks>
    <hyperlink ref="C2" r:id="rId1"/>
    <hyperlink ref="C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Wentylacja</vt:lpstr>
      <vt:lpstr>Klimatyzacja</vt:lpstr>
      <vt:lpstr>Prąd</vt:lpstr>
      <vt:lpstr>Żarówki</vt:lpstr>
      <vt:lpstr>CWU</vt:lpstr>
      <vt:lpstr>CO2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Kajetan Sadowski</dc:creator>
  <cp:lastModifiedBy>Daniel</cp:lastModifiedBy>
  <dcterms:created xsi:type="dcterms:W3CDTF">2019-10-18T08:14:10Z</dcterms:created>
  <dcterms:modified xsi:type="dcterms:W3CDTF">2019-10-25T21:33:58Z</dcterms:modified>
</cp:coreProperties>
</file>