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firstSheet="2" activeTab="7"/>
  </bookViews>
  <sheets>
    <sheet name="Crust" sheetId="1" r:id="rId1"/>
    <sheet name="Biomes" sheetId="8" r:id="rId2"/>
    <sheet name="Deep Crust" sheetId="5" r:id="rId3"/>
    <sheet name="Asteroid" sheetId="7" r:id="rId4"/>
    <sheet name="Ocean" sheetId="2" r:id="rId5"/>
    <sheet name="Atmo" sheetId="3" r:id="rId6"/>
    <sheet name="Exo Bands" sheetId="4" r:id="rId7"/>
    <sheet name="Exo Bands Reverse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H3" i="9"/>
  <c r="D5" i="9" l="1"/>
  <c r="F5" i="9"/>
  <c r="H21" i="9"/>
  <c r="E5" i="9"/>
  <c r="N20" i="9"/>
  <c r="N21" i="9" s="1"/>
  <c r="H20" i="9"/>
  <c r="J20" i="9" s="1"/>
  <c r="E20" i="9"/>
  <c r="F10" i="9"/>
  <c r="D10" i="9"/>
  <c r="E10" i="9"/>
  <c r="K5" i="9"/>
  <c r="D6" i="9" s="1"/>
  <c r="K4" i="9"/>
  <c r="H9" i="9"/>
  <c r="H10" i="9" s="1"/>
  <c r="G9" i="9"/>
  <c r="G10" i="9" s="1"/>
  <c r="B4" i="9"/>
  <c r="H5" i="9"/>
  <c r="G5" i="9"/>
  <c r="O20" i="9" l="1"/>
  <c r="O21" i="9" s="1"/>
  <c r="P20" i="9"/>
  <c r="I20" i="9"/>
  <c r="Q20" i="9" l="1"/>
  <c r="I21" i="9"/>
  <c r="Q2" i="1" l="1"/>
  <c r="R2" i="1"/>
  <c r="P2" i="1"/>
  <c r="L2" i="8" l="1"/>
  <c r="M2" i="8"/>
  <c r="N2" i="8"/>
  <c r="D2" i="8"/>
  <c r="G2" i="8"/>
  <c r="H2" i="8"/>
  <c r="I2" i="8"/>
  <c r="J2" i="8"/>
  <c r="F2" i="8"/>
  <c r="K2" i="8"/>
  <c r="E2" i="8"/>
  <c r="C2" i="8"/>
  <c r="B2" i="8"/>
  <c r="H3" i="5" l="1"/>
  <c r="I3" i="5"/>
  <c r="J3" i="5"/>
  <c r="B3" i="5"/>
  <c r="C3" i="5"/>
  <c r="D3" i="5"/>
  <c r="E3" i="5"/>
  <c r="F3" i="5"/>
  <c r="G3" i="5"/>
  <c r="C27" i="7" l="1"/>
  <c r="E27" i="7"/>
  <c r="B27" i="7"/>
  <c r="E2" i="7"/>
  <c r="D2" i="7"/>
  <c r="C2" i="7"/>
  <c r="B2" i="7"/>
  <c r="D27" i="7" l="1"/>
  <c r="AG13" i="3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L26" i="2" l="1"/>
  <c r="C33" i="1"/>
  <c r="D33" i="1"/>
  <c r="E33" i="1"/>
  <c r="F33" i="1"/>
  <c r="G33" i="1"/>
  <c r="H33" i="1"/>
  <c r="I33" i="1"/>
  <c r="K33" i="1"/>
  <c r="L33" i="1"/>
  <c r="M33" i="1"/>
  <c r="N33" i="1"/>
  <c r="B33" i="1"/>
  <c r="C44" i="1"/>
  <c r="D44" i="1"/>
  <c r="E44" i="1"/>
  <c r="F44" i="1"/>
  <c r="G44" i="1"/>
  <c r="H44" i="1"/>
  <c r="I44" i="1"/>
  <c r="K44" i="1"/>
  <c r="L44" i="1"/>
  <c r="M44" i="1"/>
  <c r="N44" i="1"/>
  <c r="B44" i="1"/>
  <c r="C42" i="1"/>
  <c r="D42" i="1"/>
  <c r="E42" i="1"/>
  <c r="F42" i="1"/>
  <c r="G42" i="1"/>
  <c r="H42" i="1"/>
  <c r="I42" i="1"/>
  <c r="K42" i="1"/>
  <c r="L42" i="1"/>
  <c r="M42" i="1"/>
  <c r="N42" i="1"/>
  <c r="B42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6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6" i="2" l="1"/>
  <c r="G26" i="2"/>
  <c r="H26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9" i="1"/>
  <c r="D2" i="1"/>
  <c r="K26" i="2"/>
  <c r="K7" i="2"/>
  <c r="K2" i="2" s="1"/>
  <c r="J26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N35" i="4"/>
  <c r="O35" i="4" s="1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6" i="2"/>
  <c r="C26" i="2"/>
  <c r="D26" i="2"/>
  <c r="E26" i="2"/>
  <c r="I26" i="2"/>
  <c r="B2" i="1"/>
  <c r="C2" i="1"/>
  <c r="E2" i="1"/>
  <c r="F2" i="1"/>
  <c r="G2" i="1"/>
  <c r="H2" i="1"/>
  <c r="I2" i="1"/>
  <c r="K2" i="1"/>
  <c r="L2" i="1"/>
  <c r="M2" i="1"/>
  <c r="N2" i="1"/>
  <c r="B29" i="1"/>
  <c r="C29" i="1"/>
  <c r="E29" i="1"/>
  <c r="F29" i="1"/>
  <c r="G29" i="1"/>
  <c r="H29" i="1"/>
  <c r="I29" i="1"/>
  <c r="K29" i="1"/>
  <c r="L29" i="1"/>
  <c r="M29" i="1"/>
  <c r="N29" i="1"/>
  <c r="I35" i="4" l="1"/>
  <c r="Q35" i="4" s="1"/>
  <c r="Q14" i="4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G23" i="5"/>
  <c r="C23" i="5"/>
  <c r="B23" i="5"/>
  <c r="E23" i="5"/>
  <c r="F23" i="5"/>
  <c r="D23" i="5"/>
  <c r="H23" i="5"/>
  <c r="J23" i="5"/>
  <c r="I23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Duna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A2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4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<sst xmlns="http://schemas.openxmlformats.org/spreadsheetml/2006/main" count="409" uniqueCount="231">
  <si>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</si>
  <si>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</si>
  <si>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</si>
  <si>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</si>
  <si>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</si>
  <si>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</si>
  <si>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</si>
  <si>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</si>
  <si>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</si>
  <si>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</si>
  <si>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</si>
  <si>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</si>
  <si>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</si>
  <si>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</si>
  <si>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</si>
  <si>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</si>
  <si>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</si>
  <si>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</si>
  <si>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</si>
  <si>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</si>
  <si>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</si>
  <si>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</si>
  <si>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</si>
  <si>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</si>
  <si>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</si>
  <si>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</si>
  <si>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</si>
  <si>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</si>
  <si>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</si>
  <si>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</si>
  <si>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</si>
  <si>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</si>
  <si>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</si>
  <si>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</si>
  <si>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</si>
  <si>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</si>
  <si>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</si>
  <si>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</si>
  <si>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</si>
  <si>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</si>
  <si>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</si>
  <si>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</si>
  <si>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</si>
  <si>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</si>
  <si>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</si>
  <si>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</si>
  <si>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</si>
  <si>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</si>
  <si>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</si>
  <si>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</si>
  <si>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</si>
  <si>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</si>
  <si>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</si>
  <si>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</si>
  <si>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</si>
  <si>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</si>
  <si>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</si>
  <si>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</si>
  <si>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</si>
  <si>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</si>
  <si>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</si>
  <si>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</si>
  <si>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</si>
  <si>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</si>
  <si>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</si>
  <si>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</si>
  <si>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</si>
  <si>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</si>
  <si>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</si>
  <si>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</si>
  <si>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</si>
  <si>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</si>
  <si>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</si>
  <si>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</si>
  <si>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</si>
  <si>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</si>
  <si>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</si>
  <si>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</si>
  <si>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</si>
  <si>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</si>
  <si>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</si>
  <si>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</si>
  <si>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</si>
  <si>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</si>
  <si>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</si>
  <si>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</si>
  <si>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</si>
  <si>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</si>
  <si>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</si>
  <si>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</si>
  <si>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</si>
  <si>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</si>
  <si>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</si>
  <si>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</si>
  <si>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</si>
  <si>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</si>
  <si>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</si>
  <si>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</si>
  <si>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</si>
  <si>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</si>
  <si>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</si>
  <si>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</si>
  <si>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</si>
  <si>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</si>
  <si>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</si>
  <si>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</si>
  <si>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</si>
  <si>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</si>
  <si>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</si>
  <si>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</si>
  <si>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</si>
  <si>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</si>
  <si>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</si>
  <si>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</si>
  <si>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</si>
  <si>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</si>
  <si>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</si>
  <si>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</si>
  <si>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</si>
  <si>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</si>
  <si>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</si>
  <si>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</si>
  <si>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</si>
  <si>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</si>
  <si>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</si>
  <si>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</si>
  <si>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</si>
  <si>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</si>
  <si>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</si>
  <si>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</si>
  <si>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</si>
  <si>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</si>
  <si>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</si>
  <si>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</si>
  <si>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</si>
  <si>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</si>
  <si>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</si>
  <si>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</si>
  <si>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</si>
  <si>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</si>
  <si>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</si>
  <si>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</si>
  <si>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</si>
  <si>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</si>
  <si>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</si>
  <si>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</si>
  <si>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</si>
  <si>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</si>
  <si>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</si>
  <si>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</si>
  <si>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</si>
  <si>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</si>
  <si>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</si>
  <si>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</si>
  <si>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</si>
  <si>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</si>
  <si>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</si>
  <si>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</si>
  <si>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</si>
  <si>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</si>
  <si>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</si>
  <si>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</si>
  <si>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</si>
  <si>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</si>
  <si>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</si>
  <si>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</si>
  <si>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</si>
  <si>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</si>
  <si>
    <t>Metal</t>
  </si>
  <si>
    <t>Comet</t>
  </si>
  <si>
    <t>GeoEnergy</t>
  </si>
  <si>
    <t>GeoCoolant</t>
  </si>
  <si>
    <t>&lt; 5</t>
  </si>
  <si>
    <t>Has lava seas</t>
  </si>
  <si>
    <t>Has decent magnetosphere or tidal interaction</t>
  </si>
  <si>
    <t>Baseline</t>
  </si>
  <si>
    <t>Is mostly lava ocean</t>
  </si>
  <si>
    <t>5 ~ 15</t>
  </si>
  <si>
    <t>15 ~ 35</t>
  </si>
  <si>
    <t>35 ~ 55</t>
  </si>
  <si>
    <t>55 ~ 75</t>
  </si>
  <si>
    <t>&gt; 75</t>
  </si>
  <si>
    <t>Is protoplanet</t>
  </si>
  <si>
    <t>70 ~ 80</t>
  </si>
  <si>
    <t>60 ~ 70</t>
  </si>
  <si>
    <t>&gt; 80</t>
  </si>
  <si>
    <t>20 ~ 30</t>
  </si>
  <si>
    <t>10 ~ 20</t>
  </si>
  <si>
    <t>30 ~ 60</t>
  </si>
  <si>
    <t>Outer frozen rocky</t>
  </si>
  <si>
    <t>Methane ice world</t>
  </si>
  <si>
    <t>Oxygen or Nitrogen ice world</t>
  </si>
  <si>
    <t>Ammonia ice world</t>
  </si>
  <si>
    <t>Has lava lakes or is sunkissed</t>
  </si>
  <si>
    <t>Noble gas or Hydrogen ice world</t>
  </si>
  <si>
    <t>Tier</t>
  </si>
  <si>
    <t>Remainder</t>
  </si>
  <si>
    <t>Minimum requirement</t>
  </si>
  <si>
    <t>Abundance %</t>
  </si>
  <si>
    <t>CraterMetal</t>
  </si>
  <si>
    <t>CraterMineral</t>
  </si>
  <si>
    <t>LavaField</t>
  </si>
  <si>
    <t>Nuke?</t>
  </si>
  <si>
    <t>Y</t>
  </si>
  <si>
    <t>IceCapH</t>
  </si>
  <si>
    <t>IceCapC</t>
  </si>
  <si>
    <t>IceCapHC</t>
  </si>
  <si>
    <t>RedIce</t>
  </si>
  <si>
    <t>CryovolH</t>
  </si>
  <si>
    <t>IceCapM</t>
  </si>
  <si>
    <t>CraterIce</t>
  </si>
  <si>
    <t>SandField</t>
  </si>
  <si>
    <t>CryovolM</t>
  </si>
  <si>
    <t>ExoFire</t>
  </si>
  <si>
    <t>ExoRock</t>
  </si>
  <si>
    <t>ExoIce</t>
  </si>
  <si>
    <t>Body radius</t>
  </si>
  <si>
    <t>Min alt</t>
  </si>
  <si>
    <t>Peak alt</t>
  </si>
  <si>
    <t>Max alt</t>
  </si>
  <si>
    <t>Min Range</t>
  </si>
  <si>
    <t>Max Range</t>
  </si>
  <si>
    <t>km</t>
  </si>
  <si>
    <t>float</t>
  </si>
  <si>
    <t>Atm height</t>
  </si>
  <si>
    <t>Is suborbital</t>
  </si>
  <si>
    <t>km SMA</t>
  </si>
  <si>
    <t>km alt</t>
  </si>
  <si>
    <t>body net height</t>
  </si>
  <si>
    <t>band lower alt</t>
  </si>
  <si>
    <t>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</si>
</sst>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  <numFmt numFmtId="168" formatCode="_-* #,##0_-;\-* #,##0_-;_-* &quot;-&quot;??_-;_-@_-"/>
    <numFmt numFmtId="171" formatCode="0.00_ ;[Red]\-0.00\ "/>
    <numFmt numFmtId="173" formatCode="_-* #,##0.0000_-;\-* #,##0.0000_-;_-* &quot;-&quot;??_-;_-@_-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164" fontId="5" fillId="0" borderId="0" applyFont="0" applyFill="0" applyBorder="0" applyAlignment="0" applyProtection="0"/>
    <xf numFmtId="0" fontId="1" fillId="0" borderId="0"/>
    <xf numFmtId="0" fontId="25" fillId="0" borderId="3" applyNumberFormat="0" applyFill="0" applyAlignment="0" applyProtection="0"/>
    <xf numFmtId="0" fontId="26" fillId="3" borderId="4" applyNumberFormat="0" applyAlignment="0" applyProtection="0"/>
    <xf numFmtId="0" fontId="27" fillId="0" borderId="0" applyNumberFormat="0" applyFill="0" applyBorder="0" applyAlignment="0" applyProtection="0"/>
  </cellStyleXfs>
  <cellXfs count="66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8" fillId="0" borderId="0" xfId="0" applyFont="1"/>
    <xf numFmtId="0" fontId="4" fillId="3" borderId="1" xfId="2"/>
    <xf numFmtId="0" fontId="3" fillId="2" borderId="1" xfId="1"/>
    <xf numFmtId="0" fontId="2" fillId="0" borderId="0" xfId="0" applyFont="1"/>
    <xf numFmtId="0" fontId="4" fillId="3" borderId="1" xfId="2" applyAlignment="1">
      <alignment horizontal="left" wrapText="1"/>
    </xf>
    <xf numFmtId="0" fontId="3" fillId="2" borderId="1" xfId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3" borderId="1" xfId="2" applyFont="1" applyAlignment="1">
      <alignment horizontal="left" wrapText="1"/>
    </xf>
    <xf numFmtId="3" fontId="13" fillId="3" borderId="1" xfId="2" applyNumberFormat="1" applyFont="1" applyAlignment="1">
      <alignment horizontal="right" wrapText="1"/>
    </xf>
    <xf numFmtId="0" fontId="14" fillId="2" borderId="1" xfId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7" fontId="13" fillId="3" borderId="1" xfId="3" applyNumberFormat="1" applyFont="1" applyFill="1" applyBorder="1" applyAlignment="1">
      <alignment horizontal="right" wrapText="1"/>
    </xf>
    <xf numFmtId="0" fontId="14" fillId="2" borderId="1" xfId="1" applyFont="1" applyAlignment="1">
      <alignment horizontal="right" wrapText="1"/>
    </xf>
    <xf numFmtId="164" fontId="13" fillId="3" borderId="1" xfId="3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wrapText="1" indent="1"/>
    </xf>
    <xf numFmtId="3" fontId="16" fillId="0" borderId="0" xfId="0" applyNumberFormat="1" applyFont="1" applyAlignment="1">
      <alignment horizontal="right" wrapText="1"/>
    </xf>
    <xf numFmtId="0" fontId="15" fillId="6" borderId="0" xfId="0" applyFont="1" applyFill="1" applyAlignment="1">
      <alignment horizontal="left" wrapText="1"/>
    </xf>
    <xf numFmtId="3" fontId="15" fillId="6" borderId="0" xfId="0" applyNumberFormat="1" applyFont="1" applyFill="1" applyAlignment="1">
      <alignment horizontal="right" wrapText="1"/>
    </xf>
    <xf numFmtId="0" fontId="15" fillId="6" borderId="0" xfId="0" applyFont="1" applyFill="1" applyAlignment="1">
      <alignment horizontal="left" vertical="center" wrapText="1"/>
    </xf>
    <xf numFmtId="0" fontId="15" fillId="7" borderId="2" xfId="0" applyFont="1" applyFill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0" borderId="0" xfId="0" applyFill="1"/>
    <xf numFmtId="2" fontId="0" fillId="0" borderId="0" xfId="0" applyNumberFormat="1"/>
    <xf numFmtId="0" fontId="17" fillId="0" borderId="0" xfId="0" applyFont="1"/>
    <xf numFmtId="165" fontId="17" fillId="0" borderId="0" xfId="0" applyNumberFormat="1" applyFont="1"/>
    <xf numFmtId="0" fontId="17" fillId="4" borderId="0" xfId="0" applyFont="1" applyFill="1"/>
    <xf numFmtId="0" fontId="22" fillId="0" borderId="0" xfId="0" applyFont="1"/>
    <xf numFmtId="0" fontId="21" fillId="0" borderId="0" xfId="0" applyFont="1"/>
    <xf numFmtId="0" fontId="5" fillId="5" borderId="0" xfId="4" applyFont="1" applyFill="1"/>
    <xf numFmtId="0" fontId="23" fillId="8" borderId="0" xfId="4" applyFont="1" applyFill="1"/>
    <xf numFmtId="0" fontId="5" fillId="9" borderId="0" xfId="4" applyFont="1" applyFill="1"/>
    <xf numFmtId="0" fontId="5" fillId="4" borderId="0" xfId="4" applyFont="1" applyFill="1"/>
    <xf numFmtId="0" fontId="5" fillId="0" borderId="0" xfId="4" applyFont="1"/>
    <xf numFmtId="0" fontId="5" fillId="0" borderId="0" xfId="0" applyFont="1"/>
    <xf numFmtId="0" fontId="22" fillId="0" borderId="0" xfId="4" applyFont="1"/>
    <xf numFmtId="0" fontId="21" fillId="0" borderId="0" xfId="4" applyFont="1"/>
    <xf numFmtId="0" fontId="24" fillId="0" borderId="0" xfId="4" applyFont="1"/>
    <xf numFmtId="0" fontId="18" fillId="0" borderId="0" xfId="0" applyFont="1" applyAlignment="1">
      <alignment horizontal="center"/>
    </xf>
    <xf numFmtId="0" fontId="5" fillId="5" borderId="0" xfId="4" applyFont="1" applyFill="1" applyAlignment="1">
      <alignment horizontal="center"/>
    </xf>
    <xf numFmtId="0" fontId="5" fillId="9" borderId="0" xfId="4" applyFont="1" applyFill="1" applyAlignment="1">
      <alignment horizontal="center"/>
    </xf>
    <xf numFmtId="0" fontId="5" fillId="5" borderId="0" xfId="4" applyFont="1" applyFill="1" applyAlignment="1">
      <alignment horizontal="left" vertical="center"/>
    </xf>
    <xf numFmtId="0" fontId="20" fillId="8" borderId="0" xfId="0" applyFont="1" applyFill="1" applyAlignment="1">
      <alignment horizontal="center"/>
    </xf>
    <xf numFmtId="0" fontId="25" fillId="0" borderId="3" xfId="5"/>
    <xf numFmtId="0" fontId="27" fillId="0" borderId="0" xfId="7"/>
    <xf numFmtId="168" fontId="3" fillId="2" borderId="1" xfId="1" applyNumberFormat="1"/>
    <xf numFmtId="168" fontId="4" fillId="3" borderId="1" xfId="2" applyNumberFormat="1"/>
    <xf numFmtId="0" fontId="27" fillId="0" borderId="0" xfId="7" applyFill="1" applyBorder="1"/>
    <xf numFmtId="168" fontId="0" fillId="0" borderId="0" xfId="0" applyNumberFormat="1"/>
    <xf numFmtId="0" fontId="0" fillId="0" borderId="0" xfId="0" applyNumberFormat="1"/>
    <xf numFmtId="171" fontId="4" fillId="3" borderId="1" xfId="2" applyNumberFormat="1"/>
    <xf numFmtId="173" fontId="26" fillId="3" borderId="4" xfId="6" applyNumberFormat="1"/>
  </cellXfs>
  <cellStyles count="8">
    <cellStyle name="Calculation" xfId="2" builtinId="22"/>
    <cellStyle name="Comma 2" xfId="3"/>
    <cellStyle name="Explanatory Text" xfId="7" builtinId="53"/>
    <cellStyle name="Heading 2" xfId="5" builtinId="17"/>
    <cellStyle name="Input" xfId="1" builtinId="20"/>
    <cellStyle name="Normal" xfId="0" builtinId="0"/>
    <cellStyle name="Normal 2" xfId="4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4"/>
  <sheetViews>
    <sheetView workbookViewId="0">
      <pane xSplit="1" topLeftCell="P1" activePane="topRight" state="frozen"/>
      <selection pane="topRight" activeCell="Q16" sqref="Q16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2</v>
      </c>
      <c r="C1" s="2" t="s">
        <v>39</v>
      </c>
      <c r="D1" s="2" t="s">
        <v>112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/>
      <c r="K1" s="2" t="s">
        <v>146</v>
      </c>
      <c r="L1" s="2" t="s">
        <v>29</v>
      </c>
      <c r="M1" s="2" t="s">
        <v>144</v>
      </c>
      <c r="N1" s="2" t="s">
        <v>145</v>
      </c>
      <c r="P1" s="2" t="s">
        <v>213</v>
      </c>
      <c r="Q1" s="2" t="s">
        <v>214</v>
      </c>
      <c r="R1" s="2" t="s">
        <v>215</v>
      </c>
    </row>
    <row r="2" spans="1:19" x14ac:dyDescent="0.25">
      <c r="A2" s="1" t="s">
        <v>14</v>
      </c>
      <c r="B2" s="1">
        <f t="shared" ref="B2:I2" si="0">SUM(B4:B25)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SUM(K4:K25)</f>
        <v>95</v>
      </c>
      <c r="L2" s="1">
        <f>SUM(L4:L25)</f>
        <v>96</v>
      </c>
      <c r="M2" s="1">
        <f>SUM(M4:M25)</f>
        <v>96</v>
      </c>
      <c r="N2" s="1">
        <f>SUM(N4:N25)</f>
        <v>98</v>
      </c>
      <c r="P2" s="1">
        <f>SUM(P4:P25)</f>
        <v>65</v>
      </c>
      <c r="Q2" s="1">
        <f t="shared" ref="Q2:R2" si="1">SUM(Q4:Q25)</f>
        <v>26</v>
      </c>
      <c r="R2" s="1">
        <f t="shared" si="1"/>
        <v>57</v>
      </c>
    </row>
    <row r="4" spans="1:19" x14ac:dyDescent="0.25">
      <c r="A4" t="s">
        <v>29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28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27</v>
      </c>
      <c r="F6">
        <v>5</v>
      </c>
      <c r="G6">
        <v>4</v>
      </c>
      <c r="H6">
        <v>5</v>
      </c>
      <c r="I6">
        <v>4</v>
      </c>
      <c r="N6">
        <v>15</v>
      </c>
      <c r="P6">
        <v>22.5</v>
      </c>
      <c r="Q6">
        <v>3</v>
      </c>
      <c r="R6">
        <v>22.5</v>
      </c>
    </row>
    <row r="7" spans="1:19" x14ac:dyDescent="0.25">
      <c r="A7" t="s">
        <v>26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25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24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23</v>
      </c>
      <c r="C11">
        <v>2</v>
      </c>
      <c r="H11">
        <v>10</v>
      </c>
      <c r="I11">
        <v>5</v>
      </c>
      <c r="P11">
        <v>20</v>
      </c>
    </row>
    <row r="12" spans="1:19" x14ac:dyDescent="0.25">
      <c r="A12" t="s">
        <v>22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21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20</v>
      </c>
      <c r="H14">
        <v>3</v>
      </c>
      <c r="I14" s="36">
        <v>29</v>
      </c>
      <c r="R14">
        <v>22.5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19</v>
      </c>
      <c r="F16">
        <v>9</v>
      </c>
      <c r="L16">
        <v>5</v>
      </c>
      <c r="N16">
        <v>4</v>
      </c>
      <c r="Q16">
        <v>5</v>
      </c>
    </row>
    <row r="17" spans="1:18" x14ac:dyDescent="0.25">
      <c r="A17" t="s">
        <v>18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8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  <c r="P18">
        <v>22.5</v>
      </c>
      <c r="Q18">
        <v>12</v>
      </c>
      <c r="R18">
        <v>6</v>
      </c>
    </row>
    <row r="19" spans="1:18" x14ac:dyDescent="0.25">
      <c r="A19" t="s">
        <v>17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8" x14ac:dyDescent="0.25">
      <c r="A20" t="s">
        <v>136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8" x14ac:dyDescent="0.25">
      <c r="A21" t="s">
        <v>16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8" x14ac:dyDescent="0.25">
      <c r="A22" t="s">
        <v>15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8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  <c r="Q23">
        <v>6</v>
      </c>
      <c r="R23">
        <v>6</v>
      </c>
    </row>
    <row r="25" spans="1:18" x14ac:dyDescent="0.25">
      <c r="A25" t="s">
        <v>170</v>
      </c>
    </row>
    <row r="26" spans="1:18" x14ac:dyDescent="0.25">
      <c r="A26" t="s">
        <v>171</v>
      </c>
    </row>
    <row r="29" spans="1:18" x14ac:dyDescent="0.25">
      <c r="A29" s="1" t="s">
        <v>14</v>
      </c>
      <c r="B29" s="1">
        <f t="shared" ref="B29:I29" si="2">SUM(B31:B44)</f>
        <v>76</v>
      </c>
      <c r="C29" s="1">
        <f t="shared" si="2"/>
        <v>74</v>
      </c>
      <c r="D29" s="1">
        <f t="shared" si="2"/>
        <v>83</v>
      </c>
      <c r="E29" s="1">
        <f t="shared" si="2"/>
        <v>89</v>
      </c>
      <c r="F29" s="1">
        <f t="shared" si="2"/>
        <v>83</v>
      </c>
      <c r="G29" s="1">
        <f t="shared" si="2"/>
        <v>75</v>
      </c>
      <c r="H29" s="1">
        <f t="shared" si="2"/>
        <v>63</v>
      </c>
      <c r="I29" s="1">
        <f t="shared" si="2"/>
        <v>40</v>
      </c>
      <c r="J29" s="1"/>
      <c r="K29" s="1">
        <f>SUM(K31:K44)</f>
        <v>82</v>
      </c>
      <c r="L29" s="1">
        <f>SUM(L31:L44)</f>
        <v>86</v>
      </c>
      <c r="M29" s="1">
        <f>SUM(M31:M44)</f>
        <v>93</v>
      </c>
      <c r="N29" s="1">
        <f>SUM(N31:N44)</f>
        <v>72</v>
      </c>
    </row>
    <row r="31" spans="1:18" x14ac:dyDescent="0.25">
      <c r="A31" t="s">
        <v>13</v>
      </c>
      <c r="B31">
        <v>4</v>
      </c>
      <c r="C31">
        <v>2</v>
      </c>
      <c r="D31">
        <v>3</v>
      </c>
      <c r="E31">
        <v>15</v>
      </c>
      <c r="F31">
        <v>3</v>
      </c>
      <c r="G31">
        <v>2</v>
      </c>
      <c r="K31">
        <v>3</v>
      </c>
      <c r="L31">
        <v>3</v>
      </c>
      <c r="N31">
        <v>15</v>
      </c>
    </row>
    <row r="32" spans="1:18" x14ac:dyDescent="0.25">
      <c r="A32" t="s">
        <v>12</v>
      </c>
      <c r="B32">
        <v>4</v>
      </c>
      <c r="C32">
        <v>4</v>
      </c>
      <c r="D32">
        <v>8</v>
      </c>
      <c r="E32">
        <v>5</v>
      </c>
      <c r="F32">
        <v>3</v>
      </c>
      <c r="H32">
        <v>3</v>
      </c>
      <c r="I32">
        <v>5</v>
      </c>
      <c r="K32">
        <v>6</v>
      </c>
      <c r="L32">
        <v>3</v>
      </c>
      <c r="M32">
        <v>3</v>
      </c>
      <c r="N32">
        <v>6</v>
      </c>
    </row>
    <row r="33" spans="1:14" x14ac:dyDescent="0.25">
      <c r="A33" t="s">
        <v>11</v>
      </c>
      <c r="B33" s="36">
        <f>ROUNDUP(B9*1.6,0)</f>
        <v>12</v>
      </c>
      <c r="C33" s="36">
        <f t="shared" ref="C33:N33" si="3">ROUNDUP(C9*1.6,0)</f>
        <v>5</v>
      </c>
      <c r="D33" s="36">
        <f t="shared" si="3"/>
        <v>8</v>
      </c>
      <c r="E33" s="36">
        <f t="shared" si="3"/>
        <v>5</v>
      </c>
      <c r="F33" s="36">
        <f t="shared" si="3"/>
        <v>26</v>
      </c>
      <c r="G33" s="36">
        <f t="shared" si="3"/>
        <v>32</v>
      </c>
      <c r="H33" s="36">
        <f t="shared" si="3"/>
        <v>29</v>
      </c>
      <c r="I33" s="36">
        <f t="shared" si="3"/>
        <v>8</v>
      </c>
      <c r="J33" s="36"/>
      <c r="K33" s="36">
        <f t="shared" si="3"/>
        <v>8</v>
      </c>
      <c r="L33" s="36">
        <f t="shared" si="3"/>
        <v>5</v>
      </c>
      <c r="M33" s="36">
        <f t="shared" si="3"/>
        <v>24</v>
      </c>
      <c r="N33" s="36">
        <f t="shared" si="3"/>
        <v>7</v>
      </c>
    </row>
    <row r="34" spans="1:14" x14ac:dyDescent="0.25">
      <c r="A34" t="s">
        <v>10</v>
      </c>
      <c r="B34">
        <v>4</v>
      </c>
      <c r="C34">
        <v>4</v>
      </c>
      <c r="D34">
        <v>2</v>
      </c>
      <c r="E34">
        <v>5</v>
      </c>
      <c r="F34">
        <v>3</v>
      </c>
      <c r="G34">
        <v>2</v>
      </c>
      <c r="K34">
        <v>6</v>
      </c>
      <c r="L34">
        <v>4</v>
      </c>
      <c r="N34">
        <v>4</v>
      </c>
    </row>
    <row r="35" spans="1:14" x14ac:dyDescent="0.25">
      <c r="A35" t="s">
        <v>9</v>
      </c>
      <c r="C35">
        <v>2</v>
      </c>
      <c r="D35">
        <v>10</v>
      </c>
      <c r="F35">
        <v>2</v>
      </c>
      <c r="G35">
        <v>5</v>
      </c>
      <c r="H35">
        <v>10</v>
      </c>
      <c r="I35">
        <v>5</v>
      </c>
      <c r="K35">
        <v>6</v>
      </c>
    </row>
    <row r="36" spans="1:14" x14ac:dyDescent="0.25">
      <c r="A36" t="s">
        <v>8</v>
      </c>
      <c r="B36" s="36">
        <v>7</v>
      </c>
      <c r="C36" s="36">
        <v>4</v>
      </c>
      <c r="D36" s="36">
        <v>4</v>
      </c>
      <c r="E36" s="36">
        <v>18</v>
      </c>
      <c r="F36" s="36">
        <v>3</v>
      </c>
      <c r="G36" s="36">
        <v>2</v>
      </c>
      <c r="H36" s="36"/>
      <c r="I36" s="36"/>
      <c r="J36" s="36"/>
      <c r="K36" s="36">
        <v>6</v>
      </c>
      <c r="L36" s="36">
        <v>15</v>
      </c>
      <c r="M36" s="36">
        <v>15</v>
      </c>
      <c r="N36" s="36">
        <v>12</v>
      </c>
    </row>
    <row r="37" spans="1:14" x14ac:dyDescent="0.25">
      <c r="A37" t="s">
        <v>7</v>
      </c>
      <c r="B37" s="36">
        <v>7</v>
      </c>
      <c r="C37" s="36">
        <v>18</v>
      </c>
      <c r="D37" s="36">
        <v>15</v>
      </c>
      <c r="E37" s="36">
        <v>5</v>
      </c>
      <c r="F37" s="36">
        <v>9</v>
      </c>
      <c r="G37" s="36">
        <v>9</v>
      </c>
      <c r="H37" s="36">
        <v>10</v>
      </c>
      <c r="I37" s="36">
        <v>5</v>
      </c>
      <c r="J37" s="36"/>
      <c r="K37" s="36">
        <v>10</v>
      </c>
      <c r="L37" s="36">
        <v>7</v>
      </c>
      <c r="M37" s="36">
        <v>10</v>
      </c>
      <c r="N37" s="36">
        <v>10</v>
      </c>
    </row>
    <row r="38" spans="1:14" x14ac:dyDescent="0.25">
      <c r="A38" t="s">
        <v>6</v>
      </c>
      <c r="B38" s="36">
        <v>4</v>
      </c>
      <c r="C38" s="36">
        <v>3</v>
      </c>
      <c r="D38" s="36"/>
      <c r="E38" s="36"/>
      <c r="F38" s="36">
        <v>2</v>
      </c>
      <c r="G38" s="36">
        <v>4</v>
      </c>
      <c r="H38" s="36"/>
      <c r="I38" s="36">
        <v>4</v>
      </c>
      <c r="J38" s="36"/>
      <c r="K38" s="36"/>
      <c r="L38" s="36"/>
      <c r="M38" s="36">
        <v>15</v>
      </c>
      <c r="N38" s="36"/>
    </row>
    <row r="39" spans="1:14" x14ac:dyDescent="0.25">
      <c r="A39" t="s">
        <v>5</v>
      </c>
      <c r="B39" s="36">
        <v>4</v>
      </c>
      <c r="C39" s="36">
        <v>5</v>
      </c>
      <c r="D39" s="36">
        <v>5</v>
      </c>
      <c r="E39" s="36">
        <v>3</v>
      </c>
      <c r="F39" s="36">
        <v>5</v>
      </c>
      <c r="G39" s="36">
        <v>4</v>
      </c>
      <c r="H39" s="36">
        <v>3</v>
      </c>
      <c r="I39" s="36">
        <v>4</v>
      </c>
      <c r="J39" s="36"/>
      <c r="K39" s="36">
        <v>10</v>
      </c>
      <c r="L39" s="36">
        <v>3</v>
      </c>
      <c r="M39" s="36">
        <v>3</v>
      </c>
      <c r="N39" s="36">
        <v>3</v>
      </c>
    </row>
    <row r="40" spans="1:14" x14ac:dyDescent="0.25">
      <c r="A40" t="s">
        <v>4</v>
      </c>
      <c r="B40" s="36"/>
      <c r="C40" s="36"/>
      <c r="D40" s="36"/>
      <c r="E40" s="36"/>
      <c r="F40" s="36">
        <v>8</v>
      </c>
      <c r="G40" s="36"/>
      <c r="H40" s="36"/>
      <c r="I40" s="36"/>
      <c r="J40" s="36"/>
      <c r="K40" s="36"/>
      <c r="L40" s="36">
        <v>30</v>
      </c>
      <c r="M40" s="36">
        <v>9</v>
      </c>
      <c r="N40" s="36"/>
    </row>
    <row r="41" spans="1:14" x14ac:dyDescent="0.25">
      <c r="A41" t="s">
        <v>3</v>
      </c>
      <c r="B41" s="36">
        <v>5</v>
      </c>
      <c r="C41" s="36">
        <v>3</v>
      </c>
      <c r="D41" s="36">
        <v>7</v>
      </c>
      <c r="E41" s="36">
        <v>15</v>
      </c>
      <c r="F41" s="36">
        <v>3</v>
      </c>
      <c r="G41" s="36">
        <v>2</v>
      </c>
      <c r="H41" s="36"/>
      <c r="I41" s="36"/>
      <c r="J41" s="36"/>
      <c r="K41" s="36">
        <v>3</v>
      </c>
      <c r="L41" s="36">
        <v>7</v>
      </c>
      <c r="M41" s="36">
        <v>4</v>
      </c>
      <c r="N41" s="36">
        <v>4</v>
      </c>
    </row>
    <row r="42" spans="1:14" x14ac:dyDescent="0.25">
      <c r="A42" t="s">
        <v>2</v>
      </c>
      <c r="B42" s="36">
        <f>B18</f>
        <v>18</v>
      </c>
      <c r="C42" s="36">
        <f t="shared" ref="C42:N42" si="4">C18</f>
        <v>18</v>
      </c>
      <c r="D42" s="36">
        <f t="shared" si="4"/>
        <v>11</v>
      </c>
      <c r="E42" s="36">
        <f t="shared" si="4"/>
        <v>15</v>
      </c>
      <c r="F42" s="36">
        <f t="shared" si="4"/>
        <v>11</v>
      </c>
      <c r="G42" s="36">
        <f t="shared" si="4"/>
        <v>9</v>
      </c>
      <c r="H42" s="36">
        <f t="shared" si="4"/>
        <v>5</v>
      </c>
      <c r="I42" s="36">
        <f t="shared" si="4"/>
        <v>4</v>
      </c>
      <c r="J42" s="36"/>
      <c r="K42" s="36">
        <f t="shared" si="4"/>
        <v>18</v>
      </c>
      <c r="L42" s="36">
        <f t="shared" si="4"/>
        <v>6</v>
      </c>
      <c r="M42" s="36">
        <f t="shared" si="4"/>
        <v>5</v>
      </c>
      <c r="N42" s="36">
        <f t="shared" si="4"/>
        <v>8</v>
      </c>
    </row>
    <row r="43" spans="1:14" x14ac:dyDescent="0.25">
      <c r="A4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 x14ac:dyDescent="0.25">
      <c r="A44" t="s">
        <v>0</v>
      </c>
      <c r="B44" s="36">
        <f>B21</f>
        <v>7</v>
      </c>
      <c r="C44" s="36">
        <f t="shared" ref="C44:N44" si="5">C21</f>
        <v>6</v>
      </c>
      <c r="D44" s="36">
        <f t="shared" si="5"/>
        <v>10</v>
      </c>
      <c r="E44" s="36">
        <f t="shared" si="5"/>
        <v>3</v>
      </c>
      <c r="F44" s="36">
        <f t="shared" si="5"/>
        <v>5</v>
      </c>
      <c r="G44" s="36">
        <f t="shared" si="5"/>
        <v>4</v>
      </c>
      <c r="H44" s="36">
        <f t="shared" si="5"/>
        <v>3</v>
      </c>
      <c r="I44" s="36">
        <f t="shared" si="5"/>
        <v>5</v>
      </c>
      <c r="J44" s="36"/>
      <c r="K44" s="36">
        <f t="shared" si="5"/>
        <v>6</v>
      </c>
      <c r="L44" s="36">
        <f t="shared" si="5"/>
        <v>3</v>
      </c>
      <c r="M44" s="36">
        <f t="shared" si="5"/>
        <v>5</v>
      </c>
      <c r="N44" s="36">
        <f t="shared" si="5"/>
        <v>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xSplit="1" topLeftCell="B1" activePane="topRight" state="frozen"/>
      <selection pane="topRight" activeCell="H31" sqref="H31"/>
    </sheetView>
  </sheetViews>
  <sheetFormatPr defaultRowHeight="15.75" x14ac:dyDescent="0.25"/>
  <cols>
    <col min="1" max="1" width="14.125" customWidth="1"/>
    <col min="2" max="3" width="12" customWidth="1"/>
    <col min="4" max="5" width="9" customWidth="1"/>
  </cols>
  <sheetData>
    <row r="1" spans="1:14" x14ac:dyDescent="0.25">
      <c r="A1" s="2" t="s">
        <v>40</v>
      </c>
      <c r="B1" s="2" t="s">
        <v>199</v>
      </c>
      <c r="C1" s="2" t="s">
        <v>200</v>
      </c>
      <c r="D1" s="2" t="s">
        <v>210</v>
      </c>
      <c r="E1" s="2" t="s">
        <v>211</v>
      </c>
      <c r="F1" s="2" t="s">
        <v>201</v>
      </c>
      <c r="G1" s="2" t="s">
        <v>204</v>
      </c>
      <c r="H1" s="2" t="s">
        <v>205</v>
      </c>
      <c r="I1" s="2" t="s">
        <v>206</v>
      </c>
      <c r="J1" s="2" t="s">
        <v>209</v>
      </c>
      <c r="K1" s="2" t="s">
        <v>207</v>
      </c>
      <c r="L1" s="2" t="s">
        <v>208</v>
      </c>
      <c r="M1" s="2" t="s">
        <v>212</v>
      </c>
      <c r="N1" s="2"/>
    </row>
    <row r="2" spans="1:14" x14ac:dyDescent="0.25">
      <c r="A2" s="1" t="s">
        <v>14</v>
      </c>
      <c r="B2" s="1">
        <f>SUM(B5:B25)</f>
        <v>31</v>
      </c>
      <c r="C2" s="1">
        <f>SUM(C5:C25)</f>
        <v>33</v>
      </c>
      <c r="D2" s="1">
        <f>SUM(D5:D25)</f>
        <v>59</v>
      </c>
      <c r="E2" s="1">
        <f t="shared" ref="E2" si="0">SUM(E4:E25)</f>
        <v>96</v>
      </c>
      <c r="F2" s="1">
        <f>SUM(F4:F25)</f>
        <v>98</v>
      </c>
      <c r="G2" s="1">
        <f t="shared" ref="G2:J2" si="1">SUM(G4:G25)</f>
        <v>99</v>
      </c>
      <c r="H2" s="1">
        <f t="shared" si="1"/>
        <v>99</v>
      </c>
      <c r="I2" s="1">
        <f t="shared" si="1"/>
        <v>99</v>
      </c>
      <c r="J2" s="1">
        <f t="shared" si="1"/>
        <v>100</v>
      </c>
      <c r="K2" s="1">
        <f>SUM(K4:K25)</f>
        <v>98</v>
      </c>
      <c r="L2" s="1">
        <f>SUM(L4:L25)</f>
        <v>100</v>
      </c>
      <c r="M2" s="1">
        <f>SUM(M4:M25)</f>
        <v>100</v>
      </c>
      <c r="N2" s="1">
        <f>SUM(N4:N25)</f>
        <v>0</v>
      </c>
    </row>
    <row r="4" spans="1:14" x14ac:dyDescent="0.25">
      <c r="A4" s="33" t="s">
        <v>202</v>
      </c>
      <c r="B4" s="52"/>
      <c r="C4" s="52"/>
      <c r="D4" s="52"/>
      <c r="E4" s="52" t="s">
        <v>203</v>
      </c>
      <c r="F4" s="52" t="s">
        <v>203</v>
      </c>
      <c r="G4" s="52" t="s">
        <v>203</v>
      </c>
      <c r="H4" s="52" t="s">
        <v>203</v>
      </c>
      <c r="I4" s="52" t="s">
        <v>203</v>
      </c>
      <c r="J4" s="52" t="s">
        <v>203</v>
      </c>
      <c r="K4" s="52" t="s">
        <v>203</v>
      </c>
      <c r="L4" s="52" t="s">
        <v>203</v>
      </c>
      <c r="M4" s="52" t="s">
        <v>203</v>
      </c>
    </row>
    <row r="5" spans="1:14" x14ac:dyDescent="0.25">
      <c r="A5" t="s">
        <v>29</v>
      </c>
      <c r="E5">
        <v>6</v>
      </c>
      <c r="F5">
        <v>5</v>
      </c>
    </row>
    <row r="6" spans="1:14" x14ac:dyDescent="0.25">
      <c r="A6" t="s">
        <v>28</v>
      </c>
      <c r="K6">
        <v>5</v>
      </c>
    </row>
    <row r="7" spans="1:14" x14ac:dyDescent="0.25">
      <c r="A7" t="s">
        <v>27</v>
      </c>
      <c r="D7">
        <v>9</v>
      </c>
      <c r="F7">
        <v>5</v>
      </c>
      <c r="H7">
        <v>92</v>
      </c>
      <c r="I7">
        <v>44</v>
      </c>
      <c r="J7">
        <v>3</v>
      </c>
      <c r="K7">
        <v>4</v>
      </c>
    </row>
    <row r="8" spans="1:14" x14ac:dyDescent="0.25">
      <c r="A8" t="s">
        <v>26</v>
      </c>
      <c r="C8">
        <v>13</v>
      </c>
      <c r="E8">
        <v>3</v>
      </c>
      <c r="F8" s="36">
        <v>8</v>
      </c>
    </row>
    <row r="9" spans="1:14" x14ac:dyDescent="0.25">
      <c r="A9" t="s">
        <v>25</v>
      </c>
      <c r="F9">
        <v>12</v>
      </c>
      <c r="H9" s="36"/>
      <c r="I9" s="36"/>
      <c r="K9" s="36">
        <v>5</v>
      </c>
    </row>
    <row r="10" spans="1:14" x14ac:dyDescent="0.25">
      <c r="A10" t="s">
        <v>24</v>
      </c>
      <c r="G10">
        <v>5</v>
      </c>
      <c r="I10">
        <v>6</v>
      </c>
    </row>
    <row r="11" spans="1:14" x14ac:dyDescent="0.25">
      <c r="A11" t="s">
        <v>8</v>
      </c>
      <c r="B11">
        <v>18</v>
      </c>
      <c r="E11">
        <v>6</v>
      </c>
      <c r="F11">
        <v>10</v>
      </c>
      <c r="H11">
        <v>2</v>
      </c>
    </row>
    <row r="12" spans="1:14" x14ac:dyDescent="0.25">
      <c r="A12" t="s">
        <v>23</v>
      </c>
      <c r="J12">
        <v>90</v>
      </c>
      <c r="K12">
        <v>18</v>
      </c>
      <c r="M12">
        <v>20</v>
      </c>
    </row>
    <row r="13" spans="1:14" x14ac:dyDescent="0.25">
      <c r="A13" t="s">
        <v>22</v>
      </c>
      <c r="C13">
        <v>20</v>
      </c>
      <c r="D13">
        <v>20</v>
      </c>
      <c r="E13">
        <v>8</v>
      </c>
      <c r="F13">
        <v>16</v>
      </c>
      <c r="H13">
        <v>5</v>
      </c>
      <c r="I13">
        <v>5</v>
      </c>
      <c r="J13">
        <v>4</v>
      </c>
    </row>
    <row r="14" spans="1:14" x14ac:dyDescent="0.25">
      <c r="A14" t="s">
        <v>21</v>
      </c>
      <c r="E14">
        <v>3</v>
      </c>
      <c r="F14">
        <v>3</v>
      </c>
      <c r="L14" s="36"/>
    </row>
    <row r="15" spans="1:14" x14ac:dyDescent="0.25">
      <c r="A15" t="s">
        <v>20</v>
      </c>
    </row>
    <row r="16" spans="1:14" x14ac:dyDescent="0.25">
      <c r="A16" t="s">
        <v>5</v>
      </c>
    </row>
    <row r="17" spans="1:13" x14ac:dyDescent="0.25">
      <c r="A17" t="s">
        <v>19</v>
      </c>
      <c r="G17" s="36"/>
      <c r="K17">
        <v>3</v>
      </c>
    </row>
    <row r="18" spans="1:13" x14ac:dyDescent="0.25">
      <c r="A18" t="s">
        <v>18</v>
      </c>
      <c r="B18">
        <v>13</v>
      </c>
      <c r="F18" s="36">
        <v>10</v>
      </c>
      <c r="G18" s="36"/>
      <c r="H18" s="36"/>
      <c r="I18" s="36"/>
      <c r="K18" s="36"/>
    </row>
    <row r="19" spans="1:13" x14ac:dyDescent="0.25">
      <c r="A19" t="s">
        <v>2</v>
      </c>
      <c r="B19" s="36"/>
      <c r="C19" s="36"/>
      <c r="D19" s="36"/>
      <c r="E19">
        <v>7</v>
      </c>
      <c r="F19" s="36">
        <v>15</v>
      </c>
      <c r="G19" s="36"/>
      <c r="H19" s="36"/>
      <c r="I19" s="36"/>
      <c r="J19">
        <v>3</v>
      </c>
      <c r="K19" s="36">
        <v>6</v>
      </c>
      <c r="L19">
        <v>3</v>
      </c>
      <c r="M19">
        <v>5</v>
      </c>
    </row>
    <row r="20" spans="1:13" x14ac:dyDescent="0.25">
      <c r="A20" t="s">
        <v>17</v>
      </c>
      <c r="B20" s="36"/>
      <c r="C20" s="36"/>
      <c r="D20" s="36"/>
      <c r="E20">
        <v>55</v>
      </c>
      <c r="F20">
        <v>5</v>
      </c>
      <c r="L20">
        <v>3</v>
      </c>
      <c r="M20">
        <v>5</v>
      </c>
    </row>
    <row r="21" spans="1:13" x14ac:dyDescent="0.25">
      <c r="A21" t="s">
        <v>136</v>
      </c>
      <c r="E21">
        <v>3</v>
      </c>
      <c r="F21">
        <v>3</v>
      </c>
    </row>
    <row r="22" spans="1:13" x14ac:dyDescent="0.25">
      <c r="A22" t="s">
        <v>16</v>
      </c>
      <c r="E22">
        <v>5</v>
      </c>
      <c r="F22">
        <v>2</v>
      </c>
      <c r="G22" s="36"/>
      <c r="K22">
        <v>12</v>
      </c>
    </row>
    <row r="23" spans="1:13" x14ac:dyDescent="0.25">
      <c r="A23" t="s">
        <v>15</v>
      </c>
      <c r="F23">
        <v>4</v>
      </c>
    </row>
    <row r="24" spans="1:13" x14ac:dyDescent="0.25">
      <c r="A24" t="s">
        <v>1</v>
      </c>
      <c r="D24">
        <v>30</v>
      </c>
      <c r="G24">
        <v>94</v>
      </c>
      <c r="I24">
        <v>44</v>
      </c>
      <c r="K24">
        <v>45</v>
      </c>
      <c r="L24">
        <v>94</v>
      </c>
      <c r="M24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3" zoomScaleNormal="100" workbookViewId="0">
      <pane xSplit="1" topLeftCell="F1" activePane="topRight" state="frozen"/>
      <selection pane="topRight" activeCell="E28" sqref="E28"/>
    </sheetView>
  </sheetViews>
  <sheetFormatPr defaultRowHeight="15.75" x14ac:dyDescent="0.25"/>
  <cols>
    <col min="1" max="1" width="15.625" style="47" customWidth="1"/>
    <col min="2" max="2" width="11.25" style="47" customWidth="1"/>
    <col min="3" max="3" width="13.375" style="47" customWidth="1"/>
    <col min="4" max="10" width="11.25" style="47" customWidth="1"/>
    <col min="11" max="11" width="9" style="47"/>
    <col min="12" max="12" width="12" style="47" customWidth="1"/>
    <col min="13" max="14" width="15" style="47" customWidth="1"/>
    <col min="15" max="16384" width="9" style="47"/>
  </cols>
  <sheetData>
    <row r="1" spans="1:14" s="43" customFormat="1" x14ac:dyDescent="0.25">
      <c r="A1" s="55" t="s">
        <v>40</v>
      </c>
      <c r="B1" s="53" t="s">
        <v>162</v>
      </c>
      <c r="C1" s="53"/>
      <c r="D1" s="53"/>
      <c r="E1" s="53"/>
      <c r="F1" s="53"/>
      <c r="G1" s="53"/>
      <c r="H1" s="54" t="s">
        <v>161</v>
      </c>
      <c r="I1" s="54"/>
      <c r="J1" s="54"/>
    </row>
    <row r="2" spans="1:14" s="43" customFormat="1" x14ac:dyDescent="0.25">
      <c r="A2" s="55"/>
      <c r="B2" s="44" t="s">
        <v>160</v>
      </c>
      <c r="C2" s="44" t="s">
        <v>159</v>
      </c>
      <c r="D2" s="44" t="s">
        <v>158</v>
      </c>
      <c r="E2" s="44" t="s">
        <v>157</v>
      </c>
      <c r="F2" s="44" t="s">
        <v>156</v>
      </c>
      <c r="G2" s="44" t="s">
        <v>155</v>
      </c>
      <c r="H2" s="45"/>
      <c r="I2" s="45"/>
      <c r="J2" s="45"/>
    </row>
    <row r="3" spans="1:14" s="46" customFormat="1" x14ac:dyDescent="0.25">
      <c r="A3" s="46" t="s">
        <v>14</v>
      </c>
      <c r="B3" s="46">
        <f t="shared" ref="B3:F3" si="0">SUM(B5:B21)</f>
        <v>99.7</v>
      </c>
      <c r="C3" s="46">
        <f t="shared" si="0"/>
        <v>91.8</v>
      </c>
      <c r="D3" s="46">
        <f t="shared" si="0"/>
        <v>91.399999999999991</v>
      </c>
      <c r="E3" s="46">
        <f t="shared" si="0"/>
        <v>95.3</v>
      </c>
      <c r="F3" s="46">
        <f t="shared" si="0"/>
        <v>97.7</v>
      </c>
      <c r="G3" s="46">
        <f>SUM(G5:G21)</f>
        <v>99.8</v>
      </c>
      <c r="H3" s="46">
        <f t="shared" ref="H3:J3" si="1">SUM(H5:H21)</f>
        <v>0</v>
      </c>
      <c r="I3" s="46">
        <f t="shared" si="1"/>
        <v>0</v>
      </c>
      <c r="J3" s="46">
        <f t="shared" si="1"/>
        <v>0</v>
      </c>
    </row>
    <row r="4" spans="1:14" x14ac:dyDescent="0.25">
      <c r="L4" s="48"/>
    </row>
    <row r="5" spans="1:14" x14ac:dyDescent="0.25">
      <c r="A5" s="47" t="s">
        <v>29</v>
      </c>
      <c r="B5" s="47">
        <v>13</v>
      </c>
      <c r="C5" s="47">
        <v>4</v>
      </c>
      <c r="D5" s="47">
        <v>5</v>
      </c>
      <c r="E5" s="47">
        <v>3</v>
      </c>
      <c r="F5" s="47">
        <v>5.5</v>
      </c>
      <c r="G5" s="47">
        <v>1</v>
      </c>
      <c r="L5" s="49" t="s">
        <v>170</v>
      </c>
    </row>
    <row r="6" spans="1:14" x14ac:dyDescent="0.25">
      <c r="A6" s="47" t="s">
        <v>164</v>
      </c>
      <c r="E6" s="47">
        <v>40</v>
      </c>
      <c r="L6" s="49" t="s">
        <v>195</v>
      </c>
      <c r="M6" s="41" t="s">
        <v>198</v>
      </c>
      <c r="N6" s="41" t="s">
        <v>197</v>
      </c>
    </row>
    <row r="7" spans="1:14" x14ac:dyDescent="0.25">
      <c r="A7" s="47" t="s">
        <v>165</v>
      </c>
      <c r="E7" s="47">
        <v>8</v>
      </c>
      <c r="L7" s="50">
        <v>5</v>
      </c>
      <c r="M7" s="48" t="s">
        <v>181</v>
      </c>
      <c r="N7" s="48" t="s">
        <v>182</v>
      </c>
    </row>
    <row r="8" spans="1:14" x14ac:dyDescent="0.25">
      <c r="A8" s="47" t="s">
        <v>163</v>
      </c>
      <c r="L8" s="50">
        <v>4</v>
      </c>
      <c r="M8" s="48" t="s">
        <v>180</v>
      </c>
      <c r="N8" s="48" t="s">
        <v>176</v>
      </c>
    </row>
    <row r="9" spans="1:14" x14ac:dyDescent="0.25">
      <c r="A9" s="47" t="s">
        <v>26</v>
      </c>
      <c r="B9" s="47">
        <v>1</v>
      </c>
      <c r="C9" s="47">
        <v>1.5</v>
      </c>
      <c r="D9" s="47">
        <v>6</v>
      </c>
      <c r="E9" s="47">
        <v>1</v>
      </c>
      <c r="F9" s="47">
        <v>1</v>
      </c>
      <c r="G9" s="47">
        <v>3</v>
      </c>
      <c r="L9" s="50">
        <v>3</v>
      </c>
      <c r="M9" s="48" t="s">
        <v>179</v>
      </c>
      <c r="N9" s="48" t="s">
        <v>173</v>
      </c>
    </row>
    <row r="10" spans="1:14" x14ac:dyDescent="0.25">
      <c r="A10" s="47" t="s">
        <v>25</v>
      </c>
      <c r="G10" s="47">
        <v>40</v>
      </c>
      <c r="L10" s="50">
        <v>2</v>
      </c>
      <c r="M10" s="48" t="s">
        <v>178</v>
      </c>
      <c r="N10" s="48" t="s">
        <v>193</v>
      </c>
    </row>
    <row r="11" spans="1:14" x14ac:dyDescent="0.25">
      <c r="A11" s="47" t="s">
        <v>166</v>
      </c>
      <c r="B11" s="47">
        <v>0.1</v>
      </c>
      <c r="C11" s="47">
        <v>0.1</v>
      </c>
      <c r="D11" s="47">
        <v>0.1</v>
      </c>
      <c r="E11" s="47">
        <v>0.1</v>
      </c>
      <c r="F11" s="47">
        <v>0.1</v>
      </c>
      <c r="G11" s="47">
        <v>0.1</v>
      </c>
      <c r="L11" s="50">
        <v>1</v>
      </c>
      <c r="M11" s="48" t="s">
        <v>177</v>
      </c>
      <c r="N11" s="48" t="s">
        <v>174</v>
      </c>
    </row>
    <row r="12" spans="1:14" x14ac:dyDescent="0.25">
      <c r="A12" s="47" t="s">
        <v>167</v>
      </c>
      <c r="D12" s="47">
        <v>4</v>
      </c>
      <c r="L12" s="50">
        <v>0</v>
      </c>
      <c r="M12" s="48" t="s">
        <v>172</v>
      </c>
      <c r="N12" s="48" t="s">
        <v>175</v>
      </c>
    </row>
    <row r="13" spans="1:14" x14ac:dyDescent="0.25">
      <c r="A13" s="47" t="s">
        <v>152</v>
      </c>
      <c r="B13" s="47">
        <v>8.1</v>
      </c>
      <c r="C13" s="47">
        <v>16</v>
      </c>
      <c r="D13" s="47">
        <v>3</v>
      </c>
      <c r="E13" s="47">
        <v>2</v>
      </c>
      <c r="F13" s="47">
        <v>42</v>
      </c>
      <c r="G13" s="47">
        <v>3</v>
      </c>
      <c r="M13" s="48"/>
      <c r="N13" s="48"/>
    </row>
    <row r="14" spans="1:14" x14ac:dyDescent="0.25">
      <c r="A14" s="47" t="s">
        <v>22</v>
      </c>
      <c r="B14" s="47">
        <v>2</v>
      </c>
      <c r="C14" s="47">
        <v>5</v>
      </c>
      <c r="D14" s="47">
        <v>14</v>
      </c>
      <c r="E14" s="47">
        <v>2.5</v>
      </c>
      <c r="F14" s="47">
        <v>2</v>
      </c>
      <c r="G14" s="47">
        <v>1</v>
      </c>
      <c r="L14" s="49" t="s">
        <v>171</v>
      </c>
      <c r="M14" s="48"/>
      <c r="N14" s="48"/>
    </row>
    <row r="15" spans="1:14" x14ac:dyDescent="0.25">
      <c r="A15" s="47" t="s">
        <v>21</v>
      </c>
      <c r="L15" s="49" t="s">
        <v>195</v>
      </c>
      <c r="M15" s="41" t="s">
        <v>198</v>
      </c>
      <c r="N15" s="41" t="s">
        <v>197</v>
      </c>
    </row>
    <row r="16" spans="1:14" x14ac:dyDescent="0.25">
      <c r="A16" s="47" t="s">
        <v>18</v>
      </c>
      <c r="B16" s="47">
        <v>0.2</v>
      </c>
      <c r="C16" s="47">
        <v>8</v>
      </c>
      <c r="D16" s="47">
        <v>3</v>
      </c>
      <c r="E16" s="47">
        <v>1.5</v>
      </c>
      <c r="F16" s="47">
        <v>1.9</v>
      </c>
      <c r="G16" s="47">
        <v>1.5</v>
      </c>
      <c r="L16" s="50">
        <v>5</v>
      </c>
      <c r="M16" s="48" t="s">
        <v>185</v>
      </c>
      <c r="N16" s="48" t="s">
        <v>194</v>
      </c>
    </row>
    <row r="17" spans="1:14" x14ac:dyDescent="0.25">
      <c r="A17" s="47" t="s">
        <v>2</v>
      </c>
      <c r="B17" s="47">
        <v>7.1</v>
      </c>
      <c r="C17" s="47">
        <v>8</v>
      </c>
      <c r="D17" s="47">
        <v>13</v>
      </c>
      <c r="E17" s="47">
        <v>5</v>
      </c>
      <c r="F17" s="47">
        <v>8</v>
      </c>
      <c r="G17" s="47">
        <v>5</v>
      </c>
      <c r="L17" s="50">
        <v>4</v>
      </c>
      <c r="M17" s="48" t="s">
        <v>183</v>
      </c>
      <c r="N17" s="48" t="s">
        <v>191</v>
      </c>
    </row>
    <row r="18" spans="1:14" s="50" customFormat="1" x14ac:dyDescent="0.25">
      <c r="A18" s="50" t="s">
        <v>17</v>
      </c>
      <c r="B18" s="50">
        <v>67</v>
      </c>
      <c r="C18" s="50">
        <v>48</v>
      </c>
      <c r="D18" s="50">
        <v>42</v>
      </c>
      <c r="E18" s="50">
        <v>31</v>
      </c>
      <c r="F18" s="50">
        <v>36</v>
      </c>
      <c r="G18" s="50">
        <v>44</v>
      </c>
      <c r="L18" s="50">
        <v>3</v>
      </c>
      <c r="M18" s="48" t="s">
        <v>184</v>
      </c>
      <c r="N18" s="48" t="s">
        <v>190</v>
      </c>
    </row>
    <row r="19" spans="1:14" s="50" customFormat="1" x14ac:dyDescent="0.25">
      <c r="A19" s="47" t="s">
        <v>136</v>
      </c>
      <c r="B19" s="47"/>
      <c r="C19" s="47"/>
      <c r="D19" s="47"/>
      <c r="E19" s="47"/>
      <c r="F19" s="47"/>
      <c r="G19" s="47"/>
      <c r="L19" s="42">
        <v>2</v>
      </c>
      <c r="M19" s="48" t="s">
        <v>188</v>
      </c>
      <c r="N19" s="48" t="s">
        <v>189</v>
      </c>
    </row>
    <row r="20" spans="1:14" x14ac:dyDescent="0.25">
      <c r="A20" s="47" t="s">
        <v>154</v>
      </c>
      <c r="B20" s="47">
        <v>1</v>
      </c>
      <c r="C20" s="47">
        <v>1</v>
      </c>
      <c r="D20" s="47">
        <v>1</v>
      </c>
      <c r="E20" s="47">
        <v>1</v>
      </c>
      <c r="F20" s="47">
        <v>1</v>
      </c>
      <c r="G20" s="47">
        <v>1</v>
      </c>
      <c r="L20" s="42">
        <v>1</v>
      </c>
      <c r="M20" s="48" t="s">
        <v>186</v>
      </c>
      <c r="N20" s="48" t="s">
        <v>192</v>
      </c>
    </row>
    <row r="21" spans="1:14" x14ac:dyDescent="0.25">
      <c r="A21" s="47" t="s">
        <v>153</v>
      </c>
      <c r="B21" s="47">
        <v>0.2</v>
      </c>
      <c r="C21" s="47">
        <v>0.2</v>
      </c>
      <c r="D21" s="47">
        <v>0.3</v>
      </c>
      <c r="E21" s="47">
        <v>0.2</v>
      </c>
      <c r="F21" s="47">
        <v>0.2</v>
      </c>
      <c r="G21" s="47">
        <v>0.2</v>
      </c>
      <c r="L21" s="42">
        <v>0</v>
      </c>
      <c r="M21" s="48" t="s">
        <v>187</v>
      </c>
      <c r="N21" s="48" t="s">
        <v>175</v>
      </c>
    </row>
    <row r="22" spans="1:14" x14ac:dyDescent="0.25">
      <c r="B22" s="48"/>
      <c r="C22" s="48"/>
      <c r="D22" s="48"/>
      <c r="E22" s="48"/>
      <c r="F22" s="48"/>
      <c r="G22" s="48"/>
      <c r="H22" s="48"/>
      <c r="I22" s="48"/>
    </row>
    <row r="23" spans="1:14" x14ac:dyDescent="0.25">
      <c r="A23" s="47" t="s">
        <v>196</v>
      </c>
      <c r="B23" s="51">
        <f t="shared" ref="B23:J23" si="2">SUM(100-B3)</f>
        <v>0.29999999999999716</v>
      </c>
      <c r="C23" s="51">
        <f t="shared" si="2"/>
        <v>8.2000000000000028</v>
      </c>
      <c r="D23" s="51">
        <f t="shared" si="2"/>
        <v>8.6000000000000085</v>
      </c>
      <c r="E23" s="51">
        <f t="shared" si="2"/>
        <v>4.7000000000000028</v>
      </c>
      <c r="F23" s="51">
        <f t="shared" si="2"/>
        <v>2.2999999999999972</v>
      </c>
      <c r="G23" s="51">
        <f t="shared" si="2"/>
        <v>0.20000000000000284</v>
      </c>
      <c r="H23" s="51">
        <f t="shared" si="2"/>
        <v>100</v>
      </c>
      <c r="I23" s="51">
        <f t="shared" si="2"/>
        <v>100</v>
      </c>
      <c r="J23" s="51">
        <f t="shared" si="2"/>
        <v>100</v>
      </c>
    </row>
    <row r="24" spans="1:14" x14ac:dyDescent="0.25">
      <c r="B24" s="48"/>
      <c r="C24" s="48"/>
      <c r="D24" s="48"/>
      <c r="E24" s="48"/>
      <c r="F24" s="48"/>
      <c r="G24" s="48"/>
      <c r="H24" s="48"/>
      <c r="I24" s="48"/>
    </row>
    <row r="25" spans="1:14" x14ac:dyDescent="0.25">
      <c r="B25" s="48"/>
      <c r="C25" s="48"/>
      <c r="D25" s="48"/>
      <c r="E25" s="48"/>
      <c r="F25" s="48"/>
      <c r="G25" s="48"/>
      <c r="H25" s="48"/>
      <c r="I25" s="48"/>
    </row>
    <row r="26" spans="1:14" x14ac:dyDescent="0.25">
      <c r="B26" s="48"/>
      <c r="C26" s="48"/>
      <c r="D26" s="48"/>
      <c r="E26" s="48"/>
      <c r="F26" s="48"/>
      <c r="G26" s="48"/>
      <c r="H26" s="48"/>
      <c r="I26" s="48"/>
    </row>
    <row r="27" spans="1:14" x14ac:dyDescent="0.25">
      <c r="B27" s="48"/>
      <c r="C27" s="48"/>
      <c r="D27" s="48"/>
      <c r="E27" s="48"/>
      <c r="F27" s="48"/>
      <c r="G27" s="48"/>
      <c r="H27" s="48"/>
      <c r="I27" s="48"/>
    </row>
    <row r="28" spans="1:14" x14ac:dyDescent="0.25">
      <c r="B28" s="48"/>
      <c r="C28" s="48"/>
      <c r="D28" s="48"/>
      <c r="E28" s="48"/>
      <c r="F28" s="48"/>
      <c r="G28" s="48"/>
      <c r="H28" s="48"/>
      <c r="I28" s="48"/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B24" sqref="B24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40</v>
      </c>
      <c r="B1" s="2" t="s">
        <v>44</v>
      </c>
      <c r="C1" s="2" t="s">
        <v>39</v>
      </c>
      <c r="D1" s="2" t="s">
        <v>168</v>
      </c>
      <c r="E1" s="2" t="s">
        <v>169</v>
      </c>
      <c r="F1" s="2"/>
      <c r="G1" s="2"/>
      <c r="H1" s="2"/>
      <c r="I1" s="2"/>
      <c r="J1" s="2"/>
      <c r="K1" s="2"/>
      <c r="L1" s="2"/>
      <c r="M1" s="2"/>
      <c r="N1" s="2"/>
    </row>
    <row r="2" spans="1:19" x14ac:dyDescent="0.25">
      <c r="A2" s="1" t="s">
        <v>14</v>
      </c>
      <c r="B2" s="1">
        <f t="shared" ref="B2:E2" si="0">SUM(B4:B24)</f>
        <v>98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/>
      <c r="G2" s="1"/>
      <c r="H2" s="1"/>
      <c r="I2" s="1"/>
      <c r="J2" s="1"/>
      <c r="K2" s="1"/>
      <c r="L2" s="1"/>
      <c r="M2" s="1"/>
      <c r="N2" s="1"/>
    </row>
    <row r="4" spans="1:19" x14ac:dyDescent="0.25">
      <c r="A4" t="s">
        <v>29</v>
      </c>
      <c r="B4">
        <v>3</v>
      </c>
      <c r="C4">
        <v>4</v>
      </c>
      <c r="D4">
        <v>8</v>
      </c>
      <c r="E4">
        <v>8</v>
      </c>
      <c r="Q4" s="37"/>
      <c r="R4" s="37"/>
      <c r="S4" s="37"/>
    </row>
    <row r="5" spans="1:19" x14ac:dyDescent="0.25">
      <c r="A5" t="s">
        <v>28</v>
      </c>
    </row>
    <row r="6" spans="1:19" x14ac:dyDescent="0.25">
      <c r="A6" t="s">
        <v>27</v>
      </c>
      <c r="B6">
        <v>15</v>
      </c>
    </row>
    <row r="7" spans="1:19" x14ac:dyDescent="0.25">
      <c r="A7" t="s">
        <v>26</v>
      </c>
      <c r="B7">
        <v>3</v>
      </c>
      <c r="C7">
        <v>4</v>
      </c>
      <c r="D7">
        <v>5</v>
      </c>
      <c r="E7">
        <v>5</v>
      </c>
    </row>
    <row r="8" spans="1:19" x14ac:dyDescent="0.25">
      <c r="A8" t="s">
        <v>25</v>
      </c>
      <c r="B8">
        <v>2</v>
      </c>
      <c r="C8">
        <v>5</v>
      </c>
      <c r="D8">
        <v>5</v>
      </c>
      <c r="E8">
        <v>5</v>
      </c>
    </row>
    <row r="9" spans="1:19" x14ac:dyDescent="0.25">
      <c r="A9" t="s">
        <v>24</v>
      </c>
      <c r="B9">
        <v>4</v>
      </c>
      <c r="C9">
        <v>3</v>
      </c>
      <c r="D9">
        <v>3</v>
      </c>
      <c r="E9">
        <v>3</v>
      </c>
      <c r="F9" s="36"/>
      <c r="G9" s="36"/>
      <c r="H9" s="36"/>
    </row>
    <row r="10" spans="1:19" x14ac:dyDescent="0.25">
      <c r="A10" t="s">
        <v>8</v>
      </c>
      <c r="B10">
        <v>12</v>
      </c>
      <c r="C10">
        <v>4</v>
      </c>
      <c r="D10">
        <v>9</v>
      </c>
      <c r="E10">
        <v>9</v>
      </c>
    </row>
    <row r="11" spans="1:19" x14ac:dyDescent="0.25">
      <c r="A11" t="s">
        <v>23</v>
      </c>
      <c r="C11">
        <v>2</v>
      </c>
    </row>
    <row r="12" spans="1:19" x14ac:dyDescent="0.25">
      <c r="A12" t="s">
        <v>22</v>
      </c>
      <c r="B12">
        <v>6</v>
      </c>
      <c r="C12">
        <v>4</v>
      </c>
      <c r="D12">
        <v>5</v>
      </c>
      <c r="E12">
        <v>5</v>
      </c>
    </row>
    <row r="13" spans="1:19" x14ac:dyDescent="0.25">
      <c r="A13" t="s">
        <v>21</v>
      </c>
      <c r="B13">
        <v>4</v>
      </c>
      <c r="C13">
        <v>3</v>
      </c>
      <c r="D13">
        <v>3</v>
      </c>
      <c r="E13">
        <v>3</v>
      </c>
    </row>
    <row r="14" spans="1:19" x14ac:dyDescent="0.25">
      <c r="A14" t="s">
        <v>20</v>
      </c>
      <c r="I14" s="36"/>
    </row>
    <row r="15" spans="1:19" x14ac:dyDescent="0.25">
      <c r="A15" t="s">
        <v>5</v>
      </c>
      <c r="B15">
        <v>2</v>
      </c>
      <c r="C15">
        <v>5</v>
      </c>
      <c r="D15">
        <v>3</v>
      </c>
      <c r="E15">
        <v>3</v>
      </c>
    </row>
    <row r="16" spans="1:19" x14ac:dyDescent="0.25">
      <c r="A16" t="s">
        <v>19</v>
      </c>
      <c r="B16">
        <v>4</v>
      </c>
    </row>
    <row r="17" spans="1:14" x14ac:dyDescent="0.25">
      <c r="A17" t="s">
        <v>18</v>
      </c>
      <c r="B17">
        <v>8</v>
      </c>
      <c r="C17">
        <v>3</v>
      </c>
      <c r="D17" s="36">
        <v>15</v>
      </c>
      <c r="E17" s="36">
        <v>15</v>
      </c>
    </row>
    <row r="18" spans="1:14" x14ac:dyDescent="0.25">
      <c r="A18" t="s">
        <v>2</v>
      </c>
      <c r="B18">
        <v>8</v>
      </c>
      <c r="C18" s="36">
        <v>18</v>
      </c>
      <c r="D18" s="36">
        <v>15</v>
      </c>
      <c r="E18" s="36">
        <v>15</v>
      </c>
      <c r="F18" s="36"/>
      <c r="G18" s="36"/>
      <c r="H18" s="36"/>
    </row>
    <row r="19" spans="1:14" x14ac:dyDescent="0.25">
      <c r="A19" t="s">
        <v>17</v>
      </c>
      <c r="B19">
        <v>6</v>
      </c>
      <c r="C19" s="36">
        <v>24</v>
      </c>
      <c r="D19" s="36">
        <v>5</v>
      </c>
      <c r="E19" s="36">
        <v>5</v>
      </c>
      <c r="F19" s="36"/>
      <c r="G19" s="36"/>
      <c r="H19" s="36"/>
    </row>
    <row r="20" spans="1:14" x14ac:dyDescent="0.25">
      <c r="A20" t="s">
        <v>136</v>
      </c>
      <c r="B20">
        <v>10</v>
      </c>
      <c r="C20">
        <v>7</v>
      </c>
      <c r="D20">
        <v>12</v>
      </c>
      <c r="E20">
        <v>12</v>
      </c>
    </row>
    <row r="21" spans="1:14" x14ac:dyDescent="0.25">
      <c r="A21" t="s">
        <v>16</v>
      </c>
      <c r="B21">
        <v>3</v>
      </c>
      <c r="C21">
        <v>6</v>
      </c>
      <c r="D21">
        <v>3</v>
      </c>
      <c r="E21">
        <v>3</v>
      </c>
    </row>
    <row r="22" spans="1:14" x14ac:dyDescent="0.25">
      <c r="A22" t="s">
        <v>15</v>
      </c>
      <c r="B22">
        <v>8</v>
      </c>
      <c r="C22">
        <v>2</v>
      </c>
      <c r="D22" s="36">
        <v>9</v>
      </c>
      <c r="E22" s="36">
        <v>9</v>
      </c>
    </row>
    <row r="23" spans="1:14" x14ac:dyDescent="0.25">
      <c r="A23" t="s">
        <v>1</v>
      </c>
      <c r="C23">
        <v>2</v>
      </c>
    </row>
    <row r="27" spans="1:14" x14ac:dyDescent="0.25">
      <c r="A27" s="1" t="s">
        <v>14</v>
      </c>
      <c r="B27" s="1">
        <f t="shared" ref="B27:E27" si="1">SUM(B29:B42)</f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/>
      <c r="G27" s="1"/>
      <c r="H27" s="1"/>
      <c r="I27" s="1"/>
      <c r="J27" s="1"/>
      <c r="K27" s="1"/>
      <c r="L27" s="1"/>
      <c r="M27" s="1"/>
      <c r="N27" s="1"/>
    </row>
    <row r="29" spans="1:14" x14ac:dyDescent="0.25">
      <c r="A29" t="s">
        <v>13</v>
      </c>
    </row>
    <row r="30" spans="1:14" x14ac:dyDescent="0.25">
      <c r="A30" t="s">
        <v>12</v>
      </c>
    </row>
    <row r="31" spans="1:14" x14ac:dyDescent="0.25">
      <c r="A31" t="s">
        <v>11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 x14ac:dyDescent="0.25">
      <c r="A32" t="s">
        <v>10</v>
      </c>
    </row>
    <row r="33" spans="1:14" x14ac:dyDescent="0.25">
      <c r="A33" t="s">
        <v>9</v>
      </c>
    </row>
    <row r="34" spans="1:14" x14ac:dyDescent="0.25">
      <c r="A34" t="s">
        <v>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 x14ac:dyDescent="0.25">
      <c r="A35" t="s">
        <v>7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t="s">
        <v>6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5">
      <c r="A37" t="s">
        <v>5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x14ac:dyDescent="0.25">
      <c r="A38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x14ac:dyDescent="0.25">
      <c r="A39" t="s">
        <v>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 x14ac:dyDescent="0.25">
      <c r="A40" t="s">
        <v>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workbookViewId="0">
      <pane xSplit="1" topLeftCell="B1" activePane="topRight" state="frozen"/>
      <selection pane="topRight" activeCell="S15" sqref="S15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40</v>
      </c>
      <c r="B1" s="2" t="s">
        <v>46</v>
      </c>
      <c r="C1" s="2" t="s">
        <v>28</v>
      </c>
      <c r="D1" s="2" t="s">
        <v>23</v>
      </c>
      <c r="E1" s="2" t="s">
        <v>20</v>
      </c>
      <c r="F1" s="2" t="s">
        <v>19</v>
      </c>
      <c r="G1" s="2" t="s">
        <v>133</v>
      </c>
      <c r="H1" s="2" t="s">
        <v>134</v>
      </c>
      <c r="I1" s="2" t="s">
        <v>45</v>
      </c>
      <c r="J1" s="2" t="s">
        <v>110</v>
      </c>
      <c r="K1" s="2" t="s">
        <v>111</v>
      </c>
      <c r="L1" s="2" t="s">
        <v>147</v>
      </c>
      <c r="M1" s="2" t="s">
        <v>140</v>
      </c>
      <c r="N1" s="2" t="s">
        <v>151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28</v>
      </c>
      <c r="B4">
        <v>2</v>
      </c>
      <c r="C4">
        <v>85</v>
      </c>
      <c r="H4">
        <v>2</v>
      </c>
      <c r="J4">
        <v>3</v>
      </c>
      <c r="K4">
        <v>4</v>
      </c>
      <c r="R4" t="s">
        <v>135</v>
      </c>
    </row>
    <row r="5" spans="1:18" x14ac:dyDescent="0.25">
      <c r="A5" t="s">
        <v>44</v>
      </c>
      <c r="I5">
        <v>4</v>
      </c>
      <c r="Q5" t="s">
        <v>128</v>
      </c>
      <c r="R5" t="s">
        <v>130</v>
      </c>
    </row>
    <row r="6" spans="1:18" x14ac:dyDescent="0.25">
      <c r="A6" t="s">
        <v>27</v>
      </c>
      <c r="B6">
        <v>2</v>
      </c>
      <c r="D6">
        <v>5</v>
      </c>
      <c r="G6">
        <v>3</v>
      </c>
      <c r="H6">
        <v>21</v>
      </c>
      <c r="J6">
        <v>4</v>
      </c>
      <c r="Q6" t="s">
        <v>127</v>
      </c>
      <c r="R6" t="s">
        <v>129</v>
      </c>
    </row>
    <row r="7" spans="1:18" x14ac:dyDescent="0.25">
      <c r="A7" t="s">
        <v>43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124</v>
      </c>
      <c r="R7" t="s">
        <v>122</v>
      </c>
    </row>
    <row r="8" spans="1:18" x14ac:dyDescent="0.25">
      <c r="A8" t="s">
        <v>26</v>
      </c>
      <c r="I8">
        <v>9</v>
      </c>
      <c r="M8">
        <v>4</v>
      </c>
      <c r="N8">
        <v>0.5</v>
      </c>
      <c r="Q8" t="s">
        <v>121</v>
      </c>
      <c r="R8" t="s">
        <v>123</v>
      </c>
    </row>
    <row r="9" spans="1:18" x14ac:dyDescent="0.25">
      <c r="A9" t="s">
        <v>25</v>
      </c>
      <c r="Q9" t="s">
        <v>125</v>
      </c>
      <c r="R9" t="s">
        <v>126</v>
      </c>
    </row>
    <row r="10" spans="1:18" x14ac:dyDescent="0.25">
      <c r="A10" t="s">
        <v>148</v>
      </c>
      <c r="L10">
        <v>12</v>
      </c>
    </row>
    <row r="11" spans="1:18" x14ac:dyDescent="0.25">
      <c r="A11" t="s">
        <v>23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131</v>
      </c>
      <c r="R11" t="s">
        <v>132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22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20</v>
      </c>
      <c r="E14">
        <v>85</v>
      </c>
      <c r="G14">
        <v>18</v>
      </c>
      <c r="J14">
        <v>4</v>
      </c>
    </row>
    <row r="15" spans="1:18" x14ac:dyDescent="0.25">
      <c r="A15" t="s">
        <v>19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18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136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15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1" spans="1:14" x14ac:dyDescent="0.25">
      <c r="I21" s="36"/>
      <c r="J21" s="36"/>
      <c r="K21" s="36"/>
      <c r="L21" s="36"/>
      <c r="M21" s="36"/>
      <c r="N21" s="36"/>
    </row>
    <row r="22" spans="1:14" x14ac:dyDescent="0.25">
      <c r="A22" t="s">
        <v>170</v>
      </c>
      <c r="I22" s="36"/>
      <c r="J22" s="36"/>
      <c r="K22" s="36"/>
      <c r="L22" s="36"/>
      <c r="M22" s="36"/>
      <c r="N22" s="36"/>
    </row>
    <row r="23" spans="1:14" x14ac:dyDescent="0.25">
      <c r="A23" t="s">
        <v>171</v>
      </c>
      <c r="J23" s="36"/>
      <c r="K23" s="36"/>
      <c r="L23" s="36"/>
      <c r="M23" s="36"/>
      <c r="N23" s="36"/>
    </row>
    <row r="26" spans="1:14" x14ac:dyDescent="0.25">
      <c r="A26" s="1" t="s">
        <v>14</v>
      </c>
      <c r="B26" s="1">
        <f t="shared" ref="B26:J26" si="2">SUM(B28:B40)</f>
        <v>97</v>
      </c>
      <c r="C26" s="1">
        <f t="shared" si="2"/>
        <v>95</v>
      </c>
      <c r="D26" s="1">
        <f t="shared" si="2"/>
        <v>93</v>
      </c>
      <c r="E26" s="1">
        <f t="shared" si="2"/>
        <v>96</v>
      </c>
      <c r="F26" s="1">
        <f t="shared" si="2"/>
        <v>95</v>
      </c>
      <c r="G26" s="1">
        <f t="shared" si="2"/>
        <v>95</v>
      </c>
      <c r="H26" s="1">
        <f t="shared" si="2"/>
        <v>95</v>
      </c>
      <c r="I26" s="1">
        <f t="shared" si="2"/>
        <v>93</v>
      </c>
      <c r="J26" s="1">
        <f t="shared" si="2"/>
        <v>95</v>
      </c>
      <c r="K26" s="1">
        <f>SUM(K28:K40)</f>
        <v>96</v>
      </c>
      <c r="L26" s="1">
        <f>SUM(L28:L40)</f>
        <v>98</v>
      </c>
      <c r="M26" s="1">
        <f t="shared" ref="M26" si="3">SUM(M28:M40)</f>
        <v>74</v>
      </c>
      <c r="N26" s="1"/>
    </row>
    <row r="28" spans="1:14" x14ac:dyDescent="0.25">
      <c r="A28" t="s">
        <v>42</v>
      </c>
      <c r="I28">
        <v>3</v>
      </c>
      <c r="M28">
        <v>5</v>
      </c>
    </row>
    <row r="29" spans="1:14" x14ac:dyDescent="0.25">
      <c r="A29" t="s">
        <v>11</v>
      </c>
      <c r="B29">
        <v>90</v>
      </c>
      <c r="C29">
        <v>50</v>
      </c>
      <c r="D29">
        <v>5</v>
      </c>
      <c r="E29">
        <v>65</v>
      </c>
      <c r="H29">
        <v>21</v>
      </c>
      <c r="J29">
        <v>52</v>
      </c>
      <c r="K29">
        <v>70</v>
      </c>
      <c r="L29">
        <v>79</v>
      </c>
      <c r="M29">
        <v>21</v>
      </c>
    </row>
    <row r="30" spans="1:14" x14ac:dyDescent="0.25">
      <c r="A30" t="s">
        <v>10</v>
      </c>
    </row>
    <row r="31" spans="1:14" x14ac:dyDescent="0.25">
      <c r="A31" t="s">
        <v>9</v>
      </c>
      <c r="B31">
        <v>2</v>
      </c>
      <c r="D31">
        <v>85</v>
      </c>
      <c r="G31">
        <v>3</v>
      </c>
      <c r="H31">
        <v>2</v>
      </c>
      <c r="I31">
        <v>7</v>
      </c>
      <c r="J31">
        <v>5</v>
      </c>
      <c r="K31">
        <v>3</v>
      </c>
    </row>
    <row r="32" spans="1:14" x14ac:dyDescent="0.25">
      <c r="A32" t="s">
        <v>148</v>
      </c>
      <c r="L32">
        <v>12</v>
      </c>
    </row>
    <row r="33" spans="1:13" x14ac:dyDescent="0.25">
      <c r="A33" t="s">
        <v>7</v>
      </c>
      <c r="H33">
        <v>2</v>
      </c>
      <c r="I33">
        <v>12</v>
      </c>
      <c r="J33">
        <v>4</v>
      </c>
      <c r="K33">
        <v>3</v>
      </c>
      <c r="L33">
        <v>1</v>
      </c>
      <c r="M33">
        <v>16</v>
      </c>
    </row>
    <row r="34" spans="1:13" x14ac:dyDescent="0.25">
      <c r="A34" t="s">
        <v>6</v>
      </c>
      <c r="B34">
        <v>3</v>
      </c>
      <c r="C34">
        <v>5</v>
      </c>
      <c r="E34">
        <v>25</v>
      </c>
      <c r="G34">
        <v>18</v>
      </c>
      <c r="J34">
        <v>3</v>
      </c>
      <c r="K34">
        <v>3</v>
      </c>
    </row>
    <row r="35" spans="1:13" x14ac:dyDescent="0.25">
      <c r="A35" t="s">
        <v>4</v>
      </c>
      <c r="E35">
        <v>3</v>
      </c>
      <c r="F35">
        <v>95</v>
      </c>
      <c r="G35">
        <v>74</v>
      </c>
      <c r="H35">
        <v>70</v>
      </c>
      <c r="J35">
        <v>3</v>
      </c>
    </row>
    <row r="36" spans="1:13" x14ac:dyDescent="0.25">
      <c r="A36" t="s">
        <v>3</v>
      </c>
      <c r="I36">
        <v>8</v>
      </c>
      <c r="M36">
        <v>5</v>
      </c>
    </row>
    <row r="37" spans="1:13" x14ac:dyDescent="0.25">
      <c r="A37" t="s">
        <v>2</v>
      </c>
      <c r="I37">
        <v>52</v>
      </c>
      <c r="J37">
        <v>25</v>
      </c>
      <c r="K37">
        <v>15</v>
      </c>
      <c r="L37">
        <v>5</v>
      </c>
      <c r="M37">
        <v>15</v>
      </c>
    </row>
    <row r="38" spans="1:13" x14ac:dyDescent="0.25">
      <c r="A38" t="s">
        <v>41</v>
      </c>
      <c r="I38">
        <v>5</v>
      </c>
    </row>
    <row r="39" spans="1:13" x14ac:dyDescent="0.25">
      <c r="A39" t="s">
        <v>1</v>
      </c>
      <c r="M39">
        <v>12</v>
      </c>
    </row>
    <row r="40" spans="1:13" x14ac:dyDescent="0.25">
      <c r="A40" t="s">
        <v>0</v>
      </c>
      <c r="B40">
        <v>2</v>
      </c>
      <c r="C40">
        <v>40</v>
      </c>
      <c r="D40">
        <v>3</v>
      </c>
      <c r="E40">
        <v>3</v>
      </c>
      <c r="I40">
        <v>6</v>
      </c>
      <c r="J40">
        <v>3</v>
      </c>
      <c r="K40">
        <v>2</v>
      </c>
      <c r="L40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1" topLeftCell="D1" activePane="topRight" state="frozen"/>
      <selection pane="topRight" activeCell="P16" sqref="P16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40</v>
      </c>
      <c r="B1" s="2" t="s">
        <v>64</v>
      </c>
      <c r="C1" s="2" t="s">
        <v>150</v>
      </c>
      <c r="D1" s="2" t="s">
        <v>46</v>
      </c>
      <c r="E1" s="2" t="s">
        <v>137</v>
      </c>
      <c r="F1" s="2" t="s">
        <v>138</v>
      </c>
      <c r="G1" s="2" t="s">
        <v>139</v>
      </c>
      <c r="H1" s="2" t="s">
        <v>141</v>
      </c>
      <c r="I1" s="2" t="s">
        <v>142</v>
      </c>
      <c r="J1" s="2" t="s">
        <v>112</v>
      </c>
      <c r="K1" s="2" t="s">
        <v>63</v>
      </c>
      <c r="L1" s="2" t="s">
        <v>62</v>
      </c>
      <c r="M1" s="2" t="s">
        <v>61</v>
      </c>
      <c r="N1" s="2" t="s">
        <v>35</v>
      </c>
      <c r="O1" s="2" t="s">
        <v>34</v>
      </c>
      <c r="P1" s="2" t="s">
        <v>19</v>
      </c>
      <c r="Q1" s="2" t="s">
        <v>149</v>
      </c>
      <c r="R1" s="2" t="s">
        <v>60</v>
      </c>
      <c r="S1" s="2" t="s">
        <v>59</v>
      </c>
      <c r="T1" s="56" t="s">
        <v>115</v>
      </c>
      <c r="U1" s="56"/>
      <c r="V1" s="2" t="s">
        <v>143</v>
      </c>
      <c r="W1" s="2" t="s">
        <v>120</v>
      </c>
      <c r="Y1" s="2" t="s">
        <v>58</v>
      </c>
      <c r="Z1" s="2" t="s">
        <v>57</v>
      </c>
      <c r="AA1" s="2" t="s">
        <v>56</v>
      </c>
      <c r="AC1" s="2" t="s">
        <v>55</v>
      </c>
      <c r="AD1" s="2" t="s">
        <v>113</v>
      </c>
      <c r="AE1" s="2" t="s">
        <v>114</v>
      </c>
      <c r="AF1" s="2" t="s">
        <v>116</v>
      </c>
      <c r="AG1" s="2" t="s">
        <v>118</v>
      </c>
      <c r="AH1" s="2" t="s">
        <v>119</v>
      </c>
    </row>
    <row r="2" spans="1:34" x14ac:dyDescent="0.25">
      <c r="A2" s="1" t="s">
        <v>14</v>
      </c>
      <c r="B2" s="4">
        <f t="shared" ref="B2:W2" si="0">SUM(B4:B24)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91.259790031152647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96.002278816199379</v>
      </c>
      <c r="Q2" s="4">
        <f t="shared" si="0"/>
        <v>96.651264797507793</v>
      </c>
      <c r="R2" s="4">
        <f t="shared" si="0"/>
        <v>99.151495327102808</v>
      </c>
      <c r="S2" s="4">
        <f t="shared" si="0"/>
        <v>98.154610591900308</v>
      </c>
      <c r="T2" s="4">
        <f t="shared" si="0"/>
        <v>91.892149532710278</v>
      </c>
      <c r="U2" s="4">
        <f t="shared" si="0"/>
        <v>98.636264797507792</v>
      </c>
      <c r="V2" s="4">
        <f t="shared" si="0"/>
        <v>100.63626479750779</v>
      </c>
      <c r="W2" s="4">
        <f t="shared" si="0"/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 t="shared" ref="AC2:AH2" si="1">SUM(AC5:AC24)</f>
        <v>95.139034267912777</v>
      </c>
      <c r="AD2" s="4">
        <f t="shared" si="1"/>
        <v>98.055152647975078</v>
      </c>
      <c r="AE2" s="4">
        <f t="shared" si="1"/>
        <v>92.031152647975077</v>
      </c>
      <c r="AF2" s="4">
        <f t="shared" si="1"/>
        <v>11.010672897196262</v>
      </c>
      <c r="AG2" s="4">
        <f t="shared" si="1"/>
        <v>94.626803738317761</v>
      </c>
      <c r="AH2" s="4">
        <f t="shared" si="1"/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29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28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54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53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44</v>
      </c>
      <c r="T8" s="33"/>
      <c r="U8" s="38"/>
      <c r="V8" s="38"/>
      <c r="AH8">
        <v>4</v>
      </c>
    </row>
    <row r="9" spans="1:34" x14ac:dyDescent="0.25">
      <c r="A9" t="s">
        <v>27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43</v>
      </c>
      <c r="B10" s="3">
        <f t="shared" ref="B10:D10" si="2">(B14+B23)/642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3">J14/642</f>
        <v>7.7881619937694704E-3</v>
      </c>
      <c r="M10" s="3">
        <f t="shared" ref="M10:AA10" si="4">M14/642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P14/642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AC14/642</f>
        <v>0.10903426791277258</v>
      </c>
      <c r="AD10" s="3">
        <f t="shared" ref="AD10:AF10" si="5">AD14/642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117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52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166</v>
      </c>
      <c r="B13" s="38" t="str">
        <f t="shared" ref="B13" si="6">IF(B12&gt;0,B12*0.003,"-")</f>
        <v>-</v>
      </c>
      <c r="C13" s="38" t="str">
        <f t="shared" ref="C13" si="7">IF(C12&gt;0,C12*0.003,"-")</f>
        <v>-</v>
      </c>
      <c r="D13" s="38" t="str">
        <f t="shared" ref="D13" si="8">IF(D12&gt;0,D12*0.003,"-")</f>
        <v>-</v>
      </c>
      <c r="E13" s="38" t="str">
        <f t="shared" ref="E13" si="9">IF(E12&gt;0,E12*0.003,"-")</f>
        <v>-</v>
      </c>
      <c r="F13" s="38" t="str">
        <f t="shared" ref="F13" si="10">IF(F12&gt;0,F12*0.003,"-")</f>
        <v>-</v>
      </c>
      <c r="G13" s="38">
        <f t="shared" ref="G13" si="11">IF(G12&gt;0,G12*0.003,"-")</f>
        <v>6.0000000000000006E-4</v>
      </c>
      <c r="H13" s="38" t="str">
        <f t="shared" ref="H13" si="12">IF(H12&gt;0,H12*0.003,"-")</f>
        <v>-</v>
      </c>
      <c r="I13" s="38" t="str">
        <f t="shared" ref="I13" si="13">IF(I12&gt;0,I12*0.003,"-")</f>
        <v>-</v>
      </c>
      <c r="J13" s="38" t="str">
        <f t="shared" ref="J13" si="14">IF(J12&gt;0,J12*0.003,"-")</f>
        <v>-</v>
      </c>
      <c r="K13" s="38" t="str">
        <f t="shared" ref="K13" si="15">IF(K12&gt;0,K12*0.003,"-")</f>
        <v>-</v>
      </c>
      <c r="L13" s="38" t="str">
        <f t="shared" ref="L13" si="16">IF(L12&gt;0,L12*0.003,"-")</f>
        <v>-</v>
      </c>
      <c r="M13" s="38" t="str">
        <f t="shared" ref="M13" si="17">IF(M12&gt;0,M12*0.003,"-")</f>
        <v>-</v>
      </c>
      <c r="N13" s="38" t="str">
        <f t="shared" ref="N13" si="18">IF(N12&gt;0,N12*0.003,"-")</f>
        <v>-</v>
      </c>
      <c r="O13" s="38" t="str">
        <f t="shared" ref="O13" si="19">IF(O12&gt;0,O12*0.003,"-")</f>
        <v>-</v>
      </c>
      <c r="P13" s="38">
        <f t="shared" ref="P13" si="20">IF(P12&gt;0,P12*0.003,"-")</f>
        <v>1.5E-3</v>
      </c>
      <c r="Q13" s="38">
        <f t="shared" ref="Q13" si="21">IF(Q12&gt;0,Q12*0.003,"-")</f>
        <v>3.6000000000000004E-2</v>
      </c>
      <c r="R13" s="38">
        <f t="shared" ref="R13" si="22">IF(R12&gt;0,R12*0.003,"-")</f>
        <v>0.03</v>
      </c>
      <c r="S13" s="38">
        <f t="shared" ref="S13" si="23">IF(S12&gt;0,S12*0.003,"-")</f>
        <v>0.03</v>
      </c>
      <c r="T13" s="38">
        <f t="shared" ref="T13:W13" si="24">IF(T12&gt;0,T12*0.003,"-")</f>
        <v>0.03</v>
      </c>
      <c r="U13" s="38">
        <f t="shared" si="24"/>
        <v>2.1000000000000001E-2</v>
      </c>
      <c r="V13" s="38">
        <f t="shared" si="24"/>
        <v>2.1000000000000001E-2</v>
      </c>
      <c r="W13" s="38">
        <f t="shared" si="24"/>
        <v>0.24</v>
      </c>
      <c r="X13" s="38" t="str">
        <f>IF(X12&gt;0,X12*0.003,"-")</f>
        <v>-</v>
      </c>
      <c r="Y13" s="38">
        <f t="shared" ref="Y13:AF13" si="25">IF(Y12&gt;0,Y12*0.003,"-")</f>
        <v>2.1000000000000001E-2</v>
      </c>
      <c r="Z13" s="38">
        <f t="shared" si="25"/>
        <v>2.1000000000000001E-2</v>
      </c>
      <c r="AA13" s="38">
        <f t="shared" si="25"/>
        <v>1.4999999999999999E-2</v>
      </c>
      <c r="AB13" s="38" t="str">
        <f t="shared" si="25"/>
        <v>-</v>
      </c>
      <c r="AC13" s="38">
        <f t="shared" si="25"/>
        <v>0.03</v>
      </c>
      <c r="AD13" s="38">
        <f t="shared" si="25"/>
        <v>2.4E-2</v>
      </c>
      <c r="AE13" s="38" t="str">
        <f t="shared" si="25"/>
        <v>-</v>
      </c>
      <c r="AF13" s="38">
        <f t="shared" si="25"/>
        <v>6.0000000000000001E-3</v>
      </c>
      <c r="AG13" s="38">
        <f t="shared" ref="AG13" si="26">IF(AG12&gt;0,AG12*0.003,"-")</f>
        <v>2.4E-2</v>
      </c>
      <c r="AH13" s="38">
        <f t="shared" ref="AH13" si="27">IF(AH12&gt;0,AH12*0.003,"-")</f>
        <v>2.7E-2</v>
      </c>
    </row>
    <row r="14" spans="1:34" x14ac:dyDescent="0.25">
      <c r="A14" t="s">
        <v>51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23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20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19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50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17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136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49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8">SUM(B29:B39)</f>
        <v>10</v>
      </c>
      <c r="C27" s="1">
        <f t="shared" si="28"/>
        <v>13</v>
      </c>
      <c r="D27" s="1">
        <f t="shared" si="28"/>
        <v>9</v>
      </c>
      <c r="E27" s="1">
        <f t="shared" si="28"/>
        <v>78</v>
      </c>
      <c r="F27" s="1">
        <f t="shared" si="28"/>
        <v>45</v>
      </c>
      <c r="G27" s="1">
        <f t="shared" si="28"/>
        <v>54.5</v>
      </c>
      <c r="H27" s="1">
        <f t="shared" si="28"/>
        <v>15</v>
      </c>
      <c r="I27" s="1">
        <f t="shared" si="28"/>
        <v>23</v>
      </c>
      <c r="J27" s="1">
        <f t="shared" si="28"/>
        <v>25</v>
      </c>
      <c r="K27" s="1">
        <f t="shared" si="28"/>
        <v>16</v>
      </c>
      <c r="L27" s="1">
        <f t="shared" si="28"/>
        <v>3</v>
      </c>
      <c r="M27" s="1">
        <f t="shared" si="28"/>
        <v>13</v>
      </c>
      <c r="N27" s="1">
        <f t="shared" si="28"/>
        <v>9</v>
      </c>
      <c r="O27" s="1">
        <f t="shared" si="28"/>
        <v>4</v>
      </c>
      <c r="P27" s="1">
        <f>SUM(P29:P39)</f>
        <v>97</v>
      </c>
      <c r="Q27" s="1">
        <f t="shared" si="28"/>
        <v>89</v>
      </c>
      <c r="R27" s="1">
        <f t="shared" si="28"/>
        <v>98</v>
      </c>
      <c r="S27" s="1">
        <f t="shared" si="28"/>
        <v>98</v>
      </c>
      <c r="T27" s="1">
        <f t="shared" si="28"/>
        <v>97.05</v>
      </c>
      <c r="U27" s="1">
        <f t="shared" si="28"/>
        <v>98</v>
      </c>
      <c r="V27" s="40">
        <f t="shared" si="28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9">SUM(AC29:AC39)</f>
        <v>92</v>
      </c>
      <c r="AD27" s="1">
        <f t="shared" si="29"/>
        <v>90</v>
      </c>
      <c r="AE27" s="1">
        <f t="shared" si="29"/>
        <v>90</v>
      </c>
      <c r="AF27" s="1">
        <f t="shared" si="29"/>
        <v>13</v>
      </c>
      <c r="AG27" s="1">
        <f t="shared" si="29"/>
        <v>98</v>
      </c>
      <c r="AH27" s="1">
        <f t="shared" si="29"/>
        <v>98</v>
      </c>
    </row>
    <row r="28" spans="1:34" x14ac:dyDescent="0.25">
      <c r="V28" s="38"/>
    </row>
    <row r="29" spans="1:34" x14ac:dyDescent="0.25">
      <c r="A29" t="s">
        <v>48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47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2" activePane="bottomLeft" state="frozen"/>
      <selection pane="bottomLeft" activeCell="B36" sqref="B36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109</v>
      </c>
      <c r="B1" s="32" t="s">
        <v>108</v>
      </c>
      <c r="C1" s="32" t="s">
        <v>107</v>
      </c>
      <c r="D1" s="32" t="s">
        <v>106</v>
      </c>
      <c r="E1" s="16" t="s">
        <v>105</v>
      </c>
      <c r="F1" s="18" t="s">
        <v>104</v>
      </c>
      <c r="G1" s="18" t="s">
        <v>103</v>
      </c>
      <c r="H1" s="16" t="s">
        <v>102</v>
      </c>
      <c r="I1" s="16" t="s">
        <v>101</v>
      </c>
      <c r="J1" s="16" t="s">
        <v>100</v>
      </c>
      <c r="K1" s="32" t="s">
        <v>99</v>
      </c>
      <c r="L1" s="18" t="s">
        <v>98</v>
      </c>
      <c r="M1" s="18" t="s">
        <v>97</v>
      </c>
      <c r="N1" s="16" t="s">
        <v>96</v>
      </c>
      <c r="O1" s="16" t="s">
        <v>95</v>
      </c>
      <c r="P1" s="16" t="s">
        <v>94</v>
      </c>
      <c r="Q1" s="16" t="s">
        <v>94</v>
      </c>
    </row>
    <row r="2" spans="1:17" ht="16.5" thickTop="1" x14ac:dyDescent="0.25">
      <c r="A2" s="31" t="s">
        <v>93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92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33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91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90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32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31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30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89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88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87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86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85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84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83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82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81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80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79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78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77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76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75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74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73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72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71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70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69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68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67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66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65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</v>
      </c>
      <c r="G35" s="21">
        <v>0</v>
      </c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21">
        <v>0</v>
      </c>
      <c r="M35" s="21">
        <v>0</v>
      </c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tabSelected="1" workbookViewId="0">
      <selection activeCell="H5" sqref="H5"/>
    </sheetView>
  </sheetViews>
  <sheetFormatPr defaultRowHeight="15.75" x14ac:dyDescent="0.25"/>
  <cols>
    <col min="1" max="3" width="12" customWidth="1"/>
    <col min="7" max="8" width="12" customWidth="1"/>
  </cols>
  <sheetData>
    <row r="2" spans="1:12" ht="18" thickBot="1" x14ac:dyDescent="0.35">
      <c r="B2" s="57" t="s">
        <v>216</v>
      </c>
      <c r="C2" s="57" t="s">
        <v>224</v>
      </c>
      <c r="D2" s="57" t="s">
        <v>217</v>
      </c>
      <c r="E2" s="57" t="s">
        <v>218</v>
      </c>
      <c r="F2" s="57" t="s">
        <v>219</v>
      </c>
      <c r="G2" s="57" t="s">
        <v>220</v>
      </c>
      <c r="H2" s="57" t="s">
        <v>221</v>
      </c>
    </row>
    <row r="3" spans="1:12" ht="16.5" thickTop="1" x14ac:dyDescent="0.25">
      <c r="A3" s="58" t="s">
        <v>222</v>
      </c>
      <c r="B3" s="59">
        <v>962</v>
      </c>
      <c r="C3" s="59">
        <v>52</v>
      </c>
      <c r="D3" s="59">
        <v>52</v>
      </c>
      <c r="E3" s="59">
        <v>864</v>
      </c>
      <c r="F3" s="59">
        <v>1880</v>
      </c>
      <c r="G3" s="60">
        <f>(E3-D3)*2</f>
        <v>1624</v>
      </c>
      <c r="H3" s="60">
        <f>(F3-E3)*2</f>
        <v>2032</v>
      </c>
    </row>
    <row r="4" spans="1:12" x14ac:dyDescent="0.25">
      <c r="A4" s="58" t="s">
        <v>222</v>
      </c>
      <c r="B4" s="60">
        <f>B3/2</f>
        <v>481</v>
      </c>
      <c r="C4" s="60"/>
      <c r="K4" s="62">
        <f>B3+C3</f>
        <v>1014</v>
      </c>
      <c r="L4" t="s">
        <v>228</v>
      </c>
    </row>
    <row r="5" spans="1:12" x14ac:dyDescent="0.25">
      <c r="A5" s="58" t="s">
        <v>223</v>
      </c>
      <c r="D5" s="65">
        <f>(D3/$B$4)</f>
        <v>0.10810810810810811</v>
      </c>
      <c r="E5" s="65">
        <f>(E3/$B$4)</f>
        <v>1.7962577962577964</v>
      </c>
      <c r="F5" s="65">
        <f>(F3/$B$4)</f>
        <v>3.9085239085239087</v>
      </c>
      <c r="G5" s="65">
        <f>G3/$B$3</f>
        <v>1.6881496881496882</v>
      </c>
      <c r="H5" s="65">
        <f>H3/$B$3</f>
        <v>2.1122661122661124</v>
      </c>
      <c r="K5" s="62">
        <f>E3-D3</f>
        <v>812</v>
      </c>
      <c r="L5" t="s">
        <v>229</v>
      </c>
    </row>
    <row r="6" spans="1:12" x14ac:dyDescent="0.25">
      <c r="A6" s="61" t="s">
        <v>225</v>
      </c>
      <c r="D6" s="6" t="str">
        <f>IF(K5&lt;C3,"Yes","No")</f>
        <v>No</v>
      </c>
    </row>
    <row r="7" spans="1:12" x14ac:dyDescent="0.25">
      <c r="A7" s="61"/>
    </row>
    <row r="8" spans="1:12" x14ac:dyDescent="0.25">
      <c r="A8" s="61" t="s">
        <v>223</v>
      </c>
      <c r="G8" s="7">
        <v>1.6880999999999999</v>
      </c>
      <c r="H8" s="7">
        <v>2.1122999999999998</v>
      </c>
    </row>
    <row r="9" spans="1:12" x14ac:dyDescent="0.25">
      <c r="A9" s="61" t="s">
        <v>227</v>
      </c>
      <c r="G9" s="60">
        <f>G8*$B$3</f>
        <v>1623.9521999999999</v>
      </c>
      <c r="H9" s="60">
        <f>H8*$B$3</f>
        <v>2032.0325999999998</v>
      </c>
    </row>
    <row r="10" spans="1:12" x14ac:dyDescent="0.25">
      <c r="A10" s="61" t="s">
        <v>226</v>
      </c>
      <c r="D10" s="60">
        <f>$B$3+D3</f>
        <v>1014</v>
      </c>
      <c r="E10" s="60">
        <f>$B$3+E3</f>
        <v>1826</v>
      </c>
      <c r="F10" s="60">
        <f>$B$3+F3</f>
        <v>2842</v>
      </c>
      <c r="G10" s="60">
        <f>G9+$E$3</f>
        <v>2487.9521999999997</v>
      </c>
      <c r="H10" s="60">
        <f>H9+$E$3</f>
        <v>2896.0325999999995</v>
      </c>
    </row>
    <row r="15" spans="1:12" x14ac:dyDescent="0.25">
      <c r="E15" s="63"/>
    </row>
    <row r="19" spans="1:17" ht="63.75" thickBot="1" x14ac:dyDescent="0.3">
      <c r="A19" s="32" t="s">
        <v>109</v>
      </c>
      <c r="B19" s="32" t="s">
        <v>108</v>
      </c>
      <c r="C19" s="32" t="s">
        <v>107</v>
      </c>
      <c r="D19" s="32" t="s">
        <v>106</v>
      </c>
      <c r="E19" s="16" t="s">
        <v>105</v>
      </c>
      <c r="F19" s="18" t="s">
        <v>104</v>
      </c>
      <c r="G19" s="18" t="s">
        <v>103</v>
      </c>
      <c r="H19" s="16" t="s">
        <v>102</v>
      </c>
      <c r="I19" s="16" t="s">
        <v>101</v>
      </c>
      <c r="J19" s="16" t="s">
        <v>100</v>
      </c>
      <c r="K19" s="32" t="s">
        <v>99</v>
      </c>
      <c r="L19" s="18" t="s">
        <v>98</v>
      </c>
      <c r="M19" s="18" t="s">
        <v>97</v>
      </c>
      <c r="N19" s="16" t="s">
        <v>96</v>
      </c>
      <c r="O19" s="16" t="s">
        <v>95</v>
      </c>
      <c r="P19" s="16" t="s">
        <v>94</v>
      </c>
      <c r="Q19" s="16" t="s">
        <v>94</v>
      </c>
    </row>
    <row r="20" spans="1:17" ht="16.5" thickTop="1" x14ac:dyDescent="0.25">
      <c r="A20" s="24" t="s">
        <v>230</v>
      </c>
      <c r="B20" s="23">
        <v>962</v>
      </c>
      <c r="C20" s="23">
        <v>52</v>
      </c>
      <c r="D20" s="19"/>
      <c r="E20" s="22">
        <f>IF((B20&gt;0),(D20/(B20/2)),0)</f>
        <v>0</v>
      </c>
      <c r="F20" s="21">
        <v>1.8</v>
      </c>
      <c r="G20" s="21">
        <v>3.91</v>
      </c>
      <c r="H20" s="20">
        <f>(F20*(B20/2)+B20)</f>
        <v>1827.8000000000002</v>
      </c>
      <c r="I20" s="20">
        <f>IF(G20&gt;=F20,SUM(G20*(B20/2)+B20),H20)</f>
        <v>2842.71</v>
      </c>
      <c r="J20" s="16" t="str">
        <f>IF(H20&lt;=B20+C20,"Yes","-")</f>
        <v>-</v>
      </c>
      <c r="K20" s="19"/>
      <c r="L20" s="21">
        <v>1.6879999999999999</v>
      </c>
      <c r="M20" s="21">
        <v>2.1120000000000001</v>
      </c>
      <c r="N20" s="17">
        <f>L20*B20</f>
        <v>1623.856</v>
      </c>
      <c r="O20" s="17">
        <f>IF((M20*B20&gt;=N20),M20*B20,N20)</f>
        <v>2031.7440000000001</v>
      </c>
      <c r="P20" s="16" t="str">
        <f>IF(SUM(H20-(N20/2))&lt;=B20+C20,"Yes","-")</f>
        <v>-</v>
      </c>
      <c r="Q20" s="16" t="str">
        <f>IF(SUM(I20-(O20/2))&lt;=B20+C20,"Yes","-")</f>
        <v>-</v>
      </c>
    </row>
    <row r="21" spans="1:17" x14ac:dyDescent="0.25">
      <c r="H21" s="64">
        <f>H20-E10</f>
        <v>1.8000000000001819</v>
      </c>
      <c r="I21" s="64">
        <f>I20-F10</f>
        <v>0.71000000000003638</v>
      </c>
      <c r="N21" s="64">
        <f>N20-G3</f>
        <v>-0.14400000000000546</v>
      </c>
      <c r="O21" s="64">
        <f>O20-H3</f>
        <v>-0.25599999999985812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Crust</vt:lpstr>
      <vt:lpstr>Biomes</vt:lpstr>
      <vt:lpstr>Deep Crust</vt:lpstr>
      <vt:lpstr>Asteroid</vt:lpstr>
      <vt:lpstr>Ocean</vt:lpstr>
      <vt:lpstr>Atmo</vt:lpstr>
      <vt:lpstr>Exo Bands</vt:lpstr>
      <vt:lpstr>Exo Bands Reverse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2024-02-06T22:26:09Z</dcterms:modified>
</cp:coreProperties>
</file>