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99"/>
  </bookViews>
  <sheets>
    <sheet name="Cena urządzenia" sheetId="1" r:id="rId1"/>
    <sheet name="Pobór prądu elementó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X49" i="1"/>
  <c r="Z37" i="1"/>
  <c r="X37" i="1"/>
  <c r="AM65" i="2" l="1"/>
  <c r="AM58" i="2"/>
  <c r="AM59" i="2"/>
  <c r="AM60" i="2"/>
  <c r="AM61" i="2"/>
  <c r="AM62" i="2"/>
  <c r="AM57" i="2"/>
  <c r="AK54" i="2"/>
  <c r="P53" i="2" l="1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33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92" i="2"/>
  <c r="N87" i="2"/>
  <c r="P87" i="2" s="1"/>
  <c r="N86" i="2"/>
  <c r="P86" i="2" s="1"/>
  <c r="N85" i="2"/>
  <c r="P85" i="2" s="1"/>
  <c r="N84" i="2"/>
  <c r="P84" i="2" s="1"/>
  <c r="N83" i="2"/>
  <c r="P83" i="2" s="1"/>
  <c r="N82" i="2"/>
  <c r="P82" i="2" s="1"/>
  <c r="N81" i="2"/>
  <c r="P81" i="2" s="1"/>
  <c r="N80" i="2"/>
  <c r="P80" i="2" s="1"/>
  <c r="N79" i="2"/>
  <c r="P79" i="2" s="1"/>
  <c r="N78" i="2"/>
  <c r="P78" i="2" s="1"/>
  <c r="N77" i="2"/>
  <c r="P77" i="2" s="1"/>
  <c r="N76" i="2"/>
  <c r="P76" i="2" s="1"/>
  <c r="N75" i="2"/>
  <c r="P75" i="2" s="1"/>
  <c r="N74" i="2"/>
  <c r="P74" i="2" s="1"/>
  <c r="N73" i="2"/>
  <c r="P73" i="2" s="1"/>
  <c r="N72" i="2"/>
  <c r="P72" i="2" s="1"/>
  <c r="N71" i="2"/>
  <c r="P71" i="2" s="1"/>
  <c r="N70" i="2"/>
  <c r="P70" i="2" s="1"/>
  <c r="N50" i="2"/>
  <c r="P50" i="2" s="1"/>
  <c r="N51" i="2"/>
  <c r="P51" i="2" s="1"/>
  <c r="N52" i="2"/>
  <c r="P52" i="2" s="1"/>
  <c r="N53" i="2"/>
  <c r="N54" i="2"/>
  <c r="P54" i="2" s="1"/>
  <c r="N55" i="2"/>
  <c r="P55" i="2" s="1"/>
  <c r="N56" i="2"/>
  <c r="P56" i="2" s="1"/>
  <c r="N57" i="2"/>
  <c r="P57" i="2" s="1"/>
  <c r="N62" i="2"/>
  <c r="P62" i="2" s="1"/>
  <c r="N63" i="2"/>
  <c r="P63" i="2" s="1"/>
  <c r="N64" i="2"/>
  <c r="P64" i="2" s="1"/>
  <c r="N65" i="2"/>
  <c r="P65" i="2" s="1"/>
  <c r="K66" i="2"/>
  <c r="N66" i="2" s="1"/>
  <c r="P66" i="2" s="1"/>
  <c r="K49" i="2"/>
  <c r="N49" i="2" s="1"/>
  <c r="P49" i="2" s="1"/>
  <c r="K59" i="2"/>
  <c r="N59" i="2" s="1"/>
  <c r="P59" i="2" s="1"/>
  <c r="K60" i="2"/>
  <c r="N60" i="2" s="1"/>
  <c r="P60" i="2" s="1"/>
  <c r="K61" i="2"/>
  <c r="N61" i="2" s="1"/>
  <c r="P61" i="2" s="1"/>
  <c r="K62" i="2"/>
  <c r="K63" i="2"/>
  <c r="K64" i="2"/>
  <c r="K58" i="2"/>
  <c r="N58" i="2" s="1"/>
  <c r="P58" i="2" s="1"/>
  <c r="Q41" i="2"/>
  <c r="Q42" i="2" s="1"/>
  <c r="AB18" i="2" l="1"/>
  <c r="AB19" i="2" l="1"/>
  <c r="AB20" i="2"/>
  <c r="AB21" i="2"/>
  <c r="AB22" i="2"/>
  <c r="AB23" i="2"/>
  <c r="AB24" i="2"/>
  <c r="AB25" i="2"/>
  <c r="AB26" i="2"/>
  <c r="AB27" i="2"/>
  <c r="AB28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5" i="2"/>
  <c r="N13" i="2" l="1"/>
  <c r="G13" i="2"/>
  <c r="Z61" i="1" l="1"/>
  <c r="Z65" i="1"/>
  <c r="Z70" i="1"/>
  <c r="Z74" i="1"/>
  <c r="N86" i="1"/>
  <c r="X78" i="1" s="1"/>
  <c r="Z78" i="1" s="1"/>
  <c r="L86" i="1"/>
  <c r="N85" i="1"/>
  <c r="X79" i="1"/>
  <c r="Z79" i="1" s="1"/>
  <c r="Z83" i="1" s="1"/>
  <c r="X80" i="1"/>
  <c r="X81" i="1"/>
  <c r="Z81" i="1" s="1"/>
  <c r="Z80" i="1"/>
  <c r="Z82" i="1"/>
  <c r="X72" i="1"/>
  <c r="X73" i="1"/>
  <c r="X71" i="1"/>
  <c r="X67" i="1"/>
  <c r="X68" i="1"/>
  <c r="X69" i="1"/>
  <c r="X66" i="1"/>
  <c r="X63" i="1"/>
  <c r="X64" i="1"/>
  <c r="X62" i="1"/>
  <c r="X57" i="1"/>
  <c r="X58" i="1"/>
  <c r="X59" i="1"/>
  <c r="X60" i="1"/>
  <c r="X61" i="1" s="1"/>
  <c r="X56" i="1"/>
  <c r="X51" i="1"/>
  <c r="X52" i="1"/>
  <c r="X53" i="1"/>
  <c r="X54" i="1"/>
  <c r="X50" i="1"/>
  <c r="X43" i="1"/>
  <c r="X44" i="1"/>
  <c r="X45" i="1"/>
  <c r="X46" i="1"/>
  <c r="Z46" i="1" s="1"/>
  <c r="X47" i="1"/>
  <c r="X48" i="1"/>
  <c r="Z48" i="1" s="1"/>
  <c r="X42" i="1"/>
  <c r="X39" i="1"/>
  <c r="Z39" i="1" s="1"/>
  <c r="X40" i="1"/>
  <c r="X38" i="1"/>
  <c r="X33" i="1"/>
  <c r="X34" i="1"/>
  <c r="X35" i="1"/>
  <c r="X36" i="1"/>
  <c r="X32" i="1"/>
  <c r="X22" i="1"/>
  <c r="X23" i="1"/>
  <c r="Z23" i="1" s="1"/>
  <c r="X24" i="1"/>
  <c r="Z24" i="1" s="1"/>
  <c r="X25" i="1"/>
  <c r="X26" i="1"/>
  <c r="X27" i="1"/>
  <c r="X21" i="1"/>
  <c r="X12" i="1"/>
  <c r="X13" i="1"/>
  <c r="X14" i="1"/>
  <c r="X15" i="1"/>
  <c r="X16" i="1"/>
  <c r="X11" i="1"/>
  <c r="Z11" i="1" s="1"/>
  <c r="Z15" i="1"/>
  <c r="Z16" i="1"/>
  <c r="X74" i="1"/>
  <c r="Z73" i="1"/>
  <c r="Z72" i="1"/>
  <c r="Z71" i="1"/>
  <c r="X70" i="1"/>
  <c r="Z69" i="1"/>
  <c r="Z68" i="1"/>
  <c r="Z67" i="1"/>
  <c r="Z66" i="1"/>
  <c r="X65" i="1"/>
  <c r="Z64" i="1"/>
  <c r="Z63" i="1"/>
  <c r="Z62" i="1"/>
  <c r="Z60" i="1"/>
  <c r="Z59" i="1"/>
  <c r="Z58" i="1"/>
  <c r="Z57" i="1"/>
  <c r="Z56" i="1"/>
  <c r="X55" i="1"/>
  <c r="Z54" i="1"/>
  <c r="Z53" i="1"/>
  <c r="Z52" i="1"/>
  <c r="Z51" i="1"/>
  <c r="Z50" i="1"/>
  <c r="Z47" i="1"/>
  <c r="Z45" i="1"/>
  <c r="Z44" i="1"/>
  <c r="Z43" i="1"/>
  <c r="Z42" i="1"/>
  <c r="X41" i="1"/>
  <c r="Z40" i="1"/>
  <c r="Z38" i="1"/>
  <c r="Z36" i="1"/>
  <c r="Z35" i="1"/>
  <c r="Z34" i="1"/>
  <c r="Z33" i="1"/>
  <c r="Z32" i="1"/>
  <c r="X28" i="1"/>
  <c r="Z27" i="1"/>
  <c r="Z26" i="1"/>
  <c r="Z25" i="1"/>
  <c r="Z22" i="1"/>
  <c r="Z21" i="1"/>
  <c r="Z14" i="1"/>
  <c r="Z13" i="1"/>
  <c r="Z12" i="1"/>
  <c r="N79" i="1"/>
  <c r="N80" i="1"/>
  <c r="N81" i="1"/>
  <c r="N82" i="1"/>
  <c r="N83" i="1"/>
  <c r="N84" i="1"/>
  <c r="N78" i="1"/>
  <c r="N74" i="1"/>
  <c r="L74" i="1"/>
  <c r="N72" i="1"/>
  <c r="N71" i="1"/>
  <c r="N73" i="1"/>
  <c r="N70" i="1"/>
  <c r="L70" i="1"/>
  <c r="N67" i="1"/>
  <c r="N68" i="1"/>
  <c r="N69" i="1"/>
  <c r="N66" i="1"/>
  <c r="N65" i="1"/>
  <c r="N63" i="1"/>
  <c r="N64" i="1"/>
  <c r="N62" i="1"/>
  <c r="L65" i="1"/>
  <c r="N61" i="1"/>
  <c r="N57" i="1"/>
  <c r="N58" i="1"/>
  <c r="N59" i="1"/>
  <c r="N60" i="1"/>
  <c r="L61" i="1"/>
  <c r="N56" i="1"/>
  <c r="N55" i="1"/>
  <c r="N51" i="1"/>
  <c r="N52" i="1"/>
  <c r="N53" i="1"/>
  <c r="N54" i="1"/>
  <c r="N50" i="1"/>
  <c r="L55" i="1"/>
  <c r="N49" i="1"/>
  <c r="L49" i="1"/>
  <c r="N43" i="1"/>
  <c r="N44" i="1"/>
  <c r="N45" i="1"/>
  <c r="N46" i="1"/>
  <c r="N47" i="1"/>
  <c r="N48" i="1"/>
  <c r="N42" i="1"/>
  <c r="N37" i="1"/>
  <c r="N41" i="1"/>
  <c r="L41" i="1"/>
  <c r="N39" i="1"/>
  <c r="N40" i="1"/>
  <c r="N38" i="1"/>
  <c r="N33" i="1"/>
  <c r="N34" i="1"/>
  <c r="N35" i="1"/>
  <c r="N36" i="1"/>
  <c r="N32" i="1"/>
  <c r="N27" i="1"/>
  <c r="N28" i="1" s="1"/>
  <c r="N22" i="1"/>
  <c r="N23" i="1"/>
  <c r="N24" i="1"/>
  <c r="N25" i="1"/>
  <c r="N26" i="1"/>
  <c r="N21" i="1"/>
  <c r="L28" i="1"/>
  <c r="L17" i="1"/>
  <c r="N12" i="1"/>
  <c r="N13" i="1"/>
  <c r="N14" i="1"/>
  <c r="N15" i="1"/>
  <c r="N16" i="1"/>
  <c r="N11" i="1"/>
  <c r="N17" i="1" s="1"/>
  <c r="X83" i="1" l="1"/>
  <c r="Z55" i="1"/>
  <c r="Z49" i="1"/>
  <c r="Z41" i="1"/>
  <c r="Z28" i="1"/>
  <c r="X17" i="1"/>
  <c r="Z17" i="1"/>
  <c r="U8" i="2"/>
</calcChain>
</file>

<file path=xl/sharedStrings.xml><?xml version="1.0" encoding="utf-8"?>
<sst xmlns="http://schemas.openxmlformats.org/spreadsheetml/2006/main" count="383" uniqueCount="135">
  <si>
    <t>Sterownik diod</t>
  </si>
  <si>
    <t>A8513KLYTR-T</t>
  </si>
  <si>
    <t>SBR0560S1-7</t>
  </si>
  <si>
    <t>Rezystory</t>
  </si>
  <si>
    <t>Kondensatory</t>
  </si>
  <si>
    <t>Cewka</t>
  </si>
  <si>
    <t>Złącza</t>
  </si>
  <si>
    <t>Ilość</t>
  </si>
  <si>
    <t>Nazwa urzązenia</t>
  </si>
  <si>
    <t>Nazwa części</t>
  </si>
  <si>
    <t>Cena jednostkowa</t>
  </si>
  <si>
    <t>Cena całkowita</t>
  </si>
  <si>
    <t>Cena końcowa</t>
  </si>
  <si>
    <t>PCB</t>
  </si>
  <si>
    <t>LED BLUE CLEAR 3528 SMD</t>
  </si>
  <si>
    <t>LED RED CLEAR 3528 SMD</t>
  </si>
  <si>
    <t xml:space="preserve">LED GREEN CLEAR 3528 </t>
  </si>
  <si>
    <t>Diody panelu LED</t>
  </si>
  <si>
    <t>Płyta główna - RTC</t>
  </si>
  <si>
    <t>DS1307ZN+T&amp;RCT-ND</t>
  </si>
  <si>
    <t>Mocowanie baterii</t>
  </si>
  <si>
    <t>300-8763-ND</t>
  </si>
  <si>
    <t>Płyta główna - ADC</t>
  </si>
  <si>
    <t>MCP3208T-BI/SLCT-ND</t>
  </si>
  <si>
    <t>MCP1525T-I/TTCT-ND</t>
  </si>
  <si>
    <t>G5LE-14 DC5</t>
  </si>
  <si>
    <t>MMBT2222A-TP</t>
  </si>
  <si>
    <t>LTST-C150GKT</t>
  </si>
  <si>
    <t>S1MTR</t>
  </si>
  <si>
    <t>WL-OCP_DIP4_SLM-TYPE</t>
  </si>
  <si>
    <t>Płyta główna - PWM</t>
  </si>
  <si>
    <t>PCA9685PW_112</t>
  </si>
  <si>
    <t>A6S-6104-H</t>
  </si>
  <si>
    <t>Płyta główna - RS485</t>
  </si>
  <si>
    <t>MAX485CSA+</t>
  </si>
  <si>
    <t>282836-4</t>
  </si>
  <si>
    <t>BSS138</t>
  </si>
  <si>
    <t>Płyta główna - 5V-&gt;3.3V</t>
  </si>
  <si>
    <t>MCP1603T-330I/OS</t>
  </si>
  <si>
    <t>Płyta główna - 12V-&gt;5V</t>
  </si>
  <si>
    <t>Płyta główna - Przekaźnik</t>
  </si>
  <si>
    <t>LM2678S-5.0</t>
  </si>
  <si>
    <t>6TQ045S</t>
  </si>
  <si>
    <t>Płyta główna - Zasilanie</t>
  </si>
  <si>
    <t>PJ-063AH</t>
  </si>
  <si>
    <t>SK1045-LTP</t>
  </si>
  <si>
    <t>Moduły</t>
  </si>
  <si>
    <t>AS7341</t>
  </si>
  <si>
    <t>Rasbperry Pi 4B 8GB</t>
  </si>
  <si>
    <t>SCD41</t>
  </si>
  <si>
    <t>SHT35</t>
  </si>
  <si>
    <t>NPK 7-in-1</t>
  </si>
  <si>
    <t>Zasilacz impulsowy</t>
  </si>
  <si>
    <t>VAT</t>
  </si>
  <si>
    <t>Pi Camera 3</t>
  </si>
  <si>
    <t>Z vatem</t>
  </si>
  <si>
    <t>Cena urządzenia</t>
  </si>
  <si>
    <t>Części - płyta główna</t>
  </si>
  <si>
    <t>Części - panel diod</t>
  </si>
  <si>
    <t>Części - sterowniki LED</t>
  </si>
  <si>
    <t>Pompa wody</t>
  </si>
  <si>
    <t>5V</t>
  </si>
  <si>
    <t>Nazwa</t>
  </si>
  <si>
    <t>Pobór prądu [mA]</t>
  </si>
  <si>
    <t>2x LTST-C150GKT</t>
  </si>
  <si>
    <t>2x G5LE-14 DC5</t>
  </si>
  <si>
    <t>DS1307ZN+T&amp;R</t>
  </si>
  <si>
    <t>Łącznie</t>
  </si>
  <si>
    <t>3.3V</t>
  </si>
  <si>
    <t>Raspberry Pi 4B</t>
  </si>
  <si>
    <t>MCP3208T-BI/SL</t>
  </si>
  <si>
    <t>MCP1525T-I/TT</t>
  </si>
  <si>
    <t>PCA9685PW</t>
  </si>
  <si>
    <t>12V</t>
  </si>
  <si>
    <t>Sterowniki LED</t>
  </si>
  <si>
    <t>NPK</t>
  </si>
  <si>
    <t>Opis</t>
  </si>
  <si>
    <t>Stan spoczynku</t>
  </si>
  <si>
    <t>Wszystkie kanały panelu LED: 100%</t>
  </si>
  <si>
    <t>Wszystkie kanały panelu LED: 90%</t>
  </si>
  <si>
    <t>Wszystkie kanały panelu LED: 80%</t>
  </si>
  <si>
    <t>Wszystkie kanały panelu LED: 70%</t>
  </si>
  <si>
    <t>Wszystkie kanały panelu LED: 60%</t>
  </si>
  <si>
    <t>Wszystkie kanały panelu LED: 50%</t>
  </si>
  <si>
    <t>Wszystkie kanały panelu LED: 40%</t>
  </si>
  <si>
    <t>Wszystkie kanały panelu LED: 30%</t>
  </si>
  <si>
    <t>Wszystkie kanały panelu LED: 10%</t>
  </si>
  <si>
    <t>Dwa przekaźniki</t>
  </si>
  <si>
    <t>Jeden przekaźnik</t>
  </si>
  <si>
    <t>Pomiar spektrum światła</t>
  </si>
  <si>
    <t>Pomiar dwutlenku węgla</t>
  </si>
  <si>
    <t>Pomiar składu chemicznego gleby</t>
  </si>
  <si>
    <t>Program główny: panel LED 100% + pomiary</t>
  </si>
  <si>
    <t>Pomiar temperatury i wilgotności powietrza</t>
  </si>
  <si>
    <t>Natężenie [A]</t>
  </si>
  <si>
    <t>Napięcie [V]</t>
  </si>
  <si>
    <t>Moc [W]</t>
  </si>
  <si>
    <t>Pobór mocy urządzenia</t>
  </si>
  <si>
    <t>Pobór mocy urządzenia przy wykorzystaniu wszystkich kanałów panelu LED</t>
  </si>
  <si>
    <t>Poziom natężenia światła</t>
  </si>
  <si>
    <t>LSD</t>
  </si>
  <si>
    <t>a</t>
  </si>
  <si>
    <t>n</t>
  </si>
  <si>
    <t>blad g</t>
  </si>
  <si>
    <t xml:space="preserve">s g </t>
  </si>
  <si>
    <t>wartosc zm</t>
  </si>
  <si>
    <t>zakres</t>
  </si>
  <si>
    <t>Rozdzielczość [A]</t>
  </si>
  <si>
    <t>Błąd względny [%]</t>
  </si>
  <si>
    <t>Wartość zmierzona [A]</t>
  </si>
  <si>
    <t>Błąd graniczny i względny pomiaru natężenia prądu</t>
  </si>
  <si>
    <t>Błąd graniczny [A]</t>
  </si>
  <si>
    <t xml:space="preserve"> </t>
  </si>
  <si>
    <t>Błąd graniczny i względny pomiaru napięcia</t>
  </si>
  <si>
    <t>Błąd graniczny [V]</t>
  </si>
  <si>
    <t>Rozdzielczość [V]</t>
  </si>
  <si>
    <t>Wartość zmierzona [V]</t>
  </si>
  <si>
    <t>Błąd względny dla mocy</t>
  </si>
  <si>
    <t>Błąd względny napięcia [V]</t>
  </si>
  <si>
    <t>Wartość zmierzona napięcia [V]</t>
  </si>
  <si>
    <t>Wartość zmierzona natężenia [A]</t>
  </si>
  <si>
    <t>Błąd względny natężenia [A]</t>
  </si>
  <si>
    <t>Błąd względny [W]</t>
  </si>
  <si>
    <t>BW natężenia[%]</t>
  </si>
  <si>
    <t>BW napięcia[%]</t>
  </si>
  <si>
    <t>Błędy względne pomiarów</t>
  </si>
  <si>
    <t>µmol/s</t>
  </si>
  <si>
    <t>Ilosc</t>
  </si>
  <si>
    <t>Długość fali</t>
  </si>
  <si>
    <t>PPF</t>
  </si>
  <si>
    <t>Jednostka</t>
  </si>
  <si>
    <t>Moc panelu LED</t>
  </si>
  <si>
    <t>PPE</t>
  </si>
  <si>
    <t>μmol/s/W</t>
  </si>
  <si>
    <t>PPF łączne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</si>
</sst>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&quot;zł&quot;"/>
    <numFmt numFmtId="165" formatCode="0.0"/>
    <numFmt numFmtId="166" formatCode="0.000"/>
    <numFmt numFmtId="167" formatCode="0.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164" fontId="0" fillId="0" borderId="0" xfId="0" applyNumberFormat="1" applyBorder="1" applyAlignment="1"/>
    <xf numFmtId="0" fontId="0" fillId="0" borderId="24" xfId="0" applyBorder="1"/>
    <xf numFmtId="0" fontId="0" fillId="0" borderId="26" xfId="0" applyBorder="1"/>
    <xf numFmtId="0" fontId="0" fillId="2" borderId="3" xfId="0" applyFill="1" applyBorder="1"/>
    <xf numFmtId="0" fontId="0" fillId="2" borderId="22" xfId="0" applyFill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2" fontId="0" fillId="0" borderId="1" xfId="0" applyNumberFormat="1" applyBorder="1" applyAlignment="1"/>
    <xf numFmtId="2" fontId="0" fillId="0" borderId="9" xfId="0" applyNumberFormat="1" applyBorder="1" applyAlignment="1"/>
    <xf numFmtId="0" fontId="0" fillId="3" borderId="1" xfId="0" applyFill="1" applyBorder="1" applyAlignment="1"/>
    <xf numFmtId="2" fontId="0" fillId="0" borderId="1" xfId="0" applyNumberFormat="1" applyFill="1" applyBorder="1" applyAlignment="1"/>
    <xf numFmtId="0" fontId="0" fillId="0" borderId="1" xfId="0" applyBorder="1"/>
    <xf numFmtId="0" fontId="1" fillId="0" borderId="1" xfId="0" applyFont="1" applyBorder="1"/>
    <xf numFmtId="0" fontId="1" fillId="0" borderId="8" xfId="0" applyFont="1" applyBorder="1"/>
    <xf numFmtId="0" fontId="0" fillId="0" borderId="8" xfId="0" applyBorder="1"/>
    <xf numFmtId="167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8" xfId="0" applyNumberFormat="1" applyBorder="1" applyAlignment="1">
      <alignment horizontal="left" indent="5"/>
    </xf>
    <xf numFmtId="2" fontId="0" fillId="0" borderId="9" xfId="0" applyNumberFormat="1" applyBorder="1" applyAlignment="1">
      <alignment horizontal="left" indent="5"/>
    </xf>
    <xf numFmtId="2" fontId="0" fillId="0" borderId="1" xfId="0" applyNumberFormat="1" applyBorder="1" applyAlignment="1">
      <alignment horizontal="left" indent="5"/>
    </xf>
    <xf numFmtId="2" fontId="0" fillId="0" borderId="6" xfId="0" applyNumberFormat="1" applyBorder="1" applyAlignment="1">
      <alignment horizontal="left" indent="5"/>
    </xf>
    <xf numFmtId="166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Pobór mocy urządzenia przy wykorzystanie wszystkich kanałów panelu 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'Pobór prądu elementów'!$AB$17</c:f>
              <c:strCache>
                <c:ptCount val="1"/>
                <c:pt idx="0">
                  <c:v>Moc [W]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'Pobór prądu elementów'!$U$18:$W$28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'Pobór prądu elementów'!$AB$18:$AB$28</c:f>
              <c:numCache>
                <c:formatCode>0.00</c:formatCode>
                <c:ptCount val="11"/>
                <c:pt idx="0">
                  <c:v>2.2831199999999998</c:v>
                </c:pt>
                <c:pt idx="1">
                  <c:v>4.0380599999999998</c:v>
                </c:pt>
                <c:pt idx="2">
                  <c:v>5.7211799999999995</c:v>
                </c:pt>
                <c:pt idx="3">
                  <c:v>7.4291999999999998</c:v>
                </c:pt>
                <c:pt idx="4">
                  <c:v>9.0358400000000003</c:v>
                </c:pt>
                <c:pt idx="5">
                  <c:v>10.70288</c:v>
                </c:pt>
                <c:pt idx="6">
                  <c:v>13.02224</c:v>
                </c:pt>
                <c:pt idx="7">
                  <c:v>14.3752</c:v>
                </c:pt>
                <c:pt idx="8">
                  <c:v>16.07724</c:v>
                </c:pt>
                <c:pt idx="9">
                  <c:v>17.622199999999999</c:v>
                </c:pt>
                <c:pt idx="10">
                  <c:v>19.17923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C-4662-A9B9-5228FEF1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58367"/>
        <c:axId val="404059199"/>
      </c:line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Poziom natężenia oświetlenia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Moc [W]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29</xdr:row>
      <xdr:rowOff>133350</xdr:rowOff>
    </xdr:from>
    <xdr:to>
      <xdr:col>29</xdr:col>
      <xdr:colOff>559253</xdr:colOff>
      <xdr:row>48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A86"/>
  <sheetViews>
    <sheetView tabSelected="1" zoomScale="85" zoomScaleNormal="85" workbookViewId="0">
      <selection activeCell="X17" sqref="X17:Y17"/>
    </sheetView>
  </sheetViews>
  <sheetFormatPr defaultRowHeight="15" x14ac:dyDescent="0.25"/>
  <cols>
    <col min="6" max="6" width="9.140625" customWidth="1"/>
  </cols>
  <sheetData>
    <row r="6" spans="6:27" ht="15.75" thickBot="1" x14ac:dyDescent="0.3"/>
    <row r="7" spans="6:27" ht="15.75" thickBot="1" x14ac:dyDescent="0.3">
      <c r="F7" s="6" t="s">
        <v>53</v>
      </c>
      <c r="G7" s="7">
        <v>1.23</v>
      </c>
    </row>
    <row r="8" spans="6:27" ht="15.75" thickBot="1" x14ac:dyDescent="0.3">
      <c r="R8" s="46" t="s">
        <v>55</v>
      </c>
      <c r="S8" s="47"/>
      <c r="T8" s="47"/>
      <c r="U8" s="47"/>
      <c r="V8" s="47"/>
      <c r="W8" s="47"/>
      <c r="X8" s="47"/>
      <c r="Y8" s="47"/>
      <c r="Z8" s="47"/>
      <c r="AA8" s="48"/>
    </row>
    <row r="9" spans="6:27" ht="15.75" thickBot="1" x14ac:dyDescent="0.3"/>
    <row r="10" spans="6:27" x14ac:dyDescent="0.25">
      <c r="F10" s="52" t="s">
        <v>8</v>
      </c>
      <c r="G10" s="53"/>
      <c r="H10" s="53"/>
      <c r="I10" s="53" t="s">
        <v>9</v>
      </c>
      <c r="J10" s="53"/>
      <c r="K10" s="53"/>
      <c r="L10" s="2" t="s">
        <v>10</v>
      </c>
      <c r="M10" s="2"/>
      <c r="N10" s="53" t="s">
        <v>11</v>
      </c>
      <c r="O10" s="55"/>
      <c r="R10" s="49" t="s">
        <v>8</v>
      </c>
      <c r="S10" s="50"/>
      <c r="T10" s="50"/>
      <c r="U10" s="50" t="s">
        <v>9</v>
      </c>
      <c r="V10" s="50"/>
      <c r="W10" s="50"/>
      <c r="X10" s="8" t="s">
        <v>10</v>
      </c>
      <c r="Y10" s="8"/>
      <c r="Z10" s="50" t="s">
        <v>11</v>
      </c>
      <c r="AA10" s="51"/>
    </row>
    <row r="11" spans="6:27" x14ac:dyDescent="0.25">
      <c r="F11" s="45" t="s">
        <v>0</v>
      </c>
      <c r="G11" s="40"/>
      <c r="H11" s="40"/>
      <c r="I11" s="40" t="s">
        <v>1</v>
      </c>
      <c r="J11" s="40"/>
      <c r="K11" s="40"/>
      <c r="L11" s="41">
        <v>8.9600000000000009</v>
      </c>
      <c r="M11" s="41"/>
      <c r="N11" s="41">
        <f>$H$12*L11</f>
        <v>53.760000000000005</v>
      </c>
      <c r="O11" s="42"/>
      <c r="R11" s="45" t="s">
        <v>0</v>
      </c>
      <c r="S11" s="40"/>
      <c r="T11" s="40"/>
      <c r="U11" s="40" t="s">
        <v>1</v>
      </c>
      <c r="V11" s="40"/>
      <c r="W11" s="40"/>
      <c r="X11" s="41">
        <f>L11*$G$7</f>
        <v>11.020800000000001</v>
      </c>
      <c r="Y11" s="41"/>
      <c r="Z11" s="41">
        <f>$H$12*X11</f>
        <v>66.124800000000008</v>
      </c>
      <c r="AA11" s="42"/>
    </row>
    <row r="12" spans="6:27" x14ac:dyDescent="0.25">
      <c r="F12" s="45" t="s">
        <v>7</v>
      </c>
      <c r="G12" s="40"/>
      <c r="H12" s="1">
        <v>6</v>
      </c>
      <c r="I12" s="40" t="s">
        <v>3</v>
      </c>
      <c r="J12" s="40"/>
      <c r="K12" s="40"/>
      <c r="L12" s="41">
        <v>1</v>
      </c>
      <c r="M12" s="41"/>
      <c r="N12" s="41">
        <f t="shared" ref="N12:N16" si="0">$H$12*L12</f>
        <v>6</v>
      </c>
      <c r="O12" s="42"/>
      <c r="R12" s="45" t="s">
        <v>7</v>
      </c>
      <c r="S12" s="40"/>
      <c r="T12" s="1">
        <v>6</v>
      </c>
      <c r="U12" s="40" t="s">
        <v>3</v>
      </c>
      <c r="V12" s="40"/>
      <c r="W12" s="40"/>
      <c r="X12" s="41">
        <f t="shared" ref="X12:X16" si="1">L12*$G$7</f>
        <v>1.23</v>
      </c>
      <c r="Y12" s="41"/>
      <c r="Z12" s="41">
        <f t="shared" ref="Z12:Z16" si="2">$H$12*X12</f>
        <v>7.38</v>
      </c>
      <c r="AA12" s="42"/>
    </row>
    <row r="13" spans="6:27" x14ac:dyDescent="0.25">
      <c r="F13" s="45"/>
      <c r="G13" s="40"/>
      <c r="H13" s="40"/>
      <c r="I13" s="40" t="s">
        <v>4</v>
      </c>
      <c r="J13" s="40"/>
      <c r="K13" s="40"/>
      <c r="L13" s="41">
        <v>8</v>
      </c>
      <c r="M13" s="41"/>
      <c r="N13" s="41">
        <f t="shared" si="0"/>
        <v>48</v>
      </c>
      <c r="O13" s="42"/>
      <c r="R13" s="45"/>
      <c r="S13" s="40"/>
      <c r="T13" s="40"/>
      <c r="U13" s="40" t="s">
        <v>4</v>
      </c>
      <c r="V13" s="40"/>
      <c r="W13" s="40"/>
      <c r="X13" s="41">
        <f t="shared" si="1"/>
        <v>9.84</v>
      </c>
      <c r="Y13" s="41"/>
      <c r="Z13" s="41">
        <f t="shared" si="2"/>
        <v>59.04</v>
      </c>
      <c r="AA13" s="42"/>
    </row>
    <row r="14" spans="6:27" x14ac:dyDescent="0.25">
      <c r="F14" s="45"/>
      <c r="G14" s="40"/>
      <c r="H14" s="40"/>
      <c r="I14" s="40" t="s">
        <v>2</v>
      </c>
      <c r="J14" s="40"/>
      <c r="K14" s="40"/>
      <c r="L14" s="41">
        <v>1.44</v>
      </c>
      <c r="M14" s="41"/>
      <c r="N14" s="41">
        <f t="shared" si="0"/>
        <v>8.64</v>
      </c>
      <c r="O14" s="42"/>
      <c r="R14" s="45"/>
      <c r="S14" s="40"/>
      <c r="T14" s="40"/>
      <c r="U14" s="40" t="s">
        <v>2</v>
      </c>
      <c r="V14" s="40"/>
      <c r="W14" s="40"/>
      <c r="X14" s="41">
        <f t="shared" si="1"/>
        <v>1.7711999999999999</v>
      </c>
      <c r="Y14" s="41"/>
      <c r="Z14" s="41">
        <f t="shared" si="2"/>
        <v>10.627199999999998</v>
      </c>
      <c r="AA14" s="42"/>
    </row>
    <row r="15" spans="6:27" x14ac:dyDescent="0.25">
      <c r="F15" s="45"/>
      <c r="G15" s="40"/>
      <c r="H15" s="40"/>
      <c r="I15" s="40" t="s">
        <v>5</v>
      </c>
      <c r="J15" s="40"/>
      <c r="K15" s="40"/>
      <c r="L15" s="41">
        <v>2.25</v>
      </c>
      <c r="M15" s="41"/>
      <c r="N15" s="41">
        <f t="shared" si="0"/>
        <v>13.5</v>
      </c>
      <c r="O15" s="42"/>
      <c r="R15" s="45"/>
      <c r="S15" s="40"/>
      <c r="T15" s="40"/>
      <c r="U15" s="40" t="s">
        <v>5</v>
      </c>
      <c r="V15" s="40"/>
      <c r="W15" s="40"/>
      <c r="X15" s="41">
        <f t="shared" si="1"/>
        <v>2.7675000000000001</v>
      </c>
      <c r="Y15" s="41"/>
      <c r="Z15" s="41">
        <f t="shared" si="2"/>
        <v>16.605</v>
      </c>
      <c r="AA15" s="42"/>
    </row>
    <row r="16" spans="6:27" x14ac:dyDescent="0.25">
      <c r="F16" s="45"/>
      <c r="G16" s="40"/>
      <c r="H16" s="40"/>
      <c r="I16" s="40" t="s">
        <v>6</v>
      </c>
      <c r="J16" s="40"/>
      <c r="K16" s="40"/>
      <c r="L16" s="41">
        <v>2.2400000000000002</v>
      </c>
      <c r="M16" s="41"/>
      <c r="N16" s="41">
        <f t="shared" si="0"/>
        <v>13.440000000000001</v>
      </c>
      <c r="O16" s="42"/>
      <c r="R16" s="45"/>
      <c r="S16" s="40"/>
      <c r="T16" s="40"/>
      <c r="U16" s="40" t="s">
        <v>6</v>
      </c>
      <c r="V16" s="40"/>
      <c r="W16" s="40"/>
      <c r="X16" s="41">
        <f t="shared" si="1"/>
        <v>2.7552000000000003</v>
      </c>
      <c r="Y16" s="41"/>
      <c r="Z16" s="41">
        <f t="shared" si="2"/>
        <v>16.531200000000002</v>
      </c>
      <c r="AA16" s="42"/>
    </row>
    <row r="17" spans="6:27" ht="15.75" thickBot="1" x14ac:dyDescent="0.3">
      <c r="F17" s="29" t="s">
        <v>12</v>
      </c>
      <c r="G17" s="30"/>
      <c r="H17" s="30"/>
      <c r="I17" s="30"/>
      <c r="J17" s="30"/>
      <c r="K17" s="30"/>
      <c r="L17" s="43">
        <f>SUM(L11:M16)</f>
        <v>23.89</v>
      </c>
      <c r="M17" s="30"/>
      <c r="N17" s="43">
        <f>SUM(N11:O16)</f>
        <v>143.34</v>
      </c>
      <c r="O17" s="44"/>
      <c r="R17" s="29" t="s">
        <v>12</v>
      </c>
      <c r="S17" s="30"/>
      <c r="T17" s="30"/>
      <c r="U17" s="30"/>
      <c r="V17" s="30"/>
      <c r="W17" s="30"/>
      <c r="X17" s="43">
        <f>SUM(X11:Y16)</f>
        <v>29.384700000000002</v>
      </c>
      <c r="Y17" s="30"/>
      <c r="Z17" s="43">
        <f>SUM(Z11:AA16)</f>
        <v>176.3082</v>
      </c>
      <c r="AA17" s="44"/>
    </row>
    <row r="19" spans="6:27" ht="15.75" thickBot="1" x14ac:dyDescent="0.3"/>
    <row r="20" spans="6:27" x14ac:dyDescent="0.25">
      <c r="F20" s="52" t="s">
        <v>8</v>
      </c>
      <c r="G20" s="53"/>
      <c r="H20" s="53"/>
      <c r="I20" s="53" t="s">
        <v>9</v>
      </c>
      <c r="J20" s="53"/>
      <c r="K20" s="53"/>
      <c r="L20" s="2" t="s">
        <v>10</v>
      </c>
      <c r="M20" s="2"/>
      <c r="N20" s="53" t="s">
        <v>11</v>
      </c>
      <c r="O20" s="55"/>
      <c r="R20" s="49" t="s">
        <v>8</v>
      </c>
      <c r="S20" s="50"/>
      <c r="T20" s="50"/>
      <c r="U20" s="50" t="s">
        <v>9</v>
      </c>
      <c r="V20" s="50"/>
      <c r="W20" s="50"/>
      <c r="X20" s="8" t="s">
        <v>10</v>
      </c>
      <c r="Y20" s="8"/>
      <c r="Z20" s="50" t="s">
        <v>11</v>
      </c>
      <c r="AA20" s="51"/>
    </row>
    <row r="21" spans="6:27" x14ac:dyDescent="0.25">
      <c r="F21" s="45" t="s">
        <v>17</v>
      </c>
      <c r="G21" s="40"/>
      <c r="H21" s="40"/>
      <c r="I21" s="40" t="s">
        <v>14</v>
      </c>
      <c r="J21" s="40"/>
      <c r="K21" s="40"/>
      <c r="L21" s="41">
        <v>2.06</v>
      </c>
      <c r="M21" s="41"/>
      <c r="N21" s="41">
        <f>$H$22*L21</f>
        <v>16.48</v>
      </c>
      <c r="O21" s="42"/>
      <c r="R21" s="45" t="s">
        <v>17</v>
      </c>
      <c r="S21" s="40"/>
      <c r="T21" s="40"/>
      <c r="U21" s="40" t="s">
        <v>14</v>
      </c>
      <c r="V21" s="40"/>
      <c r="W21" s="40"/>
      <c r="X21" s="41">
        <f>L21*$G$7</f>
        <v>2.5337999999999998</v>
      </c>
      <c r="Y21" s="41"/>
      <c r="Z21" s="41">
        <f>$H$22*X21</f>
        <v>20.270399999999999</v>
      </c>
      <c r="AA21" s="42"/>
    </row>
    <row r="22" spans="6:27" x14ac:dyDescent="0.25">
      <c r="F22" s="45" t="s">
        <v>7</v>
      </c>
      <c r="G22" s="40"/>
      <c r="H22" s="1">
        <v>8</v>
      </c>
      <c r="I22" s="40" t="s">
        <v>15</v>
      </c>
      <c r="J22" s="40"/>
      <c r="K22" s="40"/>
      <c r="L22" s="41">
        <v>4.49</v>
      </c>
      <c r="M22" s="41"/>
      <c r="N22" s="41">
        <f t="shared" ref="N22:N26" si="3">$H$22*L22</f>
        <v>35.92</v>
      </c>
      <c r="O22" s="42"/>
      <c r="R22" s="45" t="s">
        <v>7</v>
      </c>
      <c r="S22" s="40"/>
      <c r="T22" s="1">
        <v>8</v>
      </c>
      <c r="U22" s="40" t="s">
        <v>15</v>
      </c>
      <c r="V22" s="40"/>
      <c r="W22" s="40"/>
      <c r="X22" s="41">
        <f t="shared" ref="X22:X27" si="4">L22*$G$7</f>
        <v>5.5227000000000004</v>
      </c>
      <c r="Y22" s="41"/>
      <c r="Z22" s="41">
        <f t="shared" ref="Z22:Z26" si="5">$H$22*X22</f>
        <v>44.181600000000003</v>
      </c>
      <c r="AA22" s="42"/>
    </row>
    <row r="23" spans="6:27" x14ac:dyDescent="0.25">
      <c r="F23" s="45"/>
      <c r="G23" s="40"/>
      <c r="H23" s="40"/>
      <c r="I23" s="40" t="s">
        <v>15</v>
      </c>
      <c r="J23" s="40"/>
      <c r="K23" s="40"/>
      <c r="L23" s="41">
        <v>4.8600000000000003</v>
      </c>
      <c r="M23" s="41"/>
      <c r="N23" s="41">
        <f t="shared" si="3"/>
        <v>38.880000000000003</v>
      </c>
      <c r="O23" s="42"/>
      <c r="R23" s="45"/>
      <c r="S23" s="40"/>
      <c r="T23" s="40"/>
      <c r="U23" s="40" t="s">
        <v>15</v>
      </c>
      <c r="V23" s="40"/>
      <c r="W23" s="40"/>
      <c r="X23" s="41">
        <f t="shared" si="4"/>
        <v>5.9778000000000002</v>
      </c>
      <c r="Y23" s="41"/>
      <c r="Z23" s="41">
        <f t="shared" si="5"/>
        <v>47.822400000000002</v>
      </c>
      <c r="AA23" s="42"/>
    </row>
    <row r="24" spans="6:27" x14ac:dyDescent="0.25">
      <c r="F24" s="45"/>
      <c r="G24" s="40"/>
      <c r="H24" s="40"/>
      <c r="I24" s="40" t="s">
        <v>14</v>
      </c>
      <c r="J24" s="40"/>
      <c r="K24" s="40"/>
      <c r="L24" s="41">
        <v>2.9</v>
      </c>
      <c r="M24" s="41"/>
      <c r="N24" s="41">
        <f t="shared" si="3"/>
        <v>23.2</v>
      </c>
      <c r="O24" s="42"/>
      <c r="R24" s="45"/>
      <c r="S24" s="40"/>
      <c r="T24" s="40"/>
      <c r="U24" s="40" t="s">
        <v>14</v>
      </c>
      <c r="V24" s="40"/>
      <c r="W24" s="40"/>
      <c r="X24" s="41">
        <f t="shared" si="4"/>
        <v>3.5669999999999997</v>
      </c>
      <c r="Y24" s="41"/>
      <c r="Z24" s="41">
        <f t="shared" si="5"/>
        <v>28.535999999999998</v>
      </c>
      <c r="AA24" s="42"/>
    </row>
    <row r="25" spans="6:27" x14ac:dyDescent="0.25">
      <c r="F25" s="45"/>
      <c r="G25" s="40"/>
      <c r="H25" s="40"/>
      <c r="I25" s="40" t="s">
        <v>16</v>
      </c>
      <c r="J25" s="40"/>
      <c r="K25" s="40"/>
      <c r="L25" s="41">
        <v>2.9</v>
      </c>
      <c r="M25" s="41"/>
      <c r="N25" s="41">
        <f t="shared" si="3"/>
        <v>23.2</v>
      </c>
      <c r="O25" s="42"/>
      <c r="R25" s="45"/>
      <c r="S25" s="40"/>
      <c r="T25" s="40"/>
      <c r="U25" s="40" t="s">
        <v>16</v>
      </c>
      <c r="V25" s="40"/>
      <c r="W25" s="40"/>
      <c r="X25" s="41">
        <f t="shared" si="4"/>
        <v>3.5669999999999997</v>
      </c>
      <c r="Y25" s="41"/>
      <c r="Z25" s="41">
        <f t="shared" si="5"/>
        <v>28.535999999999998</v>
      </c>
      <c r="AA25" s="42"/>
    </row>
    <row r="26" spans="6:27" x14ac:dyDescent="0.25">
      <c r="F26" s="45"/>
      <c r="G26" s="40"/>
      <c r="H26" s="40"/>
      <c r="I26" s="40" t="s">
        <v>15</v>
      </c>
      <c r="J26" s="40"/>
      <c r="K26" s="40"/>
      <c r="L26" s="41">
        <v>2.9</v>
      </c>
      <c r="M26" s="41"/>
      <c r="N26" s="41">
        <f t="shared" si="3"/>
        <v>23.2</v>
      </c>
      <c r="O26" s="42"/>
      <c r="R26" s="45"/>
      <c r="S26" s="40"/>
      <c r="T26" s="40"/>
      <c r="U26" s="40" t="s">
        <v>15</v>
      </c>
      <c r="V26" s="40"/>
      <c r="W26" s="40"/>
      <c r="X26" s="41">
        <f t="shared" si="4"/>
        <v>3.5669999999999997</v>
      </c>
      <c r="Y26" s="41"/>
      <c r="Z26" s="41">
        <f t="shared" si="5"/>
        <v>28.535999999999998</v>
      </c>
      <c r="AA26" s="42"/>
    </row>
    <row r="27" spans="6:27" x14ac:dyDescent="0.25">
      <c r="F27" s="45"/>
      <c r="G27" s="40"/>
      <c r="H27" s="40"/>
      <c r="I27" s="40" t="s">
        <v>6</v>
      </c>
      <c r="J27" s="40"/>
      <c r="K27" s="40"/>
      <c r="L27" s="41">
        <v>2.2400000000000002</v>
      </c>
      <c r="M27" s="41"/>
      <c r="N27" s="41">
        <f>L27*6</f>
        <v>13.440000000000001</v>
      </c>
      <c r="O27" s="59"/>
      <c r="R27" s="45"/>
      <c r="S27" s="40"/>
      <c r="T27" s="40"/>
      <c r="U27" s="40" t="s">
        <v>6</v>
      </c>
      <c r="V27" s="40"/>
      <c r="W27" s="40"/>
      <c r="X27" s="41">
        <f t="shared" si="4"/>
        <v>2.7552000000000003</v>
      </c>
      <c r="Y27" s="41"/>
      <c r="Z27" s="41">
        <f>X27*6</f>
        <v>16.531200000000002</v>
      </c>
      <c r="AA27" s="59"/>
    </row>
    <row r="28" spans="6:27" ht="15.75" thickBot="1" x14ac:dyDescent="0.3">
      <c r="F28" s="29" t="s">
        <v>12</v>
      </c>
      <c r="G28" s="30"/>
      <c r="H28" s="30"/>
      <c r="I28" s="30"/>
      <c r="J28" s="30"/>
      <c r="K28" s="30"/>
      <c r="L28" s="43">
        <f>SUM(L21:M26)</f>
        <v>20.11</v>
      </c>
      <c r="M28" s="30"/>
      <c r="N28" s="43">
        <f>SUM(N21:O27)</f>
        <v>174.32</v>
      </c>
      <c r="O28" s="44"/>
      <c r="R28" s="29" t="s">
        <v>12</v>
      </c>
      <c r="S28" s="30"/>
      <c r="T28" s="30"/>
      <c r="U28" s="30"/>
      <c r="V28" s="30"/>
      <c r="W28" s="30"/>
      <c r="X28" s="43">
        <f>SUM(X21:Y26)</f>
        <v>24.735299999999999</v>
      </c>
      <c r="Y28" s="30"/>
      <c r="Z28" s="43">
        <f>SUM(Z21:AA27)</f>
        <v>214.4136</v>
      </c>
      <c r="AA28" s="44"/>
    </row>
    <row r="30" spans="6:27" ht="15.75" thickBot="1" x14ac:dyDescent="0.3"/>
    <row r="31" spans="6:27" ht="15.75" thickBot="1" x14ac:dyDescent="0.3">
      <c r="F31" s="52" t="s">
        <v>8</v>
      </c>
      <c r="G31" s="53"/>
      <c r="H31" s="53"/>
      <c r="I31" s="53" t="s">
        <v>9</v>
      </c>
      <c r="J31" s="53"/>
      <c r="K31" s="53"/>
      <c r="L31" s="2" t="s">
        <v>10</v>
      </c>
      <c r="M31" s="2"/>
      <c r="N31" s="53" t="s">
        <v>11</v>
      </c>
      <c r="O31" s="55"/>
      <c r="R31" s="56" t="s">
        <v>8</v>
      </c>
      <c r="S31" s="57"/>
      <c r="T31" s="57"/>
      <c r="U31" s="57" t="s">
        <v>9</v>
      </c>
      <c r="V31" s="57"/>
      <c r="W31" s="57"/>
      <c r="X31" s="9" t="s">
        <v>10</v>
      </c>
      <c r="Y31" s="9"/>
      <c r="Z31" s="57" t="s">
        <v>11</v>
      </c>
      <c r="AA31" s="58"/>
    </row>
    <row r="32" spans="6:27" x14ac:dyDescent="0.25">
      <c r="F32" s="45" t="s">
        <v>18</v>
      </c>
      <c r="G32" s="40"/>
      <c r="H32" s="40"/>
      <c r="I32" s="40" t="s">
        <v>19</v>
      </c>
      <c r="J32" s="40"/>
      <c r="K32" s="40"/>
      <c r="L32" s="41">
        <v>18.489999999999998</v>
      </c>
      <c r="M32" s="41"/>
      <c r="N32" s="41">
        <f>$H$33*L32</f>
        <v>18.489999999999998</v>
      </c>
      <c r="O32" s="42"/>
      <c r="R32" s="52" t="s">
        <v>18</v>
      </c>
      <c r="S32" s="53"/>
      <c r="T32" s="53"/>
      <c r="U32" s="53" t="s">
        <v>19</v>
      </c>
      <c r="V32" s="53"/>
      <c r="W32" s="53"/>
      <c r="X32" s="54">
        <f>L32*$G$7</f>
        <v>22.742699999999999</v>
      </c>
      <c r="Y32" s="54"/>
      <c r="Z32" s="54">
        <f>$H$33*X32</f>
        <v>22.742699999999999</v>
      </c>
      <c r="AA32" s="55"/>
    </row>
    <row r="33" spans="6:27" x14ac:dyDescent="0.25">
      <c r="F33" s="45" t="s">
        <v>7</v>
      </c>
      <c r="G33" s="40"/>
      <c r="H33" s="1">
        <v>1</v>
      </c>
      <c r="I33" s="40" t="s">
        <v>3</v>
      </c>
      <c r="J33" s="40"/>
      <c r="K33" s="40"/>
      <c r="L33" s="41">
        <v>1</v>
      </c>
      <c r="M33" s="41"/>
      <c r="N33" s="41">
        <f t="shared" ref="N33:N36" si="6">$H$33*L33</f>
        <v>1</v>
      </c>
      <c r="O33" s="42"/>
      <c r="R33" s="45" t="s">
        <v>7</v>
      </c>
      <c r="S33" s="40"/>
      <c r="T33" s="1">
        <v>1</v>
      </c>
      <c r="U33" s="40" t="s">
        <v>3</v>
      </c>
      <c r="V33" s="40"/>
      <c r="W33" s="40"/>
      <c r="X33" s="41">
        <f t="shared" ref="X33:X36" si="7">L33*$G$7</f>
        <v>1.23</v>
      </c>
      <c r="Y33" s="41"/>
      <c r="Z33" s="41">
        <f t="shared" ref="Z33:Z36" si="8">$H$33*X33</f>
        <v>1.23</v>
      </c>
      <c r="AA33" s="42"/>
    </row>
    <row r="34" spans="6:27" x14ac:dyDescent="0.25">
      <c r="F34" s="31"/>
      <c r="G34" s="32"/>
      <c r="H34" s="33"/>
      <c r="I34" s="40" t="s">
        <v>4</v>
      </c>
      <c r="J34" s="40"/>
      <c r="K34" s="40"/>
      <c r="L34" s="41">
        <v>3</v>
      </c>
      <c r="M34" s="41"/>
      <c r="N34" s="41">
        <f t="shared" si="6"/>
        <v>3</v>
      </c>
      <c r="O34" s="42"/>
      <c r="R34" s="45"/>
      <c r="S34" s="40"/>
      <c r="T34" s="40"/>
      <c r="U34" s="40" t="s">
        <v>4</v>
      </c>
      <c r="V34" s="40"/>
      <c r="W34" s="40"/>
      <c r="X34" s="41">
        <f t="shared" si="7"/>
        <v>3.69</v>
      </c>
      <c r="Y34" s="41"/>
      <c r="Z34" s="41">
        <f t="shared" si="8"/>
        <v>3.69</v>
      </c>
      <c r="AA34" s="42"/>
    </row>
    <row r="35" spans="6:27" x14ac:dyDescent="0.25">
      <c r="F35" s="34"/>
      <c r="G35" s="35"/>
      <c r="H35" s="36"/>
      <c r="I35" s="40" t="s">
        <v>20</v>
      </c>
      <c r="J35" s="40"/>
      <c r="K35" s="40"/>
      <c r="L35" s="41">
        <v>6.7</v>
      </c>
      <c r="M35" s="41"/>
      <c r="N35" s="41">
        <f t="shared" si="6"/>
        <v>6.7</v>
      </c>
      <c r="O35" s="42"/>
      <c r="R35" s="45"/>
      <c r="S35" s="40"/>
      <c r="T35" s="40"/>
      <c r="U35" s="40" t="s">
        <v>20</v>
      </c>
      <c r="V35" s="40"/>
      <c r="W35" s="40"/>
      <c r="X35" s="41">
        <f t="shared" si="7"/>
        <v>8.2409999999999997</v>
      </c>
      <c r="Y35" s="41"/>
      <c r="Z35" s="41">
        <f t="shared" si="8"/>
        <v>8.2409999999999997</v>
      </c>
      <c r="AA35" s="42"/>
    </row>
    <row r="36" spans="6:27" x14ac:dyDescent="0.25">
      <c r="F36" s="37"/>
      <c r="G36" s="38"/>
      <c r="H36" s="39"/>
      <c r="I36" s="40" t="s">
        <v>21</v>
      </c>
      <c r="J36" s="40"/>
      <c r="K36" s="40"/>
      <c r="L36" s="41">
        <v>2.41</v>
      </c>
      <c r="M36" s="41"/>
      <c r="N36" s="41">
        <f t="shared" si="6"/>
        <v>2.41</v>
      </c>
      <c r="O36" s="42"/>
      <c r="R36" s="45"/>
      <c r="S36" s="40"/>
      <c r="T36" s="40"/>
      <c r="U36" s="40" t="s">
        <v>21</v>
      </c>
      <c r="V36" s="40"/>
      <c r="W36" s="40"/>
      <c r="X36" s="41">
        <f t="shared" si="7"/>
        <v>2.9643000000000002</v>
      </c>
      <c r="Y36" s="41"/>
      <c r="Z36" s="41">
        <f t="shared" si="8"/>
        <v>2.9643000000000002</v>
      </c>
      <c r="AA36" s="42"/>
    </row>
    <row r="37" spans="6:27" ht="15.75" thickBot="1" x14ac:dyDescent="0.3">
      <c r="F37" s="29" t="s">
        <v>12</v>
      </c>
      <c r="G37" s="30"/>
      <c r="H37" s="30"/>
      <c r="I37" s="30"/>
      <c r="J37" s="30"/>
      <c r="K37" s="30"/>
      <c r="L37" s="43">
        <f>SUM(L32:M36)</f>
        <v>31.599999999999998</v>
      </c>
      <c r="M37" s="30"/>
      <c r="N37" s="43">
        <f>SUM(N32:O36)</f>
        <v>31.599999999999998</v>
      </c>
      <c r="O37" s="44"/>
      <c r="R37" s="29" t="s">
        <v>12</v>
      </c>
      <c r="S37" s="30"/>
      <c r="T37" s="30"/>
      <c r="U37" s="30"/>
      <c r="V37" s="30"/>
      <c r="W37" s="30"/>
      <c r="X37" s="43">
        <f>SUM(X32:Y36)</f>
        <v>38.868000000000002</v>
      </c>
      <c r="Y37" s="30"/>
      <c r="Z37" s="43">
        <f>SUM(Z32:AA36)</f>
        <v>38.868000000000002</v>
      </c>
      <c r="AA37" s="44"/>
    </row>
    <row r="38" spans="6:27" x14ac:dyDescent="0.25">
      <c r="F38" s="52" t="s">
        <v>22</v>
      </c>
      <c r="G38" s="53"/>
      <c r="H38" s="53"/>
      <c r="I38" s="53" t="s">
        <v>23</v>
      </c>
      <c r="J38" s="53"/>
      <c r="K38" s="53"/>
      <c r="L38" s="54">
        <v>22.87</v>
      </c>
      <c r="M38" s="54"/>
      <c r="N38" s="54">
        <f>$H$33*L38</f>
        <v>22.87</v>
      </c>
      <c r="O38" s="55"/>
      <c r="R38" s="52" t="s">
        <v>22</v>
      </c>
      <c r="S38" s="53"/>
      <c r="T38" s="53"/>
      <c r="U38" s="53" t="s">
        <v>23</v>
      </c>
      <c r="V38" s="53"/>
      <c r="W38" s="53"/>
      <c r="X38" s="54">
        <f>L38*$G$7</f>
        <v>28.130100000000002</v>
      </c>
      <c r="Y38" s="54"/>
      <c r="Z38" s="54">
        <f>$H$33*X38</f>
        <v>28.130100000000002</v>
      </c>
      <c r="AA38" s="55"/>
    </row>
    <row r="39" spans="6:27" x14ac:dyDescent="0.25">
      <c r="F39" s="45" t="s">
        <v>7</v>
      </c>
      <c r="G39" s="40"/>
      <c r="H39" s="1">
        <v>1</v>
      </c>
      <c r="I39" s="40" t="s">
        <v>4</v>
      </c>
      <c r="J39" s="40"/>
      <c r="K39" s="40"/>
      <c r="L39" s="41">
        <v>3</v>
      </c>
      <c r="M39" s="41"/>
      <c r="N39" s="41">
        <f t="shared" ref="N39" si="9">$H$33*L39</f>
        <v>3</v>
      </c>
      <c r="O39" s="42"/>
      <c r="R39" s="45" t="s">
        <v>7</v>
      </c>
      <c r="S39" s="40"/>
      <c r="T39" s="1">
        <v>1</v>
      </c>
      <c r="U39" s="40" t="s">
        <v>4</v>
      </c>
      <c r="V39" s="40"/>
      <c r="W39" s="40"/>
      <c r="X39" s="41">
        <f t="shared" ref="X39:X40" si="10">L39*$G$7</f>
        <v>3.69</v>
      </c>
      <c r="Y39" s="41"/>
      <c r="Z39" s="41">
        <f t="shared" ref="Z39" si="11">$H$33*X39</f>
        <v>3.69</v>
      </c>
      <c r="AA39" s="42"/>
    </row>
    <row r="40" spans="6:27" x14ac:dyDescent="0.25">
      <c r="F40" s="31"/>
      <c r="G40" s="32"/>
      <c r="H40" s="33"/>
      <c r="I40" s="40" t="s">
        <v>24</v>
      </c>
      <c r="J40" s="40"/>
      <c r="K40" s="40"/>
      <c r="L40" s="41">
        <v>4.01</v>
      </c>
      <c r="M40" s="41"/>
      <c r="N40" s="41">
        <f>$H$33*L40</f>
        <v>4.01</v>
      </c>
      <c r="O40" s="42"/>
      <c r="R40" s="45"/>
      <c r="S40" s="40"/>
      <c r="T40" s="40"/>
      <c r="U40" s="40" t="s">
        <v>24</v>
      </c>
      <c r="V40" s="40"/>
      <c r="W40" s="40"/>
      <c r="X40" s="41">
        <f t="shared" si="10"/>
        <v>4.9322999999999997</v>
      </c>
      <c r="Y40" s="41"/>
      <c r="Z40" s="41">
        <f>$H$33*X40</f>
        <v>4.9322999999999997</v>
      </c>
      <c r="AA40" s="42"/>
    </row>
    <row r="41" spans="6:27" ht="15.75" thickBot="1" x14ac:dyDescent="0.3">
      <c r="F41" s="29" t="s">
        <v>12</v>
      </c>
      <c r="G41" s="30"/>
      <c r="H41" s="30"/>
      <c r="I41" s="30"/>
      <c r="J41" s="30"/>
      <c r="K41" s="30"/>
      <c r="L41" s="43">
        <f>SUM(L38:M40)</f>
        <v>29.880000000000003</v>
      </c>
      <c r="M41" s="30"/>
      <c r="N41" s="43">
        <f>SUM(N38:O40)</f>
        <v>29.880000000000003</v>
      </c>
      <c r="O41" s="44"/>
      <c r="R41" s="29" t="s">
        <v>12</v>
      </c>
      <c r="S41" s="30"/>
      <c r="T41" s="30"/>
      <c r="U41" s="30"/>
      <c r="V41" s="30"/>
      <c r="W41" s="30"/>
      <c r="X41" s="43">
        <f>SUM(X38:Y40)</f>
        <v>36.752400000000002</v>
      </c>
      <c r="Y41" s="30"/>
      <c r="Z41" s="43">
        <f>SUM(Z38:AA40)</f>
        <v>36.752400000000002</v>
      </c>
      <c r="AA41" s="44"/>
    </row>
    <row r="42" spans="6:27" x14ac:dyDescent="0.25">
      <c r="F42" s="52" t="s">
        <v>40</v>
      </c>
      <c r="G42" s="53"/>
      <c r="H42" s="53"/>
      <c r="I42" s="53" t="s">
        <v>25</v>
      </c>
      <c r="J42" s="53"/>
      <c r="K42" s="53"/>
      <c r="L42" s="54">
        <v>8.15</v>
      </c>
      <c r="M42" s="54"/>
      <c r="N42" s="54">
        <f>$H$43*L42</f>
        <v>16.3</v>
      </c>
      <c r="O42" s="55"/>
      <c r="R42" s="52" t="s">
        <v>40</v>
      </c>
      <c r="S42" s="53"/>
      <c r="T42" s="53"/>
      <c r="U42" s="53" t="s">
        <v>25</v>
      </c>
      <c r="V42" s="53"/>
      <c r="W42" s="53"/>
      <c r="X42" s="54">
        <f>L42*$G$7</f>
        <v>10.0245</v>
      </c>
      <c r="Y42" s="54"/>
      <c r="Z42" s="54">
        <f>$H$43*X42</f>
        <v>20.048999999999999</v>
      </c>
      <c r="AA42" s="55"/>
    </row>
    <row r="43" spans="6:27" x14ac:dyDescent="0.25">
      <c r="F43" s="45" t="s">
        <v>7</v>
      </c>
      <c r="G43" s="40"/>
      <c r="H43" s="1">
        <v>2</v>
      </c>
      <c r="I43" s="40" t="s">
        <v>26</v>
      </c>
      <c r="J43" s="40"/>
      <c r="K43" s="40"/>
      <c r="L43" s="41">
        <v>0.96</v>
      </c>
      <c r="M43" s="41"/>
      <c r="N43" s="41">
        <f t="shared" ref="N43:N48" si="12">$H$43*L43</f>
        <v>1.92</v>
      </c>
      <c r="O43" s="42"/>
      <c r="R43" s="45" t="s">
        <v>7</v>
      </c>
      <c r="S43" s="40"/>
      <c r="T43" s="1">
        <v>2</v>
      </c>
      <c r="U43" s="40" t="s">
        <v>26</v>
      </c>
      <c r="V43" s="40"/>
      <c r="W43" s="40"/>
      <c r="X43" s="41">
        <f t="shared" ref="X43:X48" si="13">L43*$G$7</f>
        <v>1.1807999999999998</v>
      </c>
      <c r="Y43" s="41"/>
      <c r="Z43" s="41">
        <f t="shared" ref="Z43:Z48" si="14">$H$43*X43</f>
        <v>2.3615999999999997</v>
      </c>
      <c r="AA43" s="42"/>
    </row>
    <row r="44" spans="6:27" x14ac:dyDescent="0.25">
      <c r="F44" s="31"/>
      <c r="G44" s="32"/>
      <c r="H44" s="33"/>
      <c r="I44" s="40" t="s">
        <v>27</v>
      </c>
      <c r="J44" s="40"/>
      <c r="K44" s="40"/>
      <c r="L44" s="41">
        <v>0.67</v>
      </c>
      <c r="M44" s="41"/>
      <c r="N44" s="41">
        <f t="shared" si="12"/>
        <v>1.34</v>
      </c>
      <c r="O44" s="42"/>
      <c r="R44" s="45"/>
      <c r="S44" s="40"/>
      <c r="T44" s="40"/>
      <c r="U44" s="40" t="s">
        <v>27</v>
      </c>
      <c r="V44" s="40"/>
      <c r="W44" s="40"/>
      <c r="X44" s="41">
        <f t="shared" si="13"/>
        <v>0.82410000000000005</v>
      </c>
      <c r="Y44" s="41"/>
      <c r="Z44" s="41">
        <f t="shared" si="14"/>
        <v>1.6482000000000001</v>
      </c>
      <c r="AA44" s="42"/>
    </row>
    <row r="45" spans="6:27" x14ac:dyDescent="0.25">
      <c r="F45" s="34"/>
      <c r="G45" s="35"/>
      <c r="H45" s="36"/>
      <c r="I45" s="40" t="s">
        <v>28</v>
      </c>
      <c r="J45" s="40"/>
      <c r="K45" s="40"/>
      <c r="L45" s="41">
        <v>0.36</v>
      </c>
      <c r="M45" s="41"/>
      <c r="N45" s="41">
        <f t="shared" si="12"/>
        <v>0.72</v>
      </c>
      <c r="O45" s="42"/>
      <c r="R45" s="45"/>
      <c r="S45" s="40"/>
      <c r="T45" s="40"/>
      <c r="U45" s="40" t="s">
        <v>28</v>
      </c>
      <c r="V45" s="40"/>
      <c r="W45" s="40"/>
      <c r="X45" s="41">
        <f t="shared" si="13"/>
        <v>0.44279999999999997</v>
      </c>
      <c r="Y45" s="41"/>
      <c r="Z45" s="41">
        <f t="shared" si="14"/>
        <v>0.88559999999999994</v>
      </c>
      <c r="AA45" s="42"/>
    </row>
    <row r="46" spans="6:27" x14ac:dyDescent="0.25">
      <c r="F46" s="34"/>
      <c r="G46" s="35"/>
      <c r="H46" s="36"/>
      <c r="I46" s="40" t="s">
        <v>29</v>
      </c>
      <c r="J46" s="40"/>
      <c r="K46" s="40"/>
      <c r="L46" s="41">
        <v>2.27</v>
      </c>
      <c r="M46" s="41"/>
      <c r="N46" s="41">
        <f t="shared" si="12"/>
        <v>4.54</v>
      </c>
      <c r="O46" s="42"/>
      <c r="R46" s="45"/>
      <c r="S46" s="40"/>
      <c r="T46" s="40"/>
      <c r="U46" s="40" t="s">
        <v>29</v>
      </c>
      <c r="V46" s="40"/>
      <c r="W46" s="40"/>
      <c r="X46" s="41">
        <f t="shared" si="13"/>
        <v>2.7921</v>
      </c>
      <c r="Y46" s="41"/>
      <c r="Z46" s="41">
        <f t="shared" si="14"/>
        <v>5.5842000000000001</v>
      </c>
      <c r="AA46" s="42"/>
    </row>
    <row r="47" spans="6:27" x14ac:dyDescent="0.25">
      <c r="F47" s="34"/>
      <c r="G47" s="35"/>
      <c r="H47" s="36"/>
      <c r="I47" s="40" t="s">
        <v>6</v>
      </c>
      <c r="J47" s="40"/>
      <c r="K47" s="40"/>
      <c r="L47" s="41">
        <v>4.91</v>
      </c>
      <c r="M47" s="41"/>
      <c r="N47" s="41">
        <f t="shared" si="12"/>
        <v>9.82</v>
      </c>
      <c r="O47" s="42"/>
      <c r="R47" s="45"/>
      <c r="S47" s="40"/>
      <c r="T47" s="40"/>
      <c r="U47" s="40" t="s">
        <v>6</v>
      </c>
      <c r="V47" s="40"/>
      <c r="W47" s="40"/>
      <c r="X47" s="41">
        <f t="shared" si="13"/>
        <v>6.0392999999999999</v>
      </c>
      <c r="Y47" s="41"/>
      <c r="Z47" s="41">
        <f t="shared" si="14"/>
        <v>12.0786</v>
      </c>
      <c r="AA47" s="42"/>
    </row>
    <row r="48" spans="6:27" x14ac:dyDescent="0.25">
      <c r="F48" s="37"/>
      <c r="G48" s="38"/>
      <c r="H48" s="39"/>
      <c r="I48" s="40" t="s">
        <v>3</v>
      </c>
      <c r="J48" s="40"/>
      <c r="K48" s="40"/>
      <c r="L48" s="41">
        <v>1</v>
      </c>
      <c r="M48" s="41"/>
      <c r="N48" s="41">
        <f t="shared" si="12"/>
        <v>2</v>
      </c>
      <c r="O48" s="42"/>
      <c r="R48" s="45"/>
      <c r="S48" s="40"/>
      <c r="T48" s="40"/>
      <c r="U48" s="40" t="s">
        <v>3</v>
      </c>
      <c r="V48" s="40"/>
      <c r="W48" s="40"/>
      <c r="X48" s="41">
        <f t="shared" si="13"/>
        <v>1.23</v>
      </c>
      <c r="Y48" s="41"/>
      <c r="Z48" s="41">
        <f t="shared" si="14"/>
        <v>2.46</v>
      </c>
      <c r="AA48" s="42"/>
    </row>
    <row r="49" spans="6:27" ht="15.75" thickBot="1" x14ac:dyDescent="0.3">
      <c r="F49" s="60" t="s">
        <v>12</v>
      </c>
      <c r="G49" s="61"/>
      <c r="H49" s="61"/>
      <c r="I49" s="61"/>
      <c r="J49" s="61"/>
      <c r="K49" s="61"/>
      <c r="L49" s="62">
        <f>SUM(L42:M48)</f>
        <v>18.32</v>
      </c>
      <c r="M49" s="61"/>
      <c r="N49" s="62">
        <f>SUM(N42:O48)</f>
        <v>36.64</v>
      </c>
      <c r="O49" s="63"/>
      <c r="R49" s="29" t="s">
        <v>12</v>
      </c>
      <c r="S49" s="30"/>
      <c r="T49" s="30"/>
      <c r="U49" s="30"/>
      <c r="V49" s="30"/>
      <c r="W49" s="30"/>
      <c r="X49" s="43">
        <f>SUM(X42:Y48)</f>
        <v>22.5336</v>
      </c>
      <c r="Y49" s="30"/>
      <c r="Z49" s="43">
        <f>SUM(Z42:AA48)</f>
        <v>45.0672</v>
      </c>
      <c r="AA49" s="44"/>
    </row>
    <row r="50" spans="6:27" x14ac:dyDescent="0.25">
      <c r="F50" s="52" t="s">
        <v>30</v>
      </c>
      <c r="G50" s="53"/>
      <c r="H50" s="53"/>
      <c r="I50" s="53" t="s">
        <v>31</v>
      </c>
      <c r="J50" s="53"/>
      <c r="K50" s="53"/>
      <c r="L50" s="54">
        <v>12</v>
      </c>
      <c r="M50" s="54"/>
      <c r="N50" s="54">
        <f>$H$51*L50</f>
        <v>12</v>
      </c>
      <c r="O50" s="55"/>
      <c r="R50" s="52" t="s">
        <v>30</v>
      </c>
      <c r="S50" s="53"/>
      <c r="T50" s="53"/>
      <c r="U50" s="53" t="s">
        <v>31</v>
      </c>
      <c r="V50" s="53"/>
      <c r="W50" s="53"/>
      <c r="X50" s="54">
        <f>L50*$G$7</f>
        <v>14.76</v>
      </c>
      <c r="Y50" s="54"/>
      <c r="Z50" s="54">
        <f>$H$51*X50</f>
        <v>14.76</v>
      </c>
      <c r="AA50" s="55"/>
    </row>
    <row r="51" spans="6:27" x14ac:dyDescent="0.25">
      <c r="F51" s="45" t="s">
        <v>7</v>
      </c>
      <c r="G51" s="40"/>
      <c r="H51" s="1">
        <v>1</v>
      </c>
      <c r="I51" s="40" t="s">
        <v>32</v>
      </c>
      <c r="J51" s="40"/>
      <c r="K51" s="40"/>
      <c r="L51" s="41">
        <v>11.02</v>
      </c>
      <c r="M51" s="41"/>
      <c r="N51" s="41">
        <f t="shared" ref="N51:N54" si="15">$H$51*L51</f>
        <v>11.02</v>
      </c>
      <c r="O51" s="42"/>
      <c r="R51" s="45" t="s">
        <v>7</v>
      </c>
      <c r="S51" s="40"/>
      <c r="T51" s="1">
        <v>1</v>
      </c>
      <c r="U51" s="40" t="s">
        <v>32</v>
      </c>
      <c r="V51" s="40"/>
      <c r="W51" s="40"/>
      <c r="X51" s="41">
        <f t="shared" ref="X51:X54" si="16">L51*$G$7</f>
        <v>13.554599999999999</v>
      </c>
      <c r="Y51" s="41"/>
      <c r="Z51" s="41">
        <f t="shared" ref="Z51:Z54" si="17">$H$51*X51</f>
        <v>13.554599999999999</v>
      </c>
      <c r="AA51" s="42"/>
    </row>
    <row r="52" spans="6:27" x14ac:dyDescent="0.25">
      <c r="F52" s="45"/>
      <c r="G52" s="40"/>
      <c r="H52" s="40"/>
      <c r="I52" s="40" t="s">
        <v>3</v>
      </c>
      <c r="J52" s="40"/>
      <c r="K52" s="40"/>
      <c r="L52" s="41">
        <v>1</v>
      </c>
      <c r="M52" s="41"/>
      <c r="N52" s="41">
        <f t="shared" si="15"/>
        <v>1</v>
      </c>
      <c r="O52" s="42"/>
      <c r="R52" s="45"/>
      <c r="S52" s="40"/>
      <c r="T52" s="40"/>
      <c r="U52" s="40" t="s">
        <v>3</v>
      </c>
      <c r="V52" s="40"/>
      <c r="W52" s="40"/>
      <c r="X52" s="41">
        <f t="shared" si="16"/>
        <v>1.23</v>
      </c>
      <c r="Y52" s="41"/>
      <c r="Z52" s="41">
        <f t="shared" si="17"/>
        <v>1.23</v>
      </c>
      <c r="AA52" s="42"/>
    </row>
    <row r="53" spans="6:27" x14ac:dyDescent="0.25">
      <c r="F53" s="45"/>
      <c r="G53" s="40"/>
      <c r="H53" s="40"/>
      <c r="I53" s="40" t="s">
        <v>4</v>
      </c>
      <c r="J53" s="40"/>
      <c r="K53" s="40"/>
      <c r="L53" s="41">
        <v>2</v>
      </c>
      <c r="M53" s="41"/>
      <c r="N53" s="41">
        <f t="shared" si="15"/>
        <v>2</v>
      </c>
      <c r="O53" s="42"/>
      <c r="R53" s="45"/>
      <c r="S53" s="40"/>
      <c r="T53" s="40"/>
      <c r="U53" s="40" t="s">
        <v>4</v>
      </c>
      <c r="V53" s="40"/>
      <c r="W53" s="40"/>
      <c r="X53" s="41">
        <f t="shared" si="16"/>
        <v>2.46</v>
      </c>
      <c r="Y53" s="41"/>
      <c r="Z53" s="41">
        <f t="shared" si="17"/>
        <v>2.46</v>
      </c>
      <c r="AA53" s="42"/>
    </row>
    <row r="54" spans="6:27" x14ac:dyDescent="0.25">
      <c r="F54" s="45"/>
      <c r="G54" s="40"/>
      <c r="H54" s="40"/>
      <c r="I54" s="40" t="s">
        <v>6</v>
      </c>
      <c r="J54" s="40"/>
      <c r="K54" s="40"/>
      <c r="L54" s="41">
        <v>10</v>
      </c>
      <c r="M54" s="41"/>
      <c r="N54" s="41">
        <f t="shared" si="15"/>
        <v>10</v>
      </c>
      <c r="O54" s="42"/>
      <c r="R54" s="45"/>
      <c r="S54" s="40"/>
      <c r="T54" s="40"/>
      <c r="U54" s="40" t="s">
        <v>6</v>
      </c>
      <c r="V54" s="40"/>
      <c r="W54" s="40"/>
      <c r="X54" s="41">
        <f t="shared" si="16"/>
        <v>12.3</v>
      </c>
      <c r="Y54" s="41"/>
      <c r="Z54" s="41">
        <f t="shared" si="17"/>
        <v>12.3</v>
      </c>
      <c r="AA54" s="42"/>
    </row>
    <row r="55" spans="6:27" ht="15.75" thickBot="1" x14ac:dyDescent="0.3">
      <c r="F55" s="60" t="s">
        <v>12</v>
      </c>
      <c r="G55" s="61"/>
      <c r="H55" s="61"/>
      <c r="I55" s="61"/>
      <c r="J55" s="61"/>
      <c r="K55" s="61"/>
      <c r="L55" s="62">
        <f>SUM(L50:M54)</f>
        <v>36.019999999999996</v>
      </c>
      <c r="M55" s="61"/>
      <c r="N55" s="62">
        <f>SUM(N50:O54)</f>
        <v>36.019999999999996</v>
      </c>
      <c r="O55" s="63"/>
      <c r="R55" s="29" t="s">
        <v>12</v>
      </c>
      <c r="S55" s="30"/>
      <c r="T55" s="30"/>
      <c r="U55" s="30"/>
      <c r="V55" s="30"/>
      <c r="W55" s="30"/>
      <c r="X55" s="43">
        <f>SUM(X50:Y54)</f>
        <v>44.304599999999994</v>
      </c>
      <c r="Y55" s="30"/>
      <c r="Z55" s="43">
        <f>SUM(Z50:AA54)</f>
        <v>44.304599999999994</v>
      </c>
      <c r="AA55" s="44"/>
    </row>
    <row r="56" spans="6:27" x14ac:dyDescent="0.25">
      <c r="F56" s="52" t="s">
        <v>33</v>
      </c>
      <c r="G56" s="53"/>
      <c r="H56" s="53"/>
      <c r="I56" s="53" t="s">
        <v>34</v>
      </c>
      <c r="J56" s="53"/>
      <c r="K56" s="53"/>
      <c r="L56" s="54">
        <v>16.79</v>
      </c>
      <c r="M56" s="54"/>
      <c r="N56" s="54">
        <f>$H$57*L56</f>
        <v>16.79</v>
      </c>
      <c r="O56" s="55"/>
      <c r="R56" s="52" t="s">
        <v>33</v>
      </c>
      <c r="S56" s="53"/>
      <c r="T56" s="53"/>
      <c r="U56" s="53" t="s">
        <v>34</v>
      </c>
      <c r="V56" s="53"/>
      <c r="W56" s="53"/>
      <c r="X56" s="54">
        <f>L56*$G$7</f>
        <v>20.651699999999998</v>
      </c>
      <c r="Y56" s="54"/>
      <c r="Z56" s="54">
        <f>$H$57*X56</f>
        <v>20.651699999999998</v>
      </c>
      <c r="AA56" s="55"/>
    </row>
    <row r="57" spans="6:27" x14ac:dyDescent="0.25">
      <c r="F57" s="45" t="s">
        <v>7</v>
      </c>
      <c r="G57" s="40"/>
      <c r="H57" s="1">
        <v>1</v>
      </c>
      <c r="I57" s="40" t="s">
        <v>35</v>
      </c>
      <c r="J57" s="40"/>
      <c r="K57" s="40"/>
      <c r="L57" s="41">
        <v>6.29</v>
      </c>
      <c r="M57" s="41"/>
      <c r="N57" s="41">
        <f t="shared" ref="N57:N60" si="18">$H$57*L57</f>
        <v>6.29</v>
      </c>
      <c r="O57" s="42"/>
      <c r="R57" s="45" t="s">
        <v>7</v>
      </c>
      <c r="S57" s="40"/>
      <c r="T57" s="1">
        <v>1</v>
      </c>
      <c r="U57" s="40" t="s">
        <v>35</v>
      </c>
      <c r="V57" s="40"/>
      <c r="W57" s="40"/>
      <c r="X57" s="41">
        <f t="shared" ref="X57:X60" si="19">L57*$G$7</f>
        <v>7.7366999999999999</v>
      </c>
      <c r="Y57" s="41"/>
      <c r="Z57" s="41">
        <f t="shared" ref="Z57:Z60" si="20">$H$57*X57</f>
        <v>7.7366999999999999</v>
      </c>
      <c r="AA57" s="42"/>
    </row>
    <row r="58" spans="6:27" x14ac:dyDescent="0.25">
      <c r="F58" s="45"/>
      <c r="G58" s="40"/>
      <c r="H58" s="40"/>
      <c r="I58" s="40" t="s">
        <v>36</v>
      </c>
      <c r="J58" s="40"/>
      <c r="K58" s="40"/>
      <c r="L58" s="41">
        <v>0.96</v>
      </c>
      <c r="M58" s="41"/>
      <c r="N58" s="41">
        <f t="shared" si="18"/>
        <v>0.96</v>
      </c>
      <c r="O58" s="42"/>
      <c r="R58" s="45"/>
      <c r="S58" s="40"/>
      <c r="T58" s="40"/>
      <c r="U58" s="40" t="s">
        <v>36</v>
      </c>
      <c r="V58" s="40"/>
      <c r="W58" s="40"/>
      <c r="X58" s="41">
        <f t="shared" si="19"/>
        <v>1.1807999999999998</v>
      </c>
      <c r="Y58" s="41"/>
      <c r="Z58" s="41">
        <f t="shared" si="20"/>
        <v>1.1807999999999998</v>
      </c>
      <c r="AA58" s="42"/>
    </row>
    <row r="59" spans="6:27" x14ac:dyDescent="0.25">
      <c r="F59" s="45"/>
      <c r="G59" s="40"/>
      <c r="H59" s="40"/>
      <c r="I59" s="40" t="s">
        <v>4</v>
      </c>
      <c r="J59" s="40"/>
      <c r="K59" s="40"/>
      <c r="L59" s="41">
        <v>3</v>
      </c>
      <c r="M59" s="41"/>
      <c r="N59" s="41">
        <f t="shared" si="18"/>
        <v>3</v>
      </c>
      <c r="O59" s="42"/>
      <c r="R59" s="45"/>
      <c r="S59" s="40"/>
      <c r="T59" s="40"/>
      <c r="U59" s="40" t="s">
        <v>4</v>
      </c>
      <c r="V59" s="40"/>
      <c r="W59" s="40"/>
      <c r="X59" s="41">
        <f t="shared" si="19"/>
        <v>3.69</v>
      </c>
      <c r="Y59" s="41"/>
      <c r="Z59" s="41">
        <f t="shared" si="20"/>
        <v>3.69</v>
      </c>
      <c r="AA59" s="42"/>
    </row>
    <row r="60" spans="6:27" x14ac:dyDescent="0.25">
      <c r="F60" s="45"/>
      <c r="G60" s="40"/>
      <c r="H60" s="40"/>
      <c r="I60" s="40" t="s">
        <v>3</v>
      </c>
      <c r="J60" s="40"/>
      <c r="K60" s="40"/>
      <c r="L60" s="41">
        <v>1</v>
      </c>
      <c r="M60" s="41"/>
      <c r="N60" s="41">
        <f t="shared" si="18"/>
        <v>1</v>
      </c>
      <c r="O60" s="42"/>
      <c r="R60" s="45"/>
      <c r="S60" s="40"/>
      <c r="T60" s="40"/>
      <c r="U60" s="40" t="s">
        <v>3</v>
      </c>
      <c r="V60" s="40"/>
      <c r="W60" s="40"/>
      <c r="X60" s="41">
        <f t="shared" si="19"/>
        <v>1.23</v>
      </c>
      <c r="Y60" s="41"/>
      <c r="Z60" s="41">
        <f t="shared" si="20"/>
        <v>1.23</v>
      </c>
      <c r="AA60" s="42"/>
    </row>
    <row r="61" spans="6:27" ht="15.75" thickBot="1" x14ac:dyDescent="0.3">
      <c r="F61" s="60" t="s">
        <v>12</v>
      </c>
      <c r="G61" s="61"/>
      <c r="H61" s="61"/>
      <c r="I61" s="61"/>
      <c r="J61" s="61"/>
      <c r="K61" s="61"/>
      <c r="L61" s="62">
        <f>SUM(L56:M60)</f>
        <v>28.04</v>
      </c>
      <c r="M61" s="61"/>
      <c r="N61" s="62">
        <f>SUM(N56:O60)</f>
        <v>28.04</v>
      </c>
      <c r="O61" s="63"/>
      <c r="R61" s="29" t="s">
        <v>12</v>
      </c>
      <c r="S61" s="30"/>
      <c r="T61" s="30"/>
      <c r="U61" s="30"/>
      <c r="V61" s="30"/>
      <c r="W61" s="30"/>
      <c r="X61" s="43">
        <f>SUM(X56:Y60)</f>
        <v>34.489199999999997</v>
      </c>
      <c r="Y61" s="30"/>
      <c r="Z61" s="43">
        <f>SUM(Z56:AA60)</f>
        <v>34.489199999999997</v>
      </c>
      <c r="AA61" s="44"/>
    </row>
    <row r="62" spans="6:27" x14ac:dyDescent="0.25">
      <c r="F62" s="52" t="s">
        <v>37</v>
      </c>
      <c r="G62" s="53"/>
      <c r="H62" s="53"/>
      <c r="I62" s="53" t="s">
        <v>38</v>
      </c>
      <c r="J62" s="53"/>
      <c r="K62" s="53"/>
      <c r="L62" s="54">
        <v>5.24</v>
      </c>
      <c r="M62" s="54"/>
      <c r="N62" s="54">
        <f>$H$63*L62</f>
        <v>5.24</v>
      </c>
      <c r="O62" s="55"/>
      <c r="R62" s="52" t="s">
        <v>37</v>
      </c>
      <c r="S62" s="53"/>
      <c r="T62" s="53"/>
      <c r="U62" s="53" t="s">
        <v>38</v>
      </c>
      <c r="V62" s="53"/>
      <c r="W62" s="53"/>
      <c r="X62" s="54">
        <f>L62*$G$7</f>
        <v>6.4451999999999998</v>
      </c>
      <c r="Y62" s="54"/>
      <c r="Z62" s="54">
        <f>$H$63*X62</f>
        <v>6.4451999999999998</v>
      </c>
      <c r="AA62" s="55"/>
    </row>
    <row r="63" spans="6:27" x14ac:dyDescent="0.25">
      <c r="F63" s="45" t="s">
        <v>7</v>
      </c>
      <c r="G63" s="40"/>
      <c r="H63" s="1">
        <v>1</v>
      </c>
      <c r="I63" s="40" t="s">
        <v>5</v>
      </c>
      <c r="J63" s="40"/>
      <c r="K63" s="40"/>
      <c r="L63" s="41">
        <v>4.88</v>
      </c>
      <c r="M63" s="41"/>
      <c r="N63" s="41">
        <f t="shared" ref="N63:N64" si="21">$H$63*L63</f>
        <v>4.88</v>
      </c>
      <c r="O63" s="42"/>
      <c r="R63" s="45" t="s">
        <v>7</v>
      </c>
      <c r="S63" s="40"/>
      <c r="T63" s="1">
        <v>1</v>
      </c>
      <c r="U63" s="40" t="s">
        <v>5</v>
      </c>
      <c r="V63" s="40"/>
      <c r="W63" s="40"/>
      <c r="X63" s="41">
        <f t="shared" ref="X63:X64" si="22">L63*$G$7</f>
        <v>6.0023999999999997</v>
      </c>
      <c r="Y63" s="41"/>
      <c r="Z63" s="41">
        <f t="shared" ref="Z63:Z64" si="23">$H$63*X63</f>
        <v>6.0023999999999997</v>
      </c>
      <c r="AA63" s="42"/>
    </row>
    <row r="64" spans="6:27" x14ac:dyDescent="0.25">
      <c r="F64" s="45"/>
      <c r="G64" s="40"/>
      <c r="H64" s="40"/>
      <c r="I64" s="40" t="s">
        <v>4</v>
      </c>
      <c r="J64" s="40"/>
      <c r="K64" s="40"/>
      <c r="L64" s="41">
        <v>4</v>
      </c>
      <c r="M64" s="41"/>
      <c r="N64" s="41">
        <f t="shared" si="21"/>
        <v>4</v>
      </c>
      <c r="O64" s="42"/>
      <c r="R64" s="45"/>
      <c r="S64" s="40"/>
      <c r="T64" s="40"/>
      <c r="U64" s="40" t="s">
        <v>4</v>
      </c>
      <c r="V64" s="40"/>
      <c r="W64" s="40"/>
      <c r="X64" s="41">
        <f t="shared" si="22"/>
        <v>4.92</v>
      </c>
      <c r="Y64" s="41"/>
      <c r="Z64" s="41">
        <f t="shared" si="23"/>
        <v>4.92</v>
      </c>
      <c r="AA64" s="42"/>
    </row>
    <row r="65" spans="6:27" ht="15.75" thickBot="1" x14ac:dyDescent="0.3">
      <c r="F65" s="60" t="s">
        <v>12</v>
      </c>
      <c r="G65" s="61"/>
      <c r="H65" s="61"/>
      <c r="I65" s="61"/>
      <c r="J65" s="61"/>
      <c r="K65" s="61"/>
      <c r="L65" s="62">
        <f>SUM(L62:M64)</f>
        <v>14.120000000000001</v>
      </c>
      <c r="M65" s="61"/>
      <c r="N65" s="62">
        <f>SUM(N62:O64)</f>
        <v>14.120000000000001</v>
      </c>
      <c r="O65" s="63"/>
      <c r="R65" s="29" t="s">
        <v>12</v>
      </c>
      <c r="S65" s="30"/>
      <c r="T65" s="30"/>
      <c r="U65" s="30"/>
      <c r="V65" s="30"/>
      <c r="W65" s="30"/>
      <c r="X65" s="43">
        <f>SUM(X62:Y64)</f>
        <v>17.367599999999999</v>
      </c>
      <c r="Y65" s="30"/>
      <c r="Z65" s="43">
        <f>SUM(Z62:AA64)</f>
        <v>17.367599999999999</v>
      </c>
      <c r="AA65" s="44"/>
    </row>
    <row r="66" spans="6:27" x14ac:dyDescent="0.25">
      <c r="F66" s="52" t="s">
        <v>39</v>
      </c>
      <c r="G66" s="53"/>
      <c r="H66" s="53"/>
      <c r="I66" s="53" t="s">
        <v>41</v>
      </c>
      <c r="J66" s="53"/>
      <c r="K66" s="53"/>
      <c r="L66" s="54">
        <v>16.79</v>
      </c>
      <c r="M66" s="54"/>
      <c r="N66" s="54">
        <f>$H$67*L66</f>
        <v>16.79</v>
      </c>
      <c r="O66" s="55"/>
      <c r="R66" s="52" t="s">
        <v>39</v>
      </c>
      <c r="S66" s="53"/>
      <c r="T66" s="53"/>
      <c r="U66" s="53" t="s">
        <v>41</v>
      </c>
      <c r="V66" s="53"/>
      <c r="W66" s="53"/>
      <c r="X66" s="54">
        <f>L66*$G$7</f>
        <v>20.651699999999998</v>
      </c>
      <c r="Y66" s="54"/>
      <c r="Z66" s="54">
        <f>$H$67*X66</f>
        <v>20.651699999999998</v>
      </c>
      <c r="AA66" s="55"/>
    </row>
    <row r="67" spans="6:27" x14ac:dyDescent="0.25">
      <c r="F67" s="45" t="s">
        <v>7</v>
      </c>
      <c r="G67" s="40"/>
      <c r="H67" s="1">
        <v>1</v>
      </c>
      <c r="I67" s="40" t="s">
        <v>42</v>
      </c>
      <c r="J67" s="40"/>
      <c r="K67" s="40"/>
      <c r="L67" s="41">
        <v>4.5599999999999996</v>
      </c>
      <c r="M67" s="41"/>
      <c r="N67" s="41">
        <f t="shared" ref="N67:N69" si="24">$H$67*L67</f>
        <v>4.5599999999999996</v>
      </c>
      <c r="O67" s="42"/>
      <c r="R67" s="45" t="s">
        <v>7</v>
      </c>
      <c r="S67" s="40"/>
      <c r="T67" s="1">
        <v>1</v>
      </c>
      <c r="U67" s="40" t="s">
        <v>42</v>
      </c>
      <c r="V67" s="40"/>
      <c r="W67" s="40"/>
      <c r="X67" s="41">
        <f t="shared" ref="X67:X69" si="25">L67*$G$7</f>
        <v>5.6087999999999996</v>
      </c>
      <c r="Y67" s="41"/>
      <c r="Z67" s="41">
        <f t="shared" ref="Z67:Z69" si="26">$H$67*X67</f>
        <v>5.6087999999999996</v>
      </c>
      <c r="AA67" s="42"/>
    </row>
    <row r="68" spans="6:27" x14ac:dyDescent="0.25">
      <c r="F68" s="45"/>
      <c r="G68" s="40"/>
      <c r="H68" s="40"/>
      <c r="I68" s="40" t="s">
        <v>5</v>
      </c>
      <c r="J68" s="40"/>
      <c r="K68" s="40"/>
      <c r="L68" s="41">
        <v>1.39</v>
      </c>
      <c r="M68" s="41"/>
      <c r="N68" s="41">
        <f t="shared" si="24"/>
        <v>1.39</v>
      </c>
      <c r="O68" s="42"/>
      <c r="R68" s="45"/>
      <c r="S68" s="40"/>
      <c r="T68" s="40"/>
      <c r="U68" s="40" t="s">
        <v>5</v>
      </c>
      <c r="V68" s="40"/>
      <c r="W68" s="40"/>
      <c r="X68" s="41">
        <f t="shared" si="25"/>
        <v>1.7096999999999998</v>
      </c>
      <c r="Y68" s="41"/>
      <c r="Z68" s="41">
        <f t="shared" si="26"/>
        <v>1.7096999999999998</v>
      </c>
      <c r="AA68" s="42"/>
    </row>
    <row r="69" spans="6:27" x14ac:dyDescent="0.25">
      <c r="F69" s="45"/>
      <c r="G69" s="40"/>
      <c r="H69" s="40"/>
      <c r="I69" s="40" t="s">
        <v>4</v>
      </c>
      <c r="J69" s="40"/>
      <c r="K69" s="40"/>
      <c r="L69" s="41">
        <v>11</v>
      </c>
      <c r="M69" s="41"/>
      <c r="N69" s="41">
        <f t="shared" si="24"/>
        <v>11</v>
      </c>
      <c r="O69" s="42"/>
      <c r="R69" s="45"/>
      <c r="S69" s="40"/>
      <c r="T69" s="40"/>
      <c r="U69" s="40" t="s">
        <v>4</v>
      </c>
      <c r="V69" s="40"/>
      <c r="W69" s="40"/>
      <c r="X69" s="41">
        <f t="shared" si="25"/>
        <v>13.53</v>
      </c>
      <c r="Y69" s="41"/>
      <c r="Z69" s="41">
        <f t="shared" si="26"/>
        <v>13.53</v>
      </c>
      <c r="AA69" s="42"/>
    </row>
    <row r="70" spans="6:27" ht="15.75" thickBot="1" x14ac:dyDescent="0.3">
      <c r="F70" s="60" t="s">
        <v>12</v>
      </c>
      <c r="G70" s="61"/>
      <c r="H70" s="61"/>
      <c r="I70" s="61"/>
      <c r="J70" s="61"/>
      <c r="K70" s="61"/>
      <c r="L70" s="62">
        <f>SUM(L66:M69)</f>
        <v>33.739999999999995</v>
      </c>
      <c r="M70" s="61"/>
      <c r="N70" s="62">
        <f>SUM(N66:O69)</f>
        <v>33.739999999999995</v>
      </c>
      <c r="O70" s="63"/>
      <c r="R70" s="29" t="s">
        <v>12</v>
      </c>
      <c r="S70" s="30"/>
      <c r="T70" s="30"/>
      <c r="U70" s="30"/>
      <c r="V70" s="30"/>
      <c r="W70" s="30"/>
      <c r="X70" s="43">
        <f>SUM(X66:Y69)</f>
        <v>41.5002</v>
      </c>
      <c r="Y70" s="30"/>
      <c r="Z70" s="43">
        <f>SUM(Z66:AA69)</f>
        <v>41.5002</v>
      </c>
      <c r="AA70" s="44"/>
    </row>
    <row r="71" spans="6:27" x14ac:dyDescent="0.25">
      <c r="F71" s="52" t="s">
        <v>43</v>
      </c>
      <c r="G71" s="53"/>
      <c r="H71" s="53"/>
      <c r="I71" s="53" t="s">
        <v>44</v>
      </c>
      <c r="J71" s="53"/>
      <c r="K71" s="53"/>
      <c r="L71" s="54">
        <v>5.43</v>
      </c>
      <c r="M71" s="54"/>
      <c r="N71" s="54">
        <f>$H$72*L71</f>
        <v>5.43</v>
      </c>
      <c r="O71" s="55"/>
      <c r="R71" s="52" t="s">
        <v>43</v>
      </c>
      <c r="S71" s="53"/>
      <c r="T71" s="53"/>
      <c r="U71" s="53" t="s">
        <v>44</v>
      </c>
      <c r="V71" s="53"/>
      <c r="W71" s="53"/>
      <c r="X71" s="54">
        <f>L71*$G$7</f>
        <v>6.6788999999999996</v>
      </c>
      <c r="Y71" s="54"/>
      <c r="Z71" s="54">
        <f>$H$72*X71</f>
        <v>6.6788999999999996</v>
      </c>
      <c r="AA71" s="55"/>
    </row>
    <row r="72" spans="6:27" x14ac:dyDescent="0.25">
      <c r="F72" s="45" t="s">
        <v>7</v>
      </c>
      <c r="G72" s="40"/>
      <c r="H72" s="1">
        <v>1</v>
      </c>
      <c r="I72" s="40" t="s">
        <v>45</v>
      </c>
      <c r="J72" s="40"/>
      <c r="K72" s="40"/>
      <c r="L72" s="41">
        <v>2.7</v>
      </c>
      <c r="M72" s="41"/>
      <c r="N72" s="41">
        <f>$H$72*L72</f>
        <v>2.7</v>
      </c>
      <c r="O72" s="42"/>
      <c r="R72" s="45" t="s">
        <v>7</v>
      </c>
      <c r="S72" s="40"/>
      <c r="T72" s="1">
        <v>1</v>
      </c>
      <c r="U72" s="40" t="s">
        <v>45</v>
      </c>
      <c r="V72" s="40"/>
      <c r="W72" s="40"/>
      <c r="X72" s="41">
        <f t="shared" ref="X72:X73" si="27">L72*$G$7</f>
        <v>3.3210000000000002</v>
      </c>
      <c r="Y72" s="41"/>
      <c r="Z72" s="41">
        <f>$H$72*X72</f>
        <v>3.3210000000000002</v>
      </c>
      <c r="AA72" s="42"/>
    </row>
    <row r="73" spans="6:27" x14ac:dyDescent="0.25">
      <c r="F73" s="45"/>
      <c r="G73" s="40"/>
      <c r="H73" s="40"/>
      <c r="I73" s="40" t="s">
        <v>6</v>
      </c>
      <c r="J73" s="40"/>
      <c r="K73" s="40"/>
      <c r="L73" s="41">
        <v>2.2400000000000002</v>
      </c>
      <c r="M73" s="41"/>
      <c r="N73" s="41">
        <f>6*L73</f>
        <v>13.440000000000001</v>
      </c>
      <c r="O73" s="42"/>
      <c r="R73" s="45"/>
      <c r="S73" s="40"/>
      <c r="T73" s="40"/>
      <c r="U73" s="40" t="s">
        <v>6</v>
      </c>
      <c r="V73" s="40"/>
      <c r="W73" s="40"/>
      <c r="X73" s="41">
        <f t="shared" si="27"/>
        <v>2.7552000000000003</v>
      </c>
      <c r="Y73" s="41"/>
      <c r="Z73" s="41">
        <f>6*X73</f>
        <v>16.531200000000002</v>
      </c>
      <c r="AA73" s="42"/>
    </row>
    <row r="74" spans="6:27" ht="15.75" thickBot="1" x14ac:dyDescent="0.3">
      <c r="F74" s="29" t="s">
        <v>12</v>
      </c>
      <c r="G74" s="30"/>
      <c r="H74" s="30"/>
      <c r="I74" s="30"/>
      <c r="J74" s="30"/>
      <c r="K74" s="30"/>
      <c r="L74" s="43">
        <f>SUM(L71:M73)</f>
        <v>10.37</v>
      </c>
      <c r="M74" s="30"/>
      <c r="N74" s="43">
        <f>SUM(N71:O73)</f>
        <v>21.57</v>
      </c>
      <c r="O74" s="44"/>
      <c r="R74" s="29" t="s">
        <v>12</v>
      </c>
      <c r="S74" s="30"/>
      <c r="T74" s="30"/>
      <c r="U74" s="30"/>
      <c r="V74" s="30"/>
      <c r="W74" s="30"/>
      <c r="X74" s="43">
        <f>SUM(X71:Y73)</f>
        <v>12.755100000000001</v>
      </c>
      <c r="Y74" s="30"/>
      <c r="Z74" s="43">
        <f>SUM(Z71:AA73)</f>
        <v>26.531100000000002</v>
      </c>
      <c r="AA74" s="44"/>
    </row>
    <row r="75" spans="6:27" x14ac:dyDescent="0.25">
      <c r="F75" s="3"/>
      <c r="G75" s="3"/>
      <c r="H75" s="3"/>
      <c r="I75" s="3"/>
      <c r="J75" s="3"/>
      <c r="K75" s="3"/>
      <c r="L75" s="5"/>
      <c r="M75" s="3"/>
      <c r="N75" s="5"/>
      <c r="O75" s="3"/>
      <c r="P75" s="4"/>
    </row>
    <row r="76" spans="6:27" ht="15.75" thickBot="1" x14ac:dyDescent="0.3"/>
    <row r="77" spans="6:27" x14ac:dyDescent="0.25">
      <c r="F77" s="49" t="s">
        <v>8</v>
      </c>
      <c r="G77" s="50"/>
      <c r="H77" s="50"/>
      <c r="I77" s="50" t="s">
        <v>9</v>
      </c>
      <c r="J77" s="50"/>
      <c r="K77" s="50"/>
      <c r="L77" s="8" t="s">
        <v>10</v>
      </c>
      <c r="M77" s="8"/>
      <c r="N77" s="50" t="s">
        <v>11</v>
      </c>
      <c r="O77" s="51"/>
      <c r="P77" s="4"/>
      <c r="R77" s="49" t="s">
        <v>8</v>
      </c>
      <c r="S77" s="50"/>
      <c r="T77" s="50"/>
      <c r="U77" s="50" t="s">
        <v>9</v>
      </c>
      <c r="V77" s="50"/>
      <c r="W77" s="50"/>
      <c r="X77" s="8" t="s">
        <v>10</v>
      </c>
      <c r="Y77" s="8"/>
      <c r="Z77" s="50" t="s">
        <v>11</v>
      </c>
      <c r="AA77" s="51"/>
    </row>
    <row r="78" spans="6:27" x14ac:dyDescent="0.25">
      <c r="F78" s="45" t="s">
        <v>46</v>
      </c>
      <c r="G78" s="40"/>
      <c r="H78" s="40"/>
      <c r="I78" s="40" t="s">
        <v>48</v>
      </c>
      <c r="J78" s="40"/>
      <c r="K78" s="40"/>
      <c r="L78" s="41">
        <v>362.9</v>
      </c>
      <c r="M78" s="41"/>
      <c r="N78" s="41">
        <f>$H$79*L78</f>
        <v>362.9</v>
      </c>
      <c r="O78" s="42"/>
      <c r="R78" s="45" t="s">
        <v>56</v>
      </c>
      <c r="S78" s="40"/>
      <c r="T78" s="40"/>
      <c r="U78" s="40" t="s">
        <v>46</v>
      </c>
      <c r="V78" s="40"/>
      <c r="W78" s="40"/>
      <c r="X78" s="41">
        <f>N86</f>
        <v>1310.45</v>
      </c>
      <c r="Y78" s="41"/>
      <c r="Z78" s="41">
        <f>$T$79*X78</f>
        <v>1310.45</v>
      </c>
      <c r="AA78" s="42"/>
    </row>
    <row r="79" spans="6:27" x14ac:dyDescent="0.25">
      <c r="F79" s="45" t="s">
        <v>7</v>
      </c>
      <c r="G79" s="40"/>
      <c r="H79" s="1">
        <v>1</v>
      </c>
      <c r="I79" s="40" t="s">
        <v>47</v>
      </c>
      <c r="J79" s="40"/>
      <c r="K79" s="40"/>
      <c r="L79" s="41">
        <v>97</v>
      </c>
      <c r="M79" s="41"/>
      <c r="N79" s="41">
        <f t="shared" ref="N79:N84" si="28">$H$79*L79</f>
        <v>97</v>
      </c>
      <c r="O79" s="42"/>
      <c r="R79" s="45" t="s">
        <v>7</v>
      </c>
      <c r="S79" s="40"/>
      <c r="T79" s="1">
        <v>1</v>
      </c>
      <c r="U79" s="40" t="s">
        <v>57</v>
      </c>
      <c r="V79" s="40"/>
      <c r="W79" s="40"/>
      <c r="X79" s="41">
        <f>(X37+X41+X49+X55+X61+X65+X70+X74)</f>
        <v>248.57069999999999</v>
      </c>
      <c r="Y79" s="41"/>
      <c r="Z79" s="41">
        <f t="shared" ref="Z79:Z82" si="29">$T$79*X79</f>
        <v>248.57069999999999</v>
      </c>
      <c r="AA79" s="42"/>
    </row>
    <row r="80" spans="6:27" x14ac:dyDescent="0.25">
      <c r="F80" s="31"/>
      <c r="G80" s="32"/>
      <c r="H80" s="33"/>
      <c r="I80" s="40" t="s">
        <v>49</v>
      </c>
      <c r="J80" s="40"/>
      <c r="K80" s="40"/>
      <c r="L80" s="41">
        <v>287</v>
      </c>
      <c r="M80" s="41"/>
      <c r="N80" s="41">
        <f t="shared" si="28"/>
        <v>287</v>
      </c>
      <c r="O80" s="42"/>
      <c r="R80" s="31"/>
      <c r="S80" s="32"/>
      <c r="T80" s="33"/>
      <c r="U80" s="40" t="s">
        <v>58</v>
      </c>
      <c r="V80" s="40"/>
      <c r="W80" s="40"/>
      <c r="X80" s="41">
        <f>Z28</f>
        <v>214.4136</v>
      </c>
      <c r="Y80" s="41"/>
      <c r="Z80" s="41">
        <f t="shared" si="29"/>
        <v>214.4136</v>
      </c>
      <c r="AA80" s="42"/>
    </row>
    <row r="81" spans="6:27" x14ac:dyDescent="0.25">
      <c r="F81" s="34"/>
      <c r="G81" s="35"/>
      <c r="H81" s="36"/>
      <c r="I81" s="40" t="s">
        <v>50</v>
      </c>
      <c r="J81" s="40"/>
      <c r="K81" s="40"/>
      <c r="L81" s="41">
        <v>86.9</v>
      </c>
      <c r="M81" s="41"/>
      <c r="N81" s="41">
        <f t="shared" si="28"/>
        <v>86.9</v>
      </c>
      <c r="O81" s="42"/>
      <c r="R81" s="34"/>
      <c r="S81" s="35"/>
      <c r="T81" s="36"/>
      <c r="U81" s="40" t="s">
        <v>59</v>
      </c>
      <c r="V81" s="40"/>
      <c r="W81" s="40"/>
      <c r="X81" s="41">
        <f>Z17</f>
        <v>176.3082</v>
      </c>
      <c r="Y81" s="41"/>
      <c r="Z81" s="41">
        <f t="shared" si="29"/>
        <v>176.3082</v>
      </c>
      <c r="AA81" s="42"/>
    </row>
    <row r="82" spans="6:27" x14ac:dyDescent="0.25">
      <c r="F82" s="34"/>
      <c r="G82" s="35"/>
      <c r="H82" s="36"/>
      <c r="I82" s="40" t="s">
        <v>51</v>
      </c>
      <c r="J82" s="40"/>
      <c r="K82" s="40"/>
      <c r="L82" s="41">
        <v>96.33</v>
      </c>
      <c r="M82" s="41"/>
      <c r="N82" s="41">
        <f t="shared" si="28"/>
        <v>96.33</v>
      </c>
      <c r="O82" s="42"/>
      <c r="R82" s="37"/>
      <c r="S82" s="38"/>
      <c r="T82" s="39"/>
      <c r="U82" s="40" t="s">
        <v>13</v>
      </c>
      <c r="V82" s="40"/>
      <c r="W82" s="40"/>
      <c r="X82" s="41">
        <v>171.61</v>
      </c>
      <c r="Y82" s="41"/>
      <c r="Z82" s="41">
        <f t="shared" si="29"/>
        <v>171.61</v>
      </c>
      <c r="AA82" s="42"/>
    </row>
    <row r="83" spans="6:27" ht="15.75" thickBot="1" x14ac:dyDescent="0.3">
      <c r="F83" s="34"/>
      <c r="G83" s="35"/>
      <c r="H83" s="36"/>
      <c r="I83" s="40" t="s">
        <v>52</v>
      </c>
      <c r="J83" s="40"/>
      <c r="K83" s="40"/>
      <c r="L83" s="41">
        <v>205.32</v>
      </c>
      <c r="M83" s="41"/>
      <c r="N83" s="41">
        <f t="shared" si="28"/>
        <v>205.32</v>
      </c>
      <c r="O83" s="42"/>
      <c r="R83" s="29" t="s">
        <v>12</v>
      </c>
      <c r="S83" s="30"/>
      <c r="T83" s="30"/>
      <c r="U83" s="30"/>
      <c r="V83" s="30"/>
      <c r="W83" s="30"/>
      <c r="X83" s="43">
        <f>SUM(X78:Y82)</f>
        <v>2121.3525</v>
      </c>
      <c r="Y83" s="30"/>
      <c r="Z83" s="43">
        <f>SUM(Z78:AA82)</f>
        <v>2121.3525</v>
      </c>
      <c r="AA83" s="44"/>
    </row>
    <row r="84" spans="6:27" x14ac:dyDescent="0.25">
      <c r="F84" s="34"/>
      <c r="G84" s="35"/>
      <c r="H84" s="36"/>
      <c r="I84" s="40" t="s">
        <v>54</v>
      </c>
      <c r="J84" s="40"/>
      <c r="K84" s="40"/>
      <c r="L84" s="41">
        <v>125</v>
      </c>
      <c r="M84" s="41"/>
      <c r="N84" s="41">
        <f t="shared" si="28"/>
        <v>125</v>
      </c>
      <c r="O84" s="42"/>
      <c r="Q84" s="4"/>
      <c r="R84" s="3"/>
      <c r="S84" s="3"/>
      <c r="T84" s="3"/>
      <c r="U84" s="3"/>
      <c r="V84" s="3"/>
      <c r="W84" s="3"/>
      <c r="X84" s="5"/>
      <c r="Y84" s="5"/>
      <c r="Z84" s="5"/>
      <c r="AA84" s="3"/>
    </row>
    <row r="85" spans="6:27" x14ac:dyDescent="0.25">
      <c r="F85" s="37"/>
      <c r="G85" s="38"/>
      <c r="H85" s="39"/>
      <c r="I85" s="40" t="s">
        <v>60</v>
      </c>
      <c r="J85" s="40"/>
      <c r="K85" s="40"/>
      <c r="L85" s="41">
        <v>50</v>
      </c>
      <c r="M85" s="41"/>
      <c r="N85" s="41">
        <f t="shared" ref="N85" si="30">$H$79*L85</f>
        <v>50</v>
      </c>
      <c r="O85" s="42"/>
      <c r="Q85" s="4"/>
      <c r="R85" s="3"/>
      <c r="S85" s="3"/>
      <c r="T85" s="3"/>
      <c r="U85" s="3"/>
      <c r="V85" s="3"/>
      <c r="W85" s="3"/>
      <c r="X85" s="5"/>
      <c r="Y85" s="3"/>
      <c r="Z85" s="5"/>
      <c r="AA85" s="3"/>
    </row>
    <row r="86" spans="6:27" ht="15.75" thickBot="1" x14ac:dyDescent="0.3">
      <c r="F86" s="29" t="s">
        <v>12</v>
      </c>
      <c r="G86" s="30"/>
      <c r="H86" s="30"/>
      <c r="I86" s="30"/>
      <c r="J86" s="30"/>
      <c r="K86" s="30"/>
      <c r="L86" s="43">
        <f>SUM(L78:M85)</f>
        <v>1310.45</v>
      </c>
      <c r="M86" s="30"/>
      <c r="N86" s="43">
        <f>SUM(N78:O85)</f>
        <v>1310.45</v>
      </c>
      <c r="O86" s="30"/>
      <c r="Z86" s="4"/>
      <c r="AA86" s="4"/>
    </row>
  </sheetData>
  <mergeCells count="484">
    <mergeCell ref="N10:O10"/>
    <mergeCell ref="I10:K10"/>
    <mergeCell ref="F10:H10"/>
    <mergeCell ref="N12:O12"/>
    <mergeCell ref="N11:O11"/>
    <mergeCell ref="N13:O13"/>
    <mergeCell ref="F11:H11"/>
    <mergeCell ref="F12:G12"/>
    <mergeCell ref="F13:H16"/>
    <mergeCell ref="L11:M11"/>
    <mergeCell ref="L12:M12"/>
    <mergeCell ref="L13:M13"/>
    <mergeCell ref="L14:M14"/>
    <mergeCell ref="L15:M15"/>
    <mergeCell ref="L16:M16"/>
    <mergeCell ref="I11:K11"/>
    <mergeCell ref="I12:K12"/>
    <mergeCell ref="I13:K13"/>
    <mergeCell ref="I14:K14"/>
    <mergeCell ref="I15:K15"/>
    <mergeCell ref="I16:K16"/>
    <mergeCell ref="F20:H20"/>
    <mergeCell ref="I20:K20"/>
    <mergeCell ref="N20:O20"/>
    <mergeCell ref="F21:H21"/>
    <mergeCell ref="I21:K21"/>
    <mergeCell ref="L21:M21"/>
    <mergeCell ref="N21:O21"/>
    <mergeCell ref="N14:O14"/>
    <mergeCell ref="N15:O15"/>
    <mergeCell ref="N16:O16"/>
    <mergeCell ref="F17:K17"/>
    <mergeCell ref="L17:M17"/>
    <mergeCell ref="N17:O17"/>
    <mergeCell ref="F22:G22"/>
    <mergeCell ref="I22:K22"/>
    <mergeCell ref="L22:M22"/>
    <mergeCell ref="N22:O22"/>
    <mergeCell ref="I23:K23"/>
    <mergeCell ref="L23:M23"/>
    <mergeCell ref="N23:O23"/>
    <mergeCell ref="I24:K24"/>
    <mergeCell ref="L24:M24"/>
    <mergeCell ref="L27:M27"/>
    <mergeCell ref="N27:O27"/>
    <mergeCell ref="I27:K27"/>
    <mergeCell ref="F23:H27"/>
    <mergeCell ref="N24:O24"/>
    <mergeCell ref="I25:K25"/>
    <mergeCell ref="L25:M25"/>
    <mergeCell ref="N25:O25"/>
    <mergeCell ref="I26:K26"/>
    <mergeCell ref="L26:M26"/>
    <mergeCell ref="N26:O26"/>
    <mergeCell ref="F31:H31"/>
    <mergeCell ref="I31:K31"/>
    <mergeCell ref="N31:O31"/>
    <mergeCell ref="F32:H32"/>
    <mergeCell ref="I32:K32"/>
    <mergeCell ref="L32:M32"/>
    <mergeCell ref="N32:O32"/>
    <mergeCell ref="F28:K28"/>
    <mergeCell ref="L28:M28"/>
    <mergeCell ref="N28:O28"/>
    <mergeCell ref="F33:G33"/>
    <mergeCell ref="I33:K33"/>
    <mergeCell ref="L33:M33"/>
    <mergeCell ref="N33:O33"/>
    <mergeCell ref="I34:K34"/>
    <mergeCell ref="L34:M34"/>
    <mergeCell ref="N34:O34"/>
    <mergeCell ref="I35:K35"/>
    <mergeCell ref="L35:M35"/>
    <mergeCell ref="F34:H36"/>
    <mergeCell ref="N35:O35"/>
    <mergeCell ref="I36:K36"/>
    <mergeCell ref="L36:M36"/>
    <mergeCell ref="N36:O36"/>
    <mergeCell ref="F38:H38"/>
    <mergeCell ref="F39:G39"/>
    <mergeCell ref="I39:K39"/>
    <mergeCell ref="L39:M39"/>
    <mergeCell ref="N39:O39"/>
    <mergeCell ref="I38:K38"/>
    <mergeCell ref="L38:M38"/>
    <mergeCell ref="N38:O38"/>
    <mergeCell ref="F37:K37"/>
    <mergeCell ref="L37:M37"/>
    <mergeCell ref="N37:O37"/>
    <mergeCell ref="F41:K41"/>
    <mergeCell ref="L41:M41"/>
    <mergeCell ref="N41:O41"/>
    <mergeCell ref="F40:H40"/>
    <mergeCell ref="F42:H42"/>
    <mergeCell ref="F43:G43"/>
    <mergeCell ref="I43:K43"/>
    <mergeCell ref="L43:M43"/>
    <mergeCell ref="N43:O43"/>
    <mergeCell ref="I40:K40"/>
    <mergeCell ref="L40:M40"/>
    <mergeCell ref="N40:O40"/>
    <mergeCell ref="I42:K42"/>
    <mergeCell ref="L42:M42"/>
    <mergeCell ref="N42:O42"/>
    <mergeCell ref="I48:K48"/>
    <mergeCell ref="L48:M48"/>
    <mergeCell ref="N48:O48"/>
    <mergeCell ref="F44:H48"/>
    <mergeCell ref="F50:H50"/>
    <mergeCell ref="I50:K50"/>
    <mergeCell ref="L50:M50"/>
    <mergeCell ref="N50:O50"/>
    <mergeCell ref="I46:K46"/>
    <mergeCell ref="L46:M46"/>
    <mergeCell ref="N46:O46"/>
    <mergeCell ref="I47:K47"/>
    <mergeCell ref="L47:M47"/>
    <mergeCell ref="N47:O47"/>
    <mergeCell ref="I44:K44"/>
    <mergeCell ref="L44:M44"/>
    <mergeCell ref="N44:O44"/>
    <mergeCell ref="F49:K49"/>
    <mergeCell ref="L49:M49"/>
    <mergeCell ref="N49:O49"/>
    <mergeCell ref="I45:K45"/>
    <mergeCell ref="L45:M45"/>
    <mergeCell ref="N45:O45"/>
    <mergeCell ref="F51:G51"/>
    <mergeCell ref="I51:K51"/>
    <mergeCell ref="L51:M51"/>
    <mergeCell ref="N51:O51"/>
    <mergeCell ref="I52:K52"/>
    <mergeCell ref="L52:M52"/>
    <mergeCell ref="N52:O52"/>
    <mergeCell ref="I53:K53"/>
    <mergeCell ref="L53:M53"/>
    <mergeCell ref="I56:K56"/>
    <mergeCell ref="L56:M56"/>
    <mergeCell ref="N56:O56"/>
    <mergeCell ref="F55:K55"/>
    <mergeCell ref="F52:H54"/>
    <mergeCell ref="F56:H56"/>
    <mergeCell ref="N53:O53"/>
    <mergeCell ref="I54:K54"/>
    <mergeCell ref="L54:M54"/>
    <mergeCell ref="N54:O54"/>
    <mergeCell ref="L55:M55"/>
    <mergeCell ref="N55:O55"/>
    <mergeCell ref="F57:G57"/>
    <mergeCell ref="I57:K57"/>
    <mergeCell ref="L57:M57"/>
    <mergeCell ref="N57:O57"/>
    <mergeCell ref="F58:H60"/>
    <mergeCell ref="I58:K58"/>
    <mergeCell ref="L58:M58"/>
    <mergeCell ref="N58:O58"/>
    <mergeCell ref="I59:K59"/>
    <mergeCell ref="L59:M59"/>
    <mergeCell ref="F62:H62"/>
    <mergeCell ref="I62:K62"/>
    <mergeCell ref="L62:M62"/>
    <mergeCell ref="N62:O62"/>
    <mergeCell ref="F63:G63"/>
    <mergeCell ref="I63:K63"/>
    <mergeCell ref="L63:M63"/>
    <mergeCell ref="N63:O63"/>
    <mergeCell ref="N59:O59"/>
    <mergeCell ref="I60:K60"/>
    <mergeCell ref="L60:M60"/>
    <mergeCell ref="N60:O60"/>
    <mergeCell ref="F61:K61"/>
    <mergeCell ref="L61:M61"/>
    <mergeCell ref="N61:O61"/>
    <mergeCell ref="L67:M67"/>
    <mergeCell ref="N67:O67"/>
    <mergeCell ref="F64:H64"/>
    <mergeCell ref="F65:K65"/>
    <mergeCell ref="F66:H66"/>
    <mergeCell ref="F67:G67"/>
    <mergeCell ref="I67:K67"/>
    <mergeCell ref="I64:K64"/>
    <mergeCell ref="L64:M64"/>
    <mergeCell ref="N64:O64"/>
    <mergeCell ref="L65:M65"/>
    <mergeCell ref="N65:O65"/>
    <mergeCell ref="I66:K66"/>
    <mergeCell ref="L66:M66"/>
    <mergeCell ref="N66:O66"/>
    <mergeCell ref="L71:M71"/>
    <mergeCell ref="N71:O71"/>
    <mergeCell ref="F70:K70"/>
    <mergeCell ref="F68:H69"/>
    <mergeCell ref="F71:H71"/>
    <mergeCell ref="I71:K71"/>
    <mergeCell ref="I68:K68"/>
    <mergeCell ref="L68:M68"/>
    <mergeCell ref="N68:O68"/>
    <mergeCell ref="I69:K69"/>
    <mergeCell ref="L69:M69"/>
    <mergeCell ref="N69:O69"/>
    <mergeCell ref="L70:M70"/>
    <mergeCell ref="N70:O70"/>
    <mergeCell ref="N74:O74"/>
    <mergeCell ref="F74:K74"/>
    <mergeCell ref="F73:H73"/>
    <mergeCell ref="F72:G72"/>
    <mergeCell ref="I72:K72"/>
    <mergeCell ref="L72:M72"/>
    <mergeCell ref="N72:O72"/>
    <mergeCell ref="I73:K73"/>
    <mergeCell ref="L73:M73"/>
    <mergeCell ref="N73:O73"/>
    <mergeCell ref="L74:M74"/>
    <mergeCell ref="N79:O79"/>
    <mergeCell ref="I80:K80"/>
    <mergeCell ref="L80:M80"/>
    <mergeCell ref="N80:O80"/>
    <mergeCell ref="I81:K81"/>
    <mergeCell ref="L81:M81"/>
    <mergeCell ref="F77:H77"/>
    <mergeCell ref="I77:K77"/>
    <mergeCell ref="N77:O77"/>
    <mergeCell ref="F78:H78"/>
    <mergeCell ref="I78:K78"/>
    <mergeCell ref="L78:M78"/>
    <mergeCell ref="N78:O78"/>
    <mergeCell ref="R10:T10"/>
    <mergeCell ref="U10:W10"/>
    <mergeCell ref="Z10:AA10"/>
    <mergeCell ref="R11:T11"/>
    <mergeCell ref="U11:W11"/>
    <mergeCell ref="X11:Y11"/>
    <mergeCell ref="Z11:AA11"/>
    <mergeCell ref="F86:K86"/>
    <mergeCell ref="L86:M86"/>
    <mergeCell ref="N86:O86"/>
    <mergeCell ref="I84:K84"/>
    <mergeCell ref="L84:M84"/>
    <mergeCell ref="N84:O84"/>
    <mergeCell ref="F80:H85"/>
    <mergeCell ref="N81:O81"/>
    <mergeCell ref="I82:K82"/>
    <mergeCell ref="L82:M82"/>
    <mergeCell ref="N82:O82"/>
    <mergeCell ref="I83:K83"/>
    <mergeCell ref="L83:M83"/>
    <mergeCell ref="N83:O83"/>
    <mergeCell ref="F79:G79"/>
    <mergeCell ref="I79:K79"/>
    <mergeCell ref="L79:M79"/>
    <mergeCell ref="Z14:AA14"/>
    <mergeCell ref="U15:W15"/>
    <mergeCell ref="X15:Y15"/>
    <mergeCell ref="Z15:AA15"/>
    <mergeCell ref="U16:W16"/>
    <mergeCell ref="X16:Y16"/>
    <mergeCell ref="Z16:AA16"/>
    <mergeCell ref="R12:S12"/>
    <mergeCell ref="U12:W12"/>
    <mergeCell ref="X12:Y12"/>
    <mergeCell ref="Z12:AA12"/>
    <mergeCell ref="R13:T16"/>
    <mergeCell ref="U13:W13"/>
    <mergeCell ref="X13:Y13"/>
    <mergeCell ref="Z13:AA13"/>
    <mergeCell ref="U14:W14"/>
    <mergeCell ref="X14:Y14"/>
    <mergeCell ref="R21:T21"/>
    <mergeCell ref="U21:W21"/>
    <mergeCell ref="X21:Y21"/>
    <mergeCell ref="Z21:AA21"/>
    <mergeCell ref="R22:S22"/>
    <mergeCell ref="U22:W22"/>
    <mergeCell ref="X22:Y22"/>
    <mergeCell ref="Z22:AA22"/>
    <mergeCell ref="R17:W17"/>
    <mergeCell ref="X17:Y17"/>
    <mergeCell ref="Z17:AA17"/>
    <mergeCell ref="R20:T20"/>
    <mergeCell ref="U20:W20"/>
    <mergeCell ref="Z20:AA20"/>
    <mergeCell ref="U26:W26"/>
    <mergeCell ref="X26:Y26"/>
    <mergeCell ref="Z26:AA26"/>
    <mergeCell ref="U27:W27"/>
    <mergeCell ref="X27:Y27"/>
    <mergeCell ref="Z27:AA27"/>
    <mergeCell ref="R23:T27"/>
    <mergeCell ref="U23:W23"/>
    <mergeCell ref="X23:Y23"/>
    <mergeCell ref="Z23:AA23"/>
    <mergeCell ref="U24:W24"/>
    <mergeCell ref="X24:Y24"/>
    <mergeCell ref="Z24:AA24"/>
    <mergeCell ref="U25:W25"/>
    <mergeCell ref="X25:Y25"/>
    <mergeCell ref="Z25:AA25"/>
    <mergeCell ref="R32:T32"/>
    <mergeCell ref="U32:W32"/>
    <mergeCell ref="X32:Y32"/>
    <mergeCell ref="Z32:AA32"/>
    <mergeCell ref="R33:S33"/>
    <mergeCell ref="U33:W33"/>
    <mergeCell ref="X33:Y33"/>
    <mergeCell ref="Z33:AA33"/>
    <mergeCell ref="R28:W28"/>
    <mergeCell ref="X28:Y28"/>
    <mergeCell ref="Z28:AA28"/>
    <mergeCell ref="R31:T31"/>
    <mergeCell ref="U31:W31"/>
    <mergeCell ref="Z31:AA31"/>
    <mergeCell ref="R37:W37"/>
    <mergeCell ref="X37:Y37"/>
    <mergeCell ref="Z37:AA37"/>
    <mergeCell ref="R38:T38"/>
    <mergeCell ref="U38:W38"/>
    <mergeCell ref="X38:Y38"/>
    <mergeCell ref="Z38:AA38"/>
    <mergeCell ref="R34:T36"/>
    <mergeCell ref="U34:W34"/>
    <mergeCell ref="X34:Y34"/>
    <mergeCell ref="Z34:AA34"/>
    <mergeCell ref="U35:W35"/>
    <mergeCell ref="X35:Y35"/>
    <mergeCell ref="Z35:AA35"/>
    <mergeCell ref="U36:W36"/>
    <mergeCell ref="X36:Y36"/>
    <mergeCell ref="Z36:AA36"/>
    <mergeCell ref="R41:W41"/>
    <mergeCell ref="X41:Y41"/>
    <mergeCell ref="Z41:AA41"/>
    <mergeCell ref="R42:T42"/>
    <mergeCell ref="U42:W42"/>
    <mergeCell ref="X42:Y42"/>
    <mergeCell ref="Z42:AA42"/>
    <mergeCell ref="R39:S39"/>
    <mergeCell ref="U39:W39"/>
    <mergeCell ref="X39:Y39"/>
    <mergeCell ref="Z39:AA39"/>
    <mergeCell ref="R40:T40"/>
    <mergeCell ref="U40:W40"/>
    <mergeCell ref="X40:Y40"/>
    <mergeCell ref="Z40:AA40"/>
    <mergeCell ref="Z45:AA45"/>
    <mergeCell ref="U46:W46"/>
    <mergeCell ref="X46:Y46"/>
    <mergeCell ref="Z46:AA46"/>
    <mergeCell ref="U47:W47"/>
    <mergeCell ref="X47:Y47"/>
    <mergeCell ref="Z47:AA47"/>
    <mergeCell ref="R43:S43"/>
    <mergeCell ref="U43:W43"/>
    <mergeCell ref="X43:Y43"/>
    <mergeCell ref="Z43:AA43"/>
    <mergeCell ref="R44:T48"/>
    <mergeCell ref="U44:W44"/>
    <mergeCell ref="X44:Y44"/>
    <mergeCell ref="Z44:AA44"/>
    <mergeCell ref="U45:W45"/>
    <mergeCell ref="X45:Y45"/>
    <mergeCell ref="R50:T50"/>
    <mergeCell ref="U50:W50"/>
    <mergeCell ref="X50:Y50"/>
    <mergeCell ref="Z50:AA50"/>
    <mergeCell ref="R51:S51"/>
    <mergeCell ref="U51:W51"/>
    <mergeCell ref="X51:Y51"/>
    <mergeCell ref="Z51:AA51"/>
    <mergeCell ref="U48:W48"/>
    <mergeCell ref="X48:Y48"/>
    <mergeCell ref="Z48:AA48"/>
    <mergeCell ref="R49:W49"/>
    <mergeCell ref="X49:Y49"/>
    <mergeCell ref="Z49:AA49"/>
    <mergeCell ref="R55:W55"/>
    <mergeCell ref="X55:Y55"/>
    <mergeCell ref="Z55:AA55"/>
    <mergeCell ref="R56:T56"/>
    <mergeCell ref="U56:W56"/>
    <mergeCell ref="X56:Y56"/>
    <mergeCell ref="Z56:AA56"/>
    <mergeCell ref="R52:T54"/>
    <mergeCell ref="U52:W52"/>
    <mergeCell ref="X52:Y52"/>
    <mergeCell ref="Z52:AA52"/>
    <mergeCell ref="U53:W53"/>
    <mergeCell ref="X53:Y53"/>
    <mergeCell ref="Z53:AA53"/>
    <mergeCell ref="U54:W54"/>
    <mergeCell ref="X54:Y54"/>
    <mergeCell ref="Z54:AA54"/>
    <mergeCell ref="Z59:AA59"/>
    <mergeCell ref="U60:W60"/>
    <mergeCell ref="X60:Y60"/>
    <mergeCell ref="Z60:AA60"/>
    <mergeCell ref="R61:W61"/>
    <mergeCell ref="X61:Y61"/>
    <mergeCell ref="Z61:AA61"/>
    <mergeCell ref="R57:S57"/>
    <mergeCell ref="U57:W57"/>
    <mergeCell ref="X57:Y57"/>
    <mergeCell ref="Z57:AA57"/>
    <mergeCell ref="R58:T60"/>
    <mergeCell ref="U58:W58"/>
    <mergeCell ref="X58:Y58"/>
    <mergeCell ref="Z58:AA58"/>
    <mergeCell ref="U59:W59"/>
    <mergeCell ref="X59:Y59"/>
    <mergeCell ref="R64:T64"/>
    <mergeCell ref="U64:W64"/>
    <mergeCell ref="X64:Y64"/>
    <mergeCell ref="Z64:AA64"/>
    <mergeCell ref="R65:W65"/>
    <mergeCell ref="X65:Y65"/>
    <mergeCell ref="Z65:AA65"/>
    <mergeCell ref="R62:T62"/>
    <mergeCell ref="U62:W62"/>
    <mergeCell ref="X62:Y62"/>
    <mergeCell ref="Z62:AA62"/>
    <mergeCell ref="R63:S63"/>
    <mergeCell ref="U63:W63"/>
    <mergeCell ref="X63:Y63"/>
    <mergeCell ref="Z63:AA63"/>
    <mergeCell ref="X69:Y69"/>
    <mergeCell ref="Z69:AA69"/>
    <mergeCell ref="R66:T66"/>
    <mergeCell ref="U66:W66"/>
    <mergeCell ref="X66:Y66"/>
    <mergeCell ref="Z66:AA66"/>
    <mergeCell ref="R67:S67"/>
    <mergeCell ref="U67:W67"/>
    <mergeCell ref="X67:Y67"/>
    <mergeCell ref="Z67:AA67"/>
    <mergeCell ref="R8:AA8"/>
    <mergeCell ref="R77:T77"/>
    <mergeCell ref="U77:W77"/>
    <mergeCell ref="Z77:AA77"/>
    <mergeCell ref="R72:S72"/>
    <mergeCell ref="U72:W72"/>
    <mergeCell ref="X72:Y72"/>
    <mergeCell ref="Z72:AA72"/>
    <mergeCell ref="R73:T73"/>
    <mergeCell ref="U73:W73"/>
    <mergeCell ref="X73:Y73"/>
    <mergeCell ref="Z73:AA73"/>
    <mergeCell ref="R70:W70"/>
    <mergeCell ref="X70:Y70"/>
    <mergeCell ref="Z70:AA70"/>
    <mergeCell ref="R71:T71"/>
    <mergeCell ref="U71:W71"/>
    <mergeCell ref="X71:Y71"/>
    <mergeCell ref="Z71:AA71"/>
    <mergeCell ref="R68:T69"/>
    <mergeCell ref="U68:W68"/>
    <mergeCell ref="X68:Y68"/>
    <mergeCell ref="Z68:AA68"/>
    <mergeCell ref="U69:W69"/>
    <mergeCell ref="R78:T78"/>
    <mergeCell ref="U78:W78"/>
    <mergeCell ref="X78:Y78"/>
    <mergeCell ref="Z78:AA78"/>
    <mergeCell ref="R79:S79"/>
    <mergeCell ref="U79:W79"/>
    <mergeCell ref="X79:Y79"/>
    <mergeCell ref="Z79:AA79"/>
    <mergeCell ref="R74:W74"/>
    <mergeCell ref="X74:Y74"/>
    <mergeCell ref="Z74:AA74"/>
    <mergeCell ref="R83:W83"/>
    <mergeCell ref="R80:T82"/>
    <mergeCell ref="I85:K85"/>
    <mergeCell ref="L85:M85"/>
    <mergeCell ref="N85:O85"/>
    <mergeCell ref="X83:Y83"/>
    <mergeCell ref="Z83:AA83"/>
    <mergeCell ref="U80:W80"/>
    <mergeCell ref="X80:Y80"/>
    <mergeCell ref="Z80:AA80"/>
    <mergeCell ref="U81:W81"/>
    <mergeCell ref="X81:Y81"/>
    <mergeCell ref="Z81:AA81"/>
    <mergeCell ref="U82:W82"/>
    <mergeCell ref="X82:Y82"/>
    <mergeCell ref="Z82:AA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N109"/>
  <sheetViews>
    <sheetView zoomScale="70" zoomScaleNormal="70" workbookViewId="0">
      <selection activeCell="U89" sqref="U89"/>
    </sheetView>
  </sheetViews>
  <sheetFormatPr defaultRowHeight="15" x14ac:dyDescent="0.25"/>
  <cols>
    <col min="8" max="8" width="14.7109375" customWidth="1"/>
    <col min="10" max="10" width="15.85546875" customWidth="1"/>
    <col min="11" max="11" width="30.42578125" customWidth="1"/>
    <col min="12" max="12" width="30.140625" customWidth="1"/>
    <col min="13" max="13" width="33.42578125" customWidth="1"/>
    <col min="36" max="36" width="12.85546875" customWidth="1"/>
    <col min="39" max="39" width="16.5703125" customWidth="1"/>
    <col min="40" max="40" width="17.5703125" customWidth="1"/>
    <col min="41" max="41" width="15.85546875" customWidth="1"/>
    <col min="42" max="42" width="15.42578125" customWidth="1"/>
    <col min="44" max="44" width="15.5703125" customWidth="1"/>
  </cols>
  <sheetData>
    <row r="4" spans="4:28" ht="15.75" thickBot="1" x14ac:dyDescent="0.3"/>
    <row r="5" spans="4:28" ht="15.75" thickBot="1" x14ac:dyDescent="0.3">
      <c r="D5" s="81" t="s">
        <v>61</v>
      </c>
      <c r="E5" s="82"/>
      <c r="F5" s="82"/>
      <c r="G5" s="82"/>
      <c r="H5" s="83"/>
      <c r="K5" s="81" t="s">
        <v>68</v>
      </c>
      <c r="L5" s="82"/>
      <c r="M5" s="82"/>
      <c r="N5" s="82"/>
      <c r="O5" s="83"/>
      <c r="R5" s="81" t="s">
        <v>73</v>
      </c>
      <c r="S5" s="82"/>
      <c r="T5" s="82"/>
      <c r="U5" s="82"/>
      <c r="V5" s="83"/>
    </row>
    <row r="6" spans="4:28" x14ac:dyDescent="0.25">
      <c r="D6" s="78" t="s">
        <v>62</v>
      </c>
      <c r="E6" s="79"/>
      <c r="F6" s="79"/>
      <c r="G6" s="79" t="s">
        <v>63</v>
      </c>
      <c r="H6" s="80"/>
      <c r="K6" s="78" t="s">
        <v>62</v>
      </c>
      <c r="L6" s="79"/>
      <c r="M6" s="79"/>
      <c r="N6" s="79" t="s">
        <v>63</v>
      </c>
      <c r="O6" s="80"/>
      <c r="R6" s="78" t="s">
        <v>62</v>
      </c>
      <c r="S6" s="79"/>
      <c r="T6" s="79"/>
      <c r="U6" s="79" t="s">
        <v>63</v>
      </c>
      <c r="V6" s="80"/>
    </row>
    <row r="7" spans="4:28" ht="15.75" thickBot="1" x14ac:dyDescent="0.3">
      <c r="D7" s="45" t="s">
        <v>34</v>
      </c>
      <c r="E7" s="40"/>
      <c r="F7" s="40"/>
      <c r="G7" s="74">
        <v>0.5</v>
      </c>
      <c r="H7" s="75"/>
      <c r="K7" s="45" t="s">
        <v>70</v>
      </c>
      <c r="L7" s="40"/>
      <c r="M7" s="40"/>
      <c r="N7" s="74">
        <v>0.4</v>
      </c>
      <c r="O7" s="75"/>
      <c r="R7" s="45" t="s">
        <v>74</v>
      </c>
      <c r="S7" s="40"/>
      <c r="T7" s="40"/>
      <c r="U7" s="74">
        <v>1200</v>
      </c>
      <c r="V7" s="75"/>
    </row>
    <row r="8" spans="4:28" ht="15.75" thickBot="1" x14ac:dyDescent="0.3">
      <c r="D8" s="45" t="s">
        <v>64</v>
      </c>
      <c r="E8" s="40"/>
      <c r="F8" s="40"/>
      <c r="G8" s="74">
        <v>40</v>
      </c>
      <c r="H8" s="75"/>
      <c r="K8" s="45" t="s">
        <v>71</v>
      </c>
      <c r="L8" s="40"/>
      <c r="M8" s="40"/>
      <c r="N8" s="74">
        <v>0.1</v>
      </c>
      <c r="O8" s="75"/>
      <c r="R8" s="81" t="s">
        <v>67</v>
      </c>
      <c r="S8" s="82"/>
      <c r="T8" s="82"/>
      <c r="U8" s="84">
        <f ca="1">SUM(U7:V12)</f>
        <v>1200</v>
      </c>
      <c r="V8" s="85"/>
    </row>
    <row r="9" spans="4:28" x14ac:dyDescent="0.25">
      <c r="D9" s="45" t="s">
        <v>65</v>
      </c>
      <c r="E9" s="40"/>
      <c r="F9" s="40"/>
      <c r="G9" s="74">
        <v>160</v>
      </c>
      <c r="H9" s="75"/>
      <c r="K9" s="45" t="s">
        <v>72</v>
      </c>
      <c r="L9" s="40"/>
      <c r="M9" s="40"/>
      <c r="N9" s="74">
        <v>100</v>
      </c>
      <c r="O9" s="75"/>
      <c r="R9" s="35"/>
      <c r="S9" s="35"/>
      <c r="T9" s="35"/>
      <c r="U9" s="86"/>
      <c r="V9" s="86"/>
      <c r="W9" s="4"/>
    </row>
    <row r="10" spans="4:28" x14ac:dyDescent="0.25">
      <c r="D10" s="45" t="s">
        <v>66</v>
      </c>
      <c r="E10" s="40"/>
      <c r="F10" s="40"/>
      <c r="G10" s="74">
        <v>0.2</v>
      </c>
      <c r="H10" s="75"/>
      <c r="K10" s="45" t="s">
        <v>50</v>
      </c>
      <c r="L10" s="40"/>
      <c r="M10" s="40"/>
      <c r="N10" s="74">
        <v>1.5</v>
      </c>
      <c r="O10" s="75"/>
      <c r="R10" s="35"/>
      <c r="S10" s="35"/>
      <c r="T10" s="35"/>
      <c r="U10" s="86"/>
      <c r="V10" s="86"/>
      <c r="W10" s="4"/>
    </row>
    <row r="11" spans="4:28" x14ac:dyDescent="0.25">
      <c r="D11" s="45" t="s">
        <v>69</v>
      </c>
      <c r="E11" s="40"/>
      <c r="F11" s="40"/>
      <c r="G11" s="74">
        <v>3000</v>
      </c>
      <c r="H11" s="75"/>
      <c r="K11" s="45" t="s">
        <v>49</v>
      </c>
      <c r="L11" s="40"/>
      <c r="M11" s="40"/>
      <c r="N11" s="74">
        <v>205</v>
      </c>
      <c r="O11" s="75"/>
      <c r="R11" s="35"/>
      <c r="S11" s="35"/>
      <c r="T11" s="35"/>
      <c r="U11" s="86"/>
      <c r="V11" s="86"/>
      <c r="W11" s="4"/>
    </row>
    <row r="12" spans="4:28" ht="15.75" thickBot="1" x14ac:dyDescent="0.3">
      <c r="D12" s="60" t="s">
        <v>75</v>
      </c>
      <c r="E12" s="61"/>
      <c r="F12" s="61"/>
      <c r="G12" s="76">
        <v>20</v>
      </c>
      <c r="H12" s="77"/>
      <c r="K12" s="60" t="s">
        <v>47</v>
      </c>
      <c r="L12" s="61"/>
      <c r="M12" s="61"/>
      <c r="N12" s="76">
        <v>0.3</v>
      </c>
      <c r="O12" s="77"/>
      <c r="R12" s="35"/>
      <c r="S12" s="35"/>
      <c r="T12" s="35"/>
      <c r="U12" s="86"/>
      <c r="V12" s="86"/>
      <c r="W12" s="4"/>
    </row>
    <row r="13" spans="4:28" ht="15.75" thickBot="1" x14ac:dyDescent="0.3">
      <c r="D13" s="81" t="s">
        <v>67</v>
      </c>
      <c r="E13" s="82"/>
      <c r="F13" s="82"/>
      <c r="G13" s="84">
        <f>SUM(G7:H12)</f>
        <v>3220.7</v>
      </c>
      <c r="H13" s="85"/>
      <c r="K13" s="46" t="s">
        <v>67</v>
      </c>
      <c r="L13" s="47"/>
      <c r="M13" s="88"/>
      <c r="N13" s="89">
        <f>SUM(N7:O12)</f>
        <v>307.3</v>
      </c>
      <c r="O13" s="90"/>
    </row>
    <row r="16" spans="4:28" x14ac:dyDescent="0.25">
      <c r="U16" s="16" t="s">
        <v>98</v>
      </c>
      <c r="V16" s="16"/>
      <c r="W16" s="16"/>
      <c r="X16" s="16"/>
      <c r="Y16" s="16"/>
      <c r="Z16" s="16"/>
      <c r="AA16" s="16"/>
      <c r="AB16" s="16"/>
    </row>
    <row r="17" spans="4:40" x14ac:dyDescent="0.25">
      <c r="U17" s="40" t="s">
        <v>99</v>
      </c>
      <c r="V17" s="40"/>
      <c r="W17" s="40"/>
      <c r="X17" s="40" t="s">
        <v>94</v>
      </c>
      <c r="Y17" s="40"/>
      <c r="Z17" s="40" t="s">
        <v>95</v>
      </c>
      <c r="AA17" s="40"/>
      <c r="AB17" s="13" t="s">
        <v>96</v>
      </c>
    </row>
    <row r="18" spans="4:40" x14ac:dyDescent="0.25">
      <c r="U18" s="40">
        <v>0</v>
      </c>
      <c r="V18" s="40"/>
      <c r="W18" s="40"/>
      <c r="X18" s="40">
        <v>0.189</v>
      </c>
      <c r="Y18" s="40"/>
      <c r="Z18" s="40">
        <v>12.08</v>
      </c>
      <c r="AA18" s="40"/>
      <c r="AB18" s="17">
        <f t="shared" ref="AB18:AB28" si="0">X18*Z18</f>
        <v>2.2831199999999998</v>
      </c>
    </row>
    <row r="19" spans="4:40" ht="15.75" thickBot="1" x14ac:dyDescent="0.3">
      <c r="U19" s="40">
        <v>10</v>
      </c>
      <c r="V19" s="40"/>
      <c r="W19" s="40"/>
      <c r="X19" s="64">
        <v>0.33400000000000002</v>
      </c>
      <c r="Y19" s="64"/>
      <c r="Z19" s="40">
        <v>12.09</v>
      </c>
      <c r="AA19" s="40"/>
      <c r="AB19" s="14">
        <f t="shared" si="0"/>
        <v>4.0380599999999998</v>
      </c>
      <c r="AL19" s="15"/>
    </row>
    <row r="20" spans="4:40" x14ac:dyDescent="0.25">
      <c r="U20" s="40">
        <v>20</v>
      </c>
      <c r="V20" s="40"/>
      <c r="W20" s="40"/>
      <c r="X20" s="64">
        <v>0.47399999999999998</v>
      </c>
      <c r="Y20" s="64"/>
      <c r="Z20" s="40">
        <v>12.07</v>
      </c>
      <c r="AA20" s="40"/>
      <c r="AB20" s="14">
        <f t="shared" si="0"/>
        <v>5.7211799999999995</v>
      </c>
    </row>
    <row r="21" spans="4:40" x14ac:dyDescent="0.25">
      <c r="U21" s="40">
        <v>30</v>
      </c>
      <c r="V21" s="40"/>
      <c r="W21" s="40"/>
      <c r="X21" s="64">
        <v>0.61499999999999999</v>
      </c>
      <c r="Y21" s="64"/>
      <c r="Z21" s="40">
        <v>12.08</v>
      </c>
      <c r="AA21" s="40"/>
      <c r="AB21" s="14">
        <f t="shared" si="0"/>
        <v>7.4291999999999998</v>
      </c>
    </row>
    <row r="22" spans="4:40" ht="15.75" thickBot="1" x14ac:dyDescent="0.3">
      <c r="U22" s="40">
        <v>40</v>
      </c>
      <c r="V22" s="40"/>
      <c r="W22" s="40"/>
      <c r="X22" s="64">
        <v>0.748</v>
      </c>
      <c r="Y22" s="64"/>
      <c r="Z22" s="40">
        <v>12.08</v>
      </c>
      <c r="AA22" s="40"/>
      <c r="AB22" s="14">
        <f t="shared" si="0"/>
        <v>9.0358400000000003</v>
      </c>
    </row>
    <row r="23" spans="4:40" x14ac:dyDescent="0.25">
      <c r="D23" s="66" t="s">
        <v>97</v>
      </c>
      <c r="E23" s="67"/>
      <c r="F23" s="67"/>
      <c r="G23" s="67"/>
      <c r="H23" s="67"/>
      <c r="I23" s="67"/>
      <c r="J23" s="67"/>
      <c r="K23" s="67"/>
      <c r="L23" s="67"/>
      <c r="M23" s="67"/>
      <c r="N23" s="68"/>
      <c r="U23" s="40">
        <v>50</v>
      </c>
      <c r="V23" s="40"/>
      <c r="W23" s="40"/>
      <c r="X23" s="64">
        <v>0.88600000000000001</v>
      </c>
      <c r="Y23" s="64"/>
      <c r="Z23" s="40">
        <v>12.08</v>
      </c>
      <c r="AA23" s="40"/>
      <c r="AB23" s="14">
        <f t="shared" si="0"/>
        <v>10.70288</v>
      </c>
    </row>
    <row r="24" spans="4:40" x14ac:dyDescent="0.25">
      <c r="D24" s="45" t="s">
        <v>76</v>
      </c>
      <c r="E24" s="40"/>
      <c r="F24" s="40"/>
      <c r="G24" s="40"/>
      <c r="H24" s="40"/>
      <c r="I24" s="40" t="s">
        <v>94</v>
      </c>
      <c r="J24" s="40"/>
      <c r="K24" s="40" t="s">
        <v>95</v>
      </c>
      <c r="L24" s="40"/>
      <c r="M24" s="40" t="s">
        <v>96</v>
      </c>
      <c r="N24" s="42"/>
      <c r="U24" s="40">
        <v>60</v>
      </c>
      <c r="V24" s="40"/>
      <c r="W24" s="40"/>
      <c r="X24" s="64">
        <v>1.0780000000000001</v>
      </c>
      <c r="Y24" s="64"/>
      <c r="Z24" s="40">
        <v>12.08</v>
      </c>
      <c r="AA24" s="40"/>
      <c r="AB24" s="14">
        <f t="shared" si="0"/>
        <v>13.02224</v>
      </c>
    </row>
    <row r="25" spans="4:40" x14ac:dyDescent="0.25">
      <c r="D25" s="45" t="s">
        <v>77</v>
      </c>
      <c r="E25" s="40"/>
      <c r="F25" s="40"/>
      <c r="G25" s="40"/>
      <c r="H25" s="40"/>
      <c r="I25" s="64">
        <v>0.189</v>
      </c>
      <c r="J25" s="64"/>
      <c r="K25" s="40">
        <v>12.08</v>
      </c>
      <c r="L25" s="40"/>
      <c r="M25" s="71">
        <f>I25*K25</f>
        <v>2.2831199999999998</v>
      </c>
      <c r="N25" s="72"/>
      <c r="U25" s="40">
        <v>70</v>
      </c>
      <c r="V25" s="40"/>
      <c r="W25" s="40"/>
      <c r="X25" s="64">
        <v>1.19</v>
      </c>
      <c r="Y25" s="64"/>
      <c r="Z25" s="40">
        <v>12.08</v>
      </c>
      <c r="AA25" s="40"/>
      <c r="AB25" s="14">
        <f t="shared" si="0"/>
        <v>14.3752</v>
      </c>
    </row>
    <row r="26" spans="4:40" x14ac:dyDescent="0.25">
      <c r="D26" s="45" t="s">
        <v>78</v>
      </c>
      <c r="E26" s="40"/>
      <c r="F26" s="40"/>
      <c r="G26" s="40"/>
      <c r="H26" s="40"/>
      <c r="I26" s="64">
        <v>1.589</v>
      </c>
      <c r="J26" s="64"/>
      <c r="K26" s="40">
        <v>12.07</v>
      </c>
      <c r="L26" s="40"/>
      <c r="M26" s="71">
        <f t="shared" ref="M26:M42" si="1">I26*K26</f>
        <v>19.17923</v>
      </c>
      <c r="N26" s="72"/>
      <c r="U26" s="40">
        <v>80</v>
      </c>
      <c r="V26" s="40"/>
      <c r="W26" s="40"/>
      <c r="X26" s="64">
        <v>1.3320000000000001</v>
      </c>
      <c r="Y26" s="64"/>
      <c r="Z26" s="40">
        <v>12.07</v>
      </c>
      <c r="AA26" s="40"/>
      <c r="AB26" s="14">
        <f t="shared" si="0"/>
        <v>16.07724</v>
      </c>
    </row>
    <row r="27" spans="4:40" x14ac:dyDescent="0.25">
      <c r="D27" s="45" t="s">
        <v>79</v>
      </c>
      <c r="E27" s="40"/>
      <c r="F27" s="40"/>
      <c r="G27" s="40"/>
      <c r="H27" s="40"/>
      <c r="I27" s="64">
        <v>1.46</v>
      </c>
      <c r="J27" s="64"/>
      <c r="K27" s="40">
        <v>12.07</v>
      </c>
      <c r="L27" s="40"/>
      <c r="M27" s="71">
        <f t="shared" si="1"/>
        <v>17.622199999999999</v>
      </c>
      <c r="N27" s="72"/>
      <c r="U27" s="40">
        <v>90</v>
      </c>
      <c r="V27" s="40"/>
      <c r="W27" s="40"/>
      <c r="X27" s="64">
        <v>1.46</v>
      </c>
      <c r="Y27" s="64"/>
      <c r="Z27" s="40">
        <v>12.07</v>
      </c>
      <c r="AA27" s="40"/>
      <c r="AB27" s="14">
        <f t="shared" si="0"/>
        <v>17.622199999999999</v>
      </c>
    </row>
    <row r="28" spans="4:40" x14ac:dyDescent="0.25">
      <c r="D28" s="45" t="s">
        <v>80</v>
      </c>
      <c r="E28" s="40"/>
      <c r="F28" s="40"/>
      <c r="G28" s="40"/>
      <c r="H28" s="40"/>
      <c r="I28" s="64">
        <v>1.3320000000000001</v>
      </c>
      <c r="J28" s="64"/>
      <c r="K28" s="40">
        <v>12.07</v>
      </c>
      <c r="L28" s="40"/>
      <c r="M28" s="71">
        <f t="shared" si="1"/>
        <v>16.07724</v>
      </c>
      <c r="N28" s="72"/>
      <c r="U28" s="40">
        <v>100</v>
      </c>
      <c r="V28" s="40"/>
      <c r="W28" s="40"/>
      <c r="X28" s="64">
        <v>1.589</v>
      </c>
      <c r="Y28" s="64"/>
      <c r="Z28" s="40">
        <v>12.07</v>
      </c>
      <c r="AA28" s="40"/>
      <c r="AB28" s="14">
        <f t="shared" si="0"/>
        <v>19.17923</v>
      </c>
    </row>
    <row r="29" spans="4:40" x14ac:dyDescent="0.25">
      <c r="D29" s="45" t="s">
        <v>81</v>
      </c>
      <c r="E29" s="40"/>
      <c r="F29" s="40"/>
      <c r="G29" s="40"/>
      <c r="H29" s="40"/>
      <c r="I29" s="64">
        <v>1.19</v>
      </c>
      <c r="J29" s="64"/>
      <c r="K29" s="40">
        <v>12.08</v>
      </c>
      <c r="L29" s="40"/>
      <c r="M29" s="71">
        <f t="shared" si="1"/>
        <v>14.3752</v>
      </c>
      <c r="N29" s="72"/>
    </row>
    <row r="30" spans="4:40" ht="15.75" thickBot="1" x14ac:dyDescent="0.3">
      <c r="D30" s="45" t="s">
        <v>82</v>
      </c>
      <c r="E30" s="40"/>
      <c r="F30" s="40"/>
      <c r="G30" s="40"/>
      <c r="H30" s="40"/>
      <c r="I30" s="64">
        <v>1.0780000000000001</v>
      </c>
      <c r="J30" s="64"/>
      <c r="K30" s="40">
        <v>12.08</v>
      </c>
      <c r="L30" s="40"/>
      <c r="M30" s="71">
        <f t="shared" si="1"/>
        <v>13.02224</v>
      </c>
      <c r="N30" s="72"/>
    </row>
    <row r="31" spans="4:40" x14ac:dyDescent="0.25">
      <c r="D31" s="45" t="s">
        <v>83</v>
      </c>
      <c r="E31" s="40"/>
      <c r="F31" s="40"/>
      <c r="G31" s="40"/>
      <c r="H31" s="40"/>
      <c r="I31" s="64">
        <v>0.88600000000000001</v>
      </c>
      <c r="J31" s="64"/>
      <c r="K31" s="40">
        <v>12.08</v>
      </c>
      <c r="L31" s="40"/>
      <c r="M31" s="71">
        <f t="shared" si="1"/>
        <v>10.70288</v>
      </c>
      <c r="N31" s="72"/>
      <c r="AH31" s="66" t="s">
        <v>125</v>
      </c>
      <c r="AI31" s="67"/>
      <c r="AJ31" s="67"/>
      <c r="AK31" s="67"/>
      <c r="AL31" s="67"/>
      <c r="AM31" s="67"/>
      <c r="AN31" s="68"/>
    </row>
    <row r="32" spans="4:40" x14ac:dyDescent="0.25">
      <c r="D32" s="45" t="s">
        <v>84</v>
      </c>
      <c r="E32" s="40"/>
      <c r="F32" s="40"/>
      <c r="G32" s="40"/>
      <c r="H32" s="40"/>
      <c r="I32" s="64">
        <v>0.748</v>
      </c>
      <c r="J32" s="64"/>
      <c r="K32" s="40">
        <v>12.08</v>
      </c>
      <c r="L32" s="40"/>
      <c r="M32" s="71">
        <f t="shared" si="1"/>
        <v>9.0358400000000003</v>
      </c>
      <c r="N32" s="72"/>
      <c r="AH32" s="45" t="s">
        <v>76</v>
      </c>
      <c r="AI32" s="40"/>
      <c r="AJ32" s="40"/>
      <c r="AK32" s="40"/>
      <c r="AL32" s="40"/>
      <c r="AM32" s="11" t="s">
        <v>123</v>
      </c>
      <c r="AN32" s="10" t="s">
        <v>124</v>
      </c>
    </row>
    <row r="33" spans="4:40" x14ac:dyDescent="0.25">
      <c r="D33" s="45" t="s">
        <v>85</v>
      </c>
      <c r="E33" s="40"/>
      <c r="F33" s="40"/>
      <c r="G33" s="40"/>
      <c r="H33" s="40"/>
      <c r="I33" s="64">
        <v>0.61499999999999999</v>
      </c>
      <c r="J33" s="64"/>
      <c r="K33" s="40">
        <v>12.08</v>
      </c>
      <c r="L33" s="40"/>
      <c r="M33" s="71">
        <f t="shared" si="1"/>
        <v>7.4291999999999998</v>
      </c>
      <c r="N33" s="72"/>
      <c r="AH33" s="45" t="s">
        <v>77</v>
      </c>
      <c r="AI33" s="40"/>
      <c r="AJ33" s="40"/>
      <c r="AK33" s="40"/>
      <c r="AL33" s="40"/>
      <c r="AM33" s="24">
        <f t="shared" ref="AM33:AM50" si="2">P49</f>
        <v>0.85873015873015857</v>
      </c>
      <c r="AN33" s="26">
        <f t="shared" ref="AN33:AN50" si="3">P70</f>
        <v>0.94834437086092715</v>
      </c>
    </row>
    <row r="34" spans="4:40" x14ac:dyDescent="0.25">
      <c r="D34" s="45" t="s">
        <v>86</v>
      </c>
      <c r="E34" s="40"/>
      <c r="F34" s="40"/>
      <c r="G34" s="40"/>
      <c r="H34" s="40"/>
      <c r="I34" s="64">
        <v>0.47399999999999998</v>
      </c>
      <c r="J34" s="64"/>
      <c r="K34" s="40">
        <v>12.07</v>
      </c>
      <c r="L34" s="40"/>
      <c r="M34" s="71">
        <f t="shared" si="1"/>
        <v>5.7211799999999995</v>
      </c>
      <c r="N34" s="72"/>
      <c r="AH34" s="45" t="s">
        <v>78</v>
      </c>
      <c r="AI34" s="40"/>
      <c r="AJ34" s="40"/>
      <c r="AK34" s="40"/>
      <c r="AL34" s="40"/>
      <c r="AM34" s="24">
        <f t="shared" si="2"/>
        <v>1.1887979861548144</v>
      </c>
      <c r="AN34" s="26">
        <f t="shared" si="3"/>
        <v>0.94855012427506202</v>
      </c>
    </row>
    <row r="35" spans="4:40" x14ac:dyDescent="0.25">
      <c r="D35" s="45" t="s">
        <v>86</v>
      </c>
      <c r="E35" s="40"/>
      <c r="F35" s="40"/>
      <c r="G35" s="40"/>
      <c r="H35" s="40"/>
      <c r="I35" s="64">
        <v>0.33400000000000002</v>
      </c>
      <c r="J35" s="64"/>
      <c r="K35" s="40">
        <v>12.09</v>
      </c>
      <c r="L35" s="40"/>
      <c r="M35" s="71">
        <f t="shared" si="1"/>
        <v>4.0380599999999998</v>
      </c>
      <c r="N35" s="72"/>
      <c r="AH35" s="45" t="s">
        <v>79</v>
      </c>
      <c r="AI35" s="40"/>
      <c r="AJ35" s="40"/>
      <c r="AK35" s="40"/>
      <c r="AL35" s="40"/>
      <c r="AM35" s="24">
        <f t="shared" si="2"/>
        <v>1.2054794520547945</v>
      </c>
      <c r="AN35" s="26">
        <f t="shared" si="3"/>
        <v>0.94855012427506202</v>
      </c>
    </row>
    <row r="36" spans="4:40" x14ac:dyDescent="0.25">
      <c r="D36" s="45" t="s">
        <v>87</v>
      </c>
      <c r="E36" s="40"/>
      <c r="F36" s="40"/>
      <c r="G36" s="40"/>
      <c r="H36" s="40"/>
      <c r="I36" s="64">
        <v>0.28799999999999998</v>
      </c>
      <c r="J36" s="64"/>
      <c r="K36" s="40">
        <v>12.07</v>
      </c>
      <c r="L36" s="40"/>
      <c r="M36" s="71">
        <f t="shared" si="1"/>
        <v>3.4761599999999997</v>
      </c>
      <c r="N36" s="72"/>
      <c r="P36" t="s">
        <v>105</v>
      </c>
      <c r="Q36">
        <v>2.85</v>
      </c>
      <c r="AH36" s="45" t="s">
        <v>80</v>
      </c>
      <c r="AI36" s="40"/>
      <c r="AJ36" s="40"/>
      <c r="AK36" s="40"/>
      <c r="AL36" s="40"/>
      <c r="AM36" s="24">
        <f t="shared" si="2"/>
        <v>1.2252252252252251</v>
      </c>
      <c r="AN36" s="26">
        <f t="shared" si="3"/>
        <v>0.94855012427506202</v>
      </c>
    </row>
    <row r="37" spans="4:40" x14ac:dyDescent="0.25">
      <c r="D37" s="45" t="s">
        <v>88</v>
      </c>
      <c r="E37" s="40"/>
      <c r="F37" s="40"/>
      <c r="G37" s="40"/>
      <c r="H37" s="40"/>
      <c r="I37" s="64">
        <v>0.245</v>
      </c>
      <c r="J37" s="64"/>
      <c r="K37" s="40">
        <v>12.08</v>
      </c>
      <c r="L37" s="40"/>
      <c r="M37" s="71">
        <f t="shared" si="1"/>
        <v>2.9596</v>
      </c>
      <c r="N37" s="72"/>
      <c r="P37" t="s">
        <v>106</v>
      </c>
      <c r="Q37">
        <v>4</v>
      </c>
      <c r="AH37" s="45" t="s">
        <v>81</v>
      </c>
      <c r="AI37" s="40"/>
      <c r="AJ37" s="40"/>
      <c r="AK37" s="40"/>
      <c r="AL37" s="40"/>
      <c r="AM37" s="24">
        <f t="shared" si="2"/>
        <v>1.2521008403361344</v>
      </c>
      <c r="AN37" s="26">
        <f t="shared" si="3"/>
        <v>0.94834437086092715</v>
      </c>
    </row>
    <row r="38" spans="4:40" x14ac:dyDescent="0.25">
      <c r="D38" s="45" t="s">
        <v>89</v>
      </c>
      <c r="E38" s="40"/>
      <c r="F38" s="40"/>
      <c r="G38" s="40"/>
      <c r="H38" s="40"/>
      <c r="I38" s="64">
        <v>0.214</v>
      </c>
      <c r="J38" s="64"/>
      <c r="K38" s="40">
        <v>12.08</v>
      </c>
      <c r="L38" s="40"/>
      <c r="M38" s="71">
        <f t="shared" si="1"/>
        <v>2.5851199999999999</v>
      </c>
      <c r="N38" s="72"/>
      <c r="P38" t="s">
        <v>100</v>
      </c>
      <c r="Q38">
        <v>1E-3</v>
      </c>
      <c r="AH38" s="45" t="s">
        <v>82</v>
      </c>
      <c r="AI38" s="40"/>
      <c r="AJ38" s="40"/>
      <c r="AK38" s="40"/>
      <c r="AL38" s="40"/>
      <c r="AM38" s="24">
        <f t="shared" si="2"/>
        <v>1.2782931354359925</v>
      </c>
      <c r="AN38" s="26">
        <f t="shared" si="3"/>
        <v>0.94834437086092715</v>
      </c>
    </row>
    <row r="39" spans="4:40" x14ac:dyDescent="0.25">
      <c r="D39" s="45" t="s">
        <v>90</v>
      </c>
      <c r="E39" s="40"/>
      <c r="F39" s="40"/>
      <c r="G39" s="40"/>
      <c r="H39" s="40"/>
      <c r="I39" s="64">
        <v>0.23400000000000001</v>
      </c>
      <c r="J39" s="64"/>
      <c r="K39" s="40">
        <v>12.09</v>
      </c>
      <c r="L39" s="40"/>
      <c r="M39" s="71">
        <f t="shared" si="1"/>
        <v>2.8290600000000001</v>
      </c>
      <c r="N39" s="72"/>
      <c r="P39" t="s">
        <v>101</v>
      </c>
      <c r="Q39">
        <v>0.5</v>
      </c>
      <c r="AH39" s="45" t="s">
        <v>83</v>
      </c>
      <c r="AI39" s="40"/>
      <c r="AJ39" s="40"/>
      <c r="AK39" s="40"/>
      <c r="AL39" s="40"/>
      <c r="AM39" s="24">
        <f t="shared" si="2"/>
        <v>1.3386004514672685</v>
      </c>
      <c r="AN39" s="26">
        <f t="shared" si="3"/>
        <v>0.94834437086092715</v>
      </c>
    </row>
    <row r="40" spans="4:40" x14ac:dyDescent="0.25">
      <c r="D40" s="45" t="s">
        <v>91</v>
      </c>
      <c r="E40" s="40"/>
      <c r="F40" s="40"/>
      <c r="G40" s="40"/>
      <c r="H40" s="40"/>
      <c r="I40" s="64">
        <v>0.20799999999999999</v>
      </c>
      <c r="J40" s="64"/>
      <c r="K40" s="40">
        <v>12.08</v>
      </c>
      <c r="L40" s="40"/>
      <c r="M40" s="71">
        <f t="shared" si="1"/>
        <v>2.5126399999999998</v>
      </c>
      <c r="N40" s="72"/>
      <c r="P40" t="s">
        <v>102</v>
      </c>
      <c r="Q40">
        <v>1</v>
      </c>
      <c r="AH40" s="45" t="s">
        <v>84</v>
      </c>
      <c r="AI40" s="40"/>
      <c r="AJ40" s="40"/>
      <c r="AK40" s="40"/>
      <c r="AL40" s="40"/>
      <c r="AM40" s="24">
        <f t="shared" si="2"/>
        <v>1.4010695187165774</v>
      </c>
      <c r="AN40" s="26">
        <f t="shared" si="3"/>
        <v>0.94834437086092715</v>
      </c>
    </row>
    <row r="41" spans="4:40" x14ac:dyDescent="0.25">
      <c r="D41" s="45" t="s">
        <v>92</v>
      </c>
      <c r="E41" s="40"/>
      <c r="F41" s="40"/>
      <c r="G41" s="40"/>
      <c r="H41" s="40"/>
      <c r="I41" s="64">
        <v>1.653</v>
      </c>
      <c r="J41" s="64"/>
      <c r="K41" s="40">
        <v>12.07</v>
      </c>
      <c r="L41" s="40"/>
      <c r="M41" s="71">
        <f t="shared" si="1"/>
        <v>19.951710000000002</v>
      </c>
      <c r="N41" s="72"/>
      <c r="P41" t="s">
        <v>103</v>
      </c>
      <c r="Q41">
        <f>((Q39*Q36)/100)+Q40*Q38</f>
        <v>1.525E-2</v>
      </c>
      <c r="AH41" s="45" t="s">
        <v>85</v>
      </c>
      <c r="AI41" s="40"/>
      <c r="AJ41" s="40"/>
      <c r="AK41" s="40"/>
      <c r="AL41" s="40"/>
      <c r="AM41" s="24">
        <f t="shared" si="2"/>
        <v>1.4878048780487807</v>
      </c>
      <c r="AN41" s="26">
        <f t="shared" si="3"/>
        <v>0.94834437086092715</v>
      </c>
    </row>
    <row r="42" spans="4:40" ht="15.75" thickBot="1" x14ac:dyDescent="0.3">
      <c r="D42" s="29" t="s">
        <v>93</v>
      </c>
      <c r="E42" s="30"/>
      <c r="F42" s="30"/>
      <c r="G42" s="30"/>
      <c r="H42" s="30"/>
      <c r="I42" s="73">
        <v>0.19500000000000001</v>
      </c>
      <c r="J42" s="73"/>
      <c r="K42" s="30">
        <v>12.09</v>
      </c>
      <c r="L42" s="30"/>
      <c r="M42" s="69">
        <f t="shared" si="1"/>
        <v>2.3575500000000003</v>
      </c>
      <c r="N42" s="70"/>
      <c r="P42" t="s">
        <v>104</v>
      </c>
      <c r="Q42">
        <f>(Q41/Q36)*100</f>
        <v>0.53508771929824561</v>
      </c>
      <c r="AH42" s="45" t="s">
        <v>86</v>
      </c>
      <c r="AI42" s="40"/>
      <c r="AJ42" s="40"/>
      <c r="AK42" s="40"/>
      <c r="AL42" s="40"/>
      <c r="AM42" s="24">
        <f t="shared" si="2"/>
        <v>0.76329113924050629</v>
      </c>
      <c r="AN42" s="26">
        <f t="shared" si="3"/>
        <v>0.94855012427506202</v>
      </c>
    </row>
    <row r="43" spans="4:40" x14ac:dyDescent="0.25">
      <c r="D43" s="12"/>
      <c r="E43" s="12"/>
      <c r="F43" s="12"/>
      <c r="G43" s="12"/>
      <c r="H43" s="12"/>
      <c r="I43" s="12"/>
      <c r="J43" s="12"/>
      <c r="AH43" s="45" t="s">
        <v>86</v>
      </c>
      <c r="AI43" s="40"/>
      <c r="AJ43" s="40"/>
      <c r="AK43" s="40"/>
      <c r="AL43" s="40"/>
      <c r="AM43" s="24">
        <f t="shared" si="2"/>
        <v>0.78982035928143712</v>
      </c>
      <c r="AN43" s="26">
        <f t="shared" si="3"/>
        <v>0.94813895781637714</v>
      </c>
    </row>
    <row r="44" spans="4:40" x14ac:dyDescent="0.25">
      <c r="D44" s="12"/>
      <c r="E44" s="12"/>
      <c r="F44" s="12"/>
      <c r="G44" s="12"/>
      <c r="H44" s="12"/>
      <c r="I44" s="12"/>
      <c r="J44" s="12"/>
      <c r="AH44" s="45" t="s">
        <v>87</v>
      </c>
      <c r="AI44" s="40"/>
      <c r="AJ44" s="40"/>
      <c r="AK44" s="40"/>
      <c r="AL44" s="40"/>
      <c r="AM44" s="24">
        <f t="shared" si="2"/>
        <v>0.80416666666666659</v>
      </c>
      <c r="AN44" s="26">
        <f t="shared" si="3"/>
        <v>0.94855012427506202</v>
      </c>
    </row>
    <row r="45" spans="4:40" x14ac:dyDescent="0.25">
      <c r="D45" s="12"/>
      <c r="E45" s="12"/>
      <c r="F45" s="12"/>
      <c r="G45" s="12" t="s">
        <v>112</v>
      </c>
      <c r="H45" s="12"/>
      <c r="I45" s="12"/>
      <c r="J45" s="12"/>
      <c r="AH45" s="45" t="s">
        <v>88</v>
      </c>
      <c r="AI45" s="40"/>
      <c r="AJ45" s="40"/>
      <c r="AK45" s="40"/>
      <c r="AL45" s="40"/>
      <c r="AM45" s="24">
        <f t="shared" si="2"/>
        <v>0.82244897959183672</v>
      </c>
      <c r="AN45" s="26">
        <f t="shared" si="3"/>
        <v>0.94834437086092715</v>
      </c>
    </row>
    <row r="46" spans="4:40" ht="15.75" thickBot="1" x14ac:dyDescent="0.3">
      <c r="D46" s="12"/>
      <c r="E46" s="12"/>
      <c r="F46" s="12"/>
      <c r="G46" s="12"/>
      <c r="H46" s="12"/>
      <c r="I46" s="12"/>
      <c r="J46" s="12"/>
      <c r="AH46" s="45" t="s">
        <v>89</v>
      </c>
      <c r="AI46" s="40"/>
      <c r="AJ46" s="40"/>
      <c r="AK46" s="40"/>
      <c r="AL46" s="40"/>
      <c r="AM46" s="24">
        <f t="shared" si="2"/>
        <v>0.84018691588785055</v>
      </c>
      <c r="AN46" s="26">
        <f t="shared" si="3"/>
        <v>0.94834437086092715</v>
      </c>
    </row>
    <row r="47" spans="4:40" x14ac:dyDescent="0.25">
      <c r="D47" s="66" t="s">
        <v>110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8"/>
      <c r="AH47" s="45" t="s">
        <v>90</v>
      </c>
      <c r="AI47" s="40"/>
      <c r="AJ47" s="40"/>
      <c r="AK47" s="40"/>
      <c r="AL47" s="40"/>
      <c r="AM47" s="24">
        <f t="shared" si="2"/>
        <v>0.82820512820512815</v>
      </c>
      <c r="AN47" s="26">
        <f t="shared" si="3"/>
        <v>0.94813895781637714</v>
      </c>
    </row>
    <row r="48" spans="4:40" x14ac:dyDescent="0.25">
      <c r="D48" s="45" t="s">
        <v>76</v>
      </c>
      <c r="E48" s="40"/>
      <c r="F48" s="40"/>
      <c r="G48" s="40"/>
      <c r="H48" s="40"/>
      <c r="I48" s="40" t="s">
        <v>109</v>
      </c>
      <c r="J48" s="40"/>
      <c r="K48" s="11" t="s">
        <v>107</v>
      </c>
      <c r="L48" s="11" t="s">
        <v>101</v>
      </c>
      <c r="M48" s="11" t="s">
        <v>102</v>
      </c>
      <c r="N48" s="40" t="s">
        <v>111</v>
      </c>
      <c r="O48" s="40"/>
      <c r="P48" s="40" t="s">
        <v>108</v>
      </c>
      <c r="Q48" s="42"/>
      <c r="AH48" s="45" t="s">
        <v>91</v>
      </c>
      <c r="AI48" s="40"/>
      <c r="AJ48" s="40"/>
      <c r="AK48" s="40"/>
      <c r="AL48" s="40"/>
      <c r="AM48" s="24">
        <f t="shared" si="2"/>
        <v>0.84423076923076912</v>
      </c>
      <c r="AN48" s="26">
        <f t="shared" si="3"/>
        <v>0.94834437086092715</v>
      </c>
    </row>
    <row r="49" spans="4:40" x14ac:dyDescent="0.25">
      <c r="D49" s="45" t="s">
        <v>77</v>
      </c>
      <c r="E49" s="40"/>
      <c r="F49" s="40"/>
      <c r="G49" s="40"/>
      <c r="H49" s="40"/>
      <c r="I49" s="64">
        <v>0.189</v>
      </c>
      <c r="J49" s="64"/>
      <c r="K49" s="18">
        <f>0.1/1000</f>
        <v>1E-4</v>
      </c>
      <c r="L49" s="18">
        <v>0.7</v>
      </c>
      <c r="M49" s="18">
        <v>3</v>
      </c>
      <c r="N49" s="87">
        <f t="shared" ref="N49:N66" si="4">((L49*I49)/100)+M49*K49</f>
        <v>1.6229999999999999E-3</v>
      </c>
      <c r="O49" s="87"/>
      <c r="P49" s="71">
        <f t="shared" ref="P49:P66" si="5">(N49/I49)*100</f>
        <v>0.85873015873015857</v>
      </c>
      <c r="Q49" s="72"/>
      <c r="AH49" s="45" t="s">
        <v>92</v>
      </c>
      <c r="AI49" s="40"/>
      <c r="AJ49" s="40"/>
      <c r="AK49" s="40"/>
      <c r="AL49" s="40"/>
      <c r="AM49" s="24">
        <f t="shared" si="2"/>
        <v>1.1814882032667875</v>
      </c>
      <c r="AN49" s="26">
        <f t="shared" si="3"/>
        <v>0.94855012427506202</v>
      </c>
    </row>
    <row r="50" spans="4:40" ht="16.5" thickBot="1" x14ac:dyDescent="0.3">
      <c r="D50" s="45" t="s">
        <v>78</v>
      </c>
      <c r="E50" s="40"/>
      <c r="F50" s="40"/>
      <c r="G50" s="40"/>
      <c r="H50" s="40"/>
      <c r="I50" s="64">
        <v>1.589</v>
      </c>
      <c r="J50" s="64"/>
      <c r="K50" s="19">
        <v>1E-3</v>
      </c>
      <c r="L50" s="18">
        <v>1</v>
      </c>
      <c r="M50" s="18">
        <v>3</v>
      </c>
      <c r="N50" s="87">
        <f t="shared" si="4"/>
        <v>1.8890000000000001E-2</v>
      </c>
      <c r="O50" s="87"/>
      <c r="P50" s="71">
        <f t="shared" si="5"/>
        <v>1.1887979861548144</v>
      </c>
      <c r="Q50" s="72"/>
      <c r="AH50" s="29" t="s">
        <v>93</v>
      </c>
      <c r="AI50" s="30"/>
      <c r="AJ50" s="30"/>
      <c r="AK50" s="30"/>
      <c r="AL50" s="30"/>
      <c r="AM50" s="25">
        <f t="shared" si="2"/>
        <v>0.8538461538461537</v>
      </c>
      <c r="AN50" s="27">
        <f t="shared" si="3"/>
        <v>0.94813895781637714</v>
      </c>
    </row>
    <row r="51" spans="4:40" ht="15.75" x14ac:dyDescent="0.25">
      <c r="D51" s="45" t="s">
        <v>79</v>
      </c>
      <c r="E51" s="40"/>
      <c r="F51" s="40"/>
      <c r="G51" s="40"/>
      <c r="H51" s="40"/>
      <c r="I51" s="64">
        <v>1.46</v>
      </c>
      <c r="J51" s="64"/>
      <c r="K51" s="19">
        <v>1E-3</v>
      </c>
      <c r="L51" s="18">
        <v>1</v>
      </c>
      <c r="M51" s="18">
        <v>3</v>
      </c>
      <c r="N51" s="87">
        <f t="shared" si="4"/>
        <v>1.7600000000000001E-2</v>
      </c>
      <c r="O51" s="87"/>
      <c r="P51" s="71">
        <f t="shared" si="5"/>
        <v>1.2054794520547945</v>
      </c>
      <c r="Q51" s="72"/>
    </row>
    <row r="52" spans="4:40" ht="15.75" x14ac:dyDescent="0.25">
      <c r="D52" s="45" t="s">
        <v>80</v>
      </c>
      <c r="E52" s="40"/>
      <c r="F52" s="40"/>
      <c r="G52" s="40"/>
      <c r="H52" s="40"/>
      <c r="I52" s="64">
        <v>1.3320000000000001</v>
      </c>
      <c r="J52" s="64"/>
      <c r="K52" s="19">
        <v>1E-3</v>
      </c>
      <c r="L52" s="18">
        <v>1</v>
      </c>
      <c r="M52" s="18">
        <v>3</v>
      </c>
      <c r="N52" s="87">
        <f t="shared" si="4"/>
        <v>1.6320000000000001E-2</v>
      </c>
      <c r="O52" s="87"/>
      <c r="P52" s="71">
        <f t="shared" si="5"/>
        <v>1.2252252252252251</v>
      </c>
      <c r="Q52" s="72"/>
    </row>
    <row r="53" spans="4:40" ht="15.75" x14ac:dyDescent="0.25">
      <c r="D53" s="45" t="s">
        <v>81</v>
      </c>
      <c r="E53" s="40"/>
      <c r="F53" s="40"/>
      <c r="G53" s="40"/>
      <c r="H53" s="40"/>
      <c r="I53" s="64">
        <v>1.19</v>
      </c>
      <c r="J53" s="64"/>
      <c r="K53" s="19">
        <v>1E-3</v>
      </c>
      <c r="L53" s="18">
        <v>1</v>
      </c>
      <c r="M53" s="18">
        <v>3</v>
      </c>
      <c r="N53" s="87">
        <f t="shared" si="4"/>
        <v>1.49E-2</v>
      </c>
      <c r="O53" s="87"/>
      <c r="P53" s="71">
        <f t="shared" si="5"/>
        <v>1.2521008403361344</v>
      </c>
      <c r="Q53" s="72"/>
    </row>
    <row r="54" spans="4:40" ht="15.75" x14ac:dyDescent="0.25">
      <c r="D54" s="45" t="s">
        <v>82</v>
      </c>
      <c r="E54" s="40"/>
      <c r="F54" s="40"/>
      <c r="G54" s="40"/>
      <c r="H54" s="40"/>
      <c r="I54" s="64">
        <v>1.0780000000000001</v>
      </c>
      <c r="J54" s="64"/>
      <c r="K54" s="19">
        <v>1E-3</v>
      </c>
      <c r="L54" s="18">
        <v>1</v>
      </c>
      <c r="M54" s="18">
        <v>3</v>
      </c>
      <c r="N54" s="87">
        <f t="shared" si="4"/>
        <v>1.3780000000000001E-2</v>
      </c>
      <c r="O54" s="87"/>
      <c r="P54" s="71">
        <f t="shared" si="5"/>
        <v>1.2782931354359925</v>
      </c>
      <c r="Q54" s="72"/>
      <c r="AI54" s="65" t="s">
        <v>131</v>
      </c>
      <c r="AJ54" s="65"/>
      <c r="AK54" s="28">
        <f>M26-M25</f>
        <v>16.89611</v>
      </c>
    </row>
    <row r="55" spans="4:40" ht="15.75" x14ac:dyDescent="0.25">
      <c r="D55" s="45" t="s">
        <v>83</v>
      </c>
      <c r="E55" s="40"/>
      <c r="F55" s="40"/>
      <c r="G55" s="40"/>
      <c r="H55" s="40"/>
      <c r="I55" s="64">
        <v>0.88600000000000001</v>
      </c>
      <c r="J55" s="64"/>
      <c r="K55" s="19">
        <v>1E-3</v>
      </c>
      <c r="L55" s="18">
        <v>1</v>
      </c>
      <c r="M55" s="18">
        <v>3</v>
      </c>
      <c r="N55" s="87">
        <f t="shared" si="4"/>
        <v>1.1859999999999999E-2</v>
      </c>
      <c r="O55" s="87"/>
      <c r="P55" s="71">
        <f t="shared" si="5"/>
        <v>1.3386004514672685</v>
      </c>
      <c r="Q55" s="72"/>
    </row>
    <row r="56" spans="4:40" ht="15.75" x14ac:dyDescent="0.25">
      <c r="D56" s="45" t="s">
        <v>84</v>
      </c>
      <c r="E56" s="40"/>
      <c r="F56" s="40"/>
      <c r="G56" s="40"/>
      <c r="H56" s="40"/>
      <c r="I56" s="64">
        <v>0.748</v>
      </c>
      <c r="J56" s="64"/>
      <c r="K56" s="19">
        <v>1E-3</v>
      </c>
      <c r="L56" s="18">
        <v>1</v>
      </c>
      <c r="M56" s="18">
        <v>3</v>
      </c>
      <c r="N56" s="87">
        <f t="shared" si="4"/>
        <v>1.048E-2</v>
      </c>
      <c r="O56" s="87"/>
      <c r="P56" s="71">
        <f t="shared" si="5"/>
        <v>1.4010695187165774</v>
      </c>
      <c r="Q56" s="72"/>
      <c r="AI56" t="s">
        <v>127</v>
      </c>
      <c r="AJ56" t="s">
        <v>128</v>
      </c>
      <c r="AK56" t="s">
        <v>129</v>
      </c>
      <c r="AL56" t="s">
        <v>130</v>
      </c>
      <c r="AM56" t="s">
        <v>134</v>
      </c>
    </row>
    <row r="57" spans="4:40" ht="15.75" x14ac:dyDescent="0.25">
      <c r="D57" s="45" t="s">
        <v>85</v>
      </c>
      <c r="E57" s="40"/>
      <c r="F57" s="40"/>
      <c r="G57" s="40"/>
      <c r="H57" s="40"/>
      <c r="I57" s="64">
        <v>0.61499999999999999</v>
      </c>
      <c r="J57" s="64"/>
      <c r="K57" s="19">
        <v>1E-3</v>
      </c>
      <c r="L57" s="18">
        <v>1</v>
      </c>
      <c r="M57" s="18">
        <v>3</v>
      </c>
      <c r="N57" s="87">
        <f t="shared" si="4"/>
        <v>9.1500000000000001E-3</v>
      </c>
      <c r="O57" s="87"/>
      <c r="P57" s="71">
        <f t="shared" si="5"/>
        <v>1.4878048780487807</v>
      </c>
      <c r="Q57" s="72"/>
      <c r="AI57">
        <v>8</v>
      </c>
      <c r="AJ57">
        <v>450</v>
      </c>
      <c r="AK57" s="28">
        <v>0.94</v>
      </c>
      <c r="AL57" t="s">
        <v>126</v>
      </c>
      <c r="AM57">
        <f>AI57*AK57</f>
        <v>7.52</v>
      </c>
    </row>
    <row r="58" spans="4:40" ht="15.75" x14ac:dyDescent="0.25">
      <c r="D58" s="45" t="s">
        <v>86</v>
      </c>
      <c r="E58" s="40"/>
      <c r="F58" s="40"/>
      <c r="G58" s="40"/>
      <c r="H58" s="40"/>
      <c r="I58" s="64">
        <v>0.47399999999999998</v>
      </c>
      <c r="J58" s="64"/>
      <c r="K58" s="19">
        <f>0.1/1000</f>
        <v>1E-4</v>
      </c>
      <c r="L58" s="18">
        <v>0.7</v>
      </c>
      <c r="M58" s="18">
        <v>3</v>
      </c>
      <c r="N58" s="87">
        <f t="shared" si="4"/>
        <v>3.6179999999999997E-3</v>
      </c>
      <c r="O58" s="87"/>
      <c r="P58" s="71">
        <f t="shared" si="5"/>
        <v>0.76329113924050629</v>
      </c>
      <c r="Q58" s="72"/>
      <c r="AI58">
        <v>8</v>
      </c>
      <c r="AJ58">
        <v>660</v>
      </c>
      <c r="AK58" s="28">
        <v>0.66</v>
      </c>
      <c r="AL58" t="s">
        <v>126</v>
      </c>
      <c r="AM58">
        <f t="shared" ref="AM58:AM62" si="6">AI58*AK58</f>
        <v>5.28</v>
      </c>
    </row>
    <row r="59" spans="4:40" ht="15.75" x14ac:dyDescent="0.25">
      <c r="D59" s="45" t="s">
        <v>86</v>
      </c>
      <c r="E59" s="40"/>
      <c r="F59" s="40"/>
      <c r="G59" s="40"/>
      <c r="H59" s="40"/>
      <c r="I59" s="64">
        <v>0.33400000000000002</v>
      </c>
      <c r="J59" s="64"/>
      <c r="K59" s="19">
        <f t="shared" ref="K59:K64" si="7">0.1/1000</f>
        <v>1E-4</v>
      </c>
      <c r="L59" s="18">
        <v>0.7</v>
      </c>
      <c r="M59" s="18">
        <v>3</v>
      </c>
      <c r="N59" s="87">
        <f t="shared" si="4"/>
        <v>2.6380000000000002E-3</v>
      </c>
      <c r="O59" s="87"/>
      <c r="P59" s="71">
        <f t="shared" si="5"/>
        <v>0.78982035928143712</v>
      </c>
      <c r="Q59" s="72"/>
      <c r="AI59">
        <v>8</v>
      </c>
      <c r="AJ59">
        <v>730</v>
      </c>
      <c r="AK59" s="28">
        <v>0.67</v>
      </c>
      <c r="AL59" t="s">
        <v>126</v>
      </c>
      <c r="AM59">
        <f t="shared" si="6"/>
        <v>5.36</v>
      </c>
    </row>
    <row r="60" spans="4:40" ht="15.75" x14ac:dyDescent="0.25">
      <c r="D60" s="45" t="s">
        <v>87</v>
      </c>
      <c r="E60" s="40"/>
      <c r="F60" s="40"/>
      <c r="G60" s="40"/>
      <c r="H60" s="40"/>
      <c r="I60" s="64">
        <v>0.28799999999999998</v>
      </c>
      <c r="J60" s="64"/>
      <c r="K60" s="19">
        <f t="shared" si="7"/>
        <v>1E-4</v>
      </c>
      <c r="L60" s="18">
        <v>0.7</v>
      </c>
      <c r="M60" s="18">
        <v>3</v>
      </c>
      <c r="N60" s="87">
        <f t="shared" si="4"/>
        <v>2.3159999999999995E-3</v>
      </c>
      <c r="O60" s="87"/>
      <c r="P60" s="71">
        <f t="shared" si="5"/>
        <v>0.80416666666666659</v>
      </c>
      <c r="Q60" s="72"/>
      <c r="AI60">
        <v>8</v>
      </c>
      <c r="AJ60">
        <v>463</v>
      </c>
      <c r="AK60" s="28">
        <v>0.66</v>
      </c>
      <c r="AL60" t="s">
        <v>126</v>
      </c>
      <c r="AM60">
        <f t="shared" si="6"/>
        <v>5.28</v>
      </c>
    </row>
    <row r="61" spans="4:40" ht="15.75" x14ac:dyDescent="0.25">
      <c r="D61" s="45" t="s">
        <v>88</v>
      </c>
      <c r="E61" s="40"/>
      <c r="F61" s="40"/>
      <c r="G61" s="40"/>
      <c r="H61" s="40"/>
      <c r="I61" s="64">
        <v>0.245</v>
      </c>
      <c r="J61" s="64"/>
      <c r="K61" s="19">
        <f t="shared" si="7"/>
        <v>1E-4</v>
      </c>
      <c r="L61" s="18">
        <v>0.7</v>
      </c>
      <c r="M61" s="18">
        <v>3</v>
      </c>
      <c r="N61" s="87">
        <f t="shared" si="4"/>
        <v>2.0149999999999999E-3</v>
      </c>
      <c r="O61" s="87"/>
      <c r="P61" s="71">
        <f t="shared" si="5"/>
        <v>0.82244897959183672</v>
      </c>
      <c r="Q61" s="72"/>
      <c r="AI61">
        <v>8</v>
      </c>
      <c r="AJ61">
        <v>517</v>
      </c>
      <c r="AK61" s="28">
        <v>0.37</v>
      </c>
      <c r="AL61" t="s">
        <v>126</v>
      </c>
      <c r="AM61">
        <f t="shared" si="6"/>
        <v>2.96</v>
      </c>
    </row>
    <row r="62" spans="4:40" ht="15.75" x14ac:dyDescent="0.25">
      <c r="D62" s="45" t="s">
        <v>89</v>
      </c>
      <c r="E62" s="40"/>
      <c r="F62" s="40"/>
      <c r="G62" s="40"/>
      <c r="H62" s="40"/>
      <c r="I62" s="64">
        <v>0.214</v>
      </c>
      <c r="J62" s="64"/>
      <c r="K62" s="19">
        <f t="shared" si="7"/>
        <v>1E-4</v>
      </c>
      <c r="L62" s="18">
        <v>0.7</v>
      </c>
      <c r="M62" s="18">
        <v>3</v>
      </c>
      <c r="N62" s="87">
        <f t="shared" si="4"/>
        <v>1.7980000000000001E-3</v>
      </c>
      <c r="O62" s="87"/>
      <c r="P62" s="71">
        <f t="shared" si="5"/>
        <v>0.84018691588785055</v>
      </c>
      <c r="Q62" s="72"/>
      <c r="AI62">
        <v>8</v>
      </c>
      <c r="AJ62">
        <v>629</v>
      </c>
      <c r="AK62" s="28">
        <v>0.5</v>
      </c>
      <c r="AL62" t="s">
        <v>126</v>
      </c>
      <c r="AM62">
        <f t="shared" si="6"/>
        <v>4</v>
      </c>
    </row>
    <row r="63" spans="4:40" ht="15.75" x14ac:dyDescent="0.25">
      <c r="D63" s="45" t="s">
        <v>90</v>
      </c>
      <c r="E63" s="40"/>
      <c r="F63" s="40"/>
      <c r="G63" s="40"/>
      <c r="H63" s="40"/>
      <c r="I63" s="64">
        <v>0.23400000000000001</v>
      </c>
      <c r="J63" s="64"/>
      <c r="K63" s="19">
        <f t="shared" si="7"/>
        <v>1E-4</v>
      </c>
      <c r="L63" s="18">
        <v>0.7</v>
      </c>
      <c r="M63" s="18">
        <v>3</v>
      </c>
      <c r="N63" s="87">
        <f t="shared" si="4"/>
        <v>1.9380000000000001E-3</v>
      </c>
      <c r="O63" s="87"/>
      <c r="P63" s="71">
        <f t="shared" si="5"/>
        <v>0.82820512820512815</v>
      </c>
      <c r="Q63" s="72"/>
    </row>
    <row r="64" spans="4:40" ht="15.75" x14ac:dyDescent="0.25">
      <c r="D64" s="45" t="s">
        <v>91</v>
      </c>
      <c r="E64" s="40"/>
      <c r="F64" s="40"/>
      <c r="G64" s="40"/>
      <c r="H64" s="40"/>
      <c r="I64" s="64">
        <v>0.20799999999999999</v>
      </c>
      <c r="J64" s="64"/>
      <c r="K64" s="19">
        <f t="shared" si="7"/>
        <v>1E-4</v>
      </c>
      <c r="L64" s="18">
        <v>0.7</v>
      </c>
      <c r="M64" s="18">
        <v>3</v>
      </c>
      <c r="N64" s="87">
        <f t="shared" si="4"/>
        <v>1.7559999999999997E-3</v>
      </c>
      <c r="O64" s="87"/>
      <c r="P64" s="71">
        <f t="shared" si="5"/>
        <v>0.84423076923076912</v>
      </c>
      <c r="Q64" s="72"/>
    </row>
    <row r="65" spans="4:40" x14ac:dyDescent="0.25">
      <c r="D65" s="45" t="s">
        <v>92</v>
      </c>
      <c r="E65" s="40"/>
      <c r="F65" s="40"/>
      <c r="G65" s="40"/>
      <c r="H65" s="40"/>
      <c r="I65" s="64">
        <v>1.653</v>
      </c>
      <c r="J65" s="64"/>
      <c r="K65" s="18">
        <v>1E-3</v>
      </c>
      <c r="L65" s="18">
        <v>1</v>
      </c>
      <c r="M65" s="18">
        <v>3</v>
      </c>
      <c r="N65" s="87">
        <f t="shared" si="4"/>
        <v>1.9529999999999999E-2</v>
      </c>
      <c r="O65" s="87"/>
      <c r="P65" s="71">
        <f t="shared" si="5"/>
        <v>1.1814882032667875</v>
      </c>
      <c r="Q65" s="72"/>
      <c r="AL65" t="s">
        <v>132</v>
      </c>
      <c r="AM65" s="28">
        <f>SUM(AM57:AM62)/AK54</f>
        <v>1.7992307105008196</v>
      </c>
      <c r="AN65" t="s">
        <v>133</v>
      </c>
    </row>
    <row r="66" spans="4:40" ht="16.5" thickBot="1" x14ac:dyDescent="0.3">
      <c r="D66" s="29" t="s">
        <v>93</v>
      </c>
      <c r="E66" s="30"/>
      <c r="F66" s="30"/>
      <c r="G66" s="30"/>
      <c r="H66" s="30"/>
      <c r="I66" s="73">
        <v>0.19500000000000001</v>
      </c>
      <c r="J66" s="73"/>
      <c r="K66" s="20">
        <f>0.1/1000</f>
        <v>1E-4</v>
      </c>
      <c r="L66" s="21">
        <v>0.7</v>
      </c>
      <c r="M66" s="21">
        <v>3</v>
      </c>
      <c r="N66" s="91">
        <f t="shared" si="4"/>
        <v>1.6649999999999998E-3</v>
      </c>
      <c r="O66" s="91"/>
      <c r="P66" s="69">
        <f t="shared" si="5"/>
        <v>0.8538461538461537</v>
      </c>
      <c r="Q66" s="70"/>
    </row>
    <row r="67" spans="4:40" ht="15.75" thickBot="1" x14ac:dyDescent="0.3"/>
    <row r="68" spans="4:40" x14ac:dyDescent="0.25">
      <c r="D68" s="66" t="s">
        <v>113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8"/>
    </row>
    <row r="69" spans="4:40" x14ac:dyDescent="0.25">
      <c r="D69" s="45" t="s">
        <v>76</v>
      </c>
      <c r="E69" s="40"/>
      <c r="F69" s="40"/>
      <c r="G69" s="40"/>
      <c r="H69" s="40"/>
      <c r="I69" s="40" t="s">
        <v>116</v>
      </c>
      <c r="J69" s="40"/>
      <c r="K69" s="11" t="s">
        <v>115</v>
      </c>
      <c r="L69" s="11" t="s">
        <v>101</v>
      </c>
      <c r="M69" s="11" t="s">
        <v>102</v>
      </c>
      <c r="N69" s="40" t="s">
        <v>114</v>
      </c>
      <c r="O69" s="40"/>
      <c r="P69" s="40" t="s">
        <v>108</v>
      </c>
      <c r="Q69" s="42"/>
    </row>
    <row r="70" spans="4:40" x14ac:dyDescent="0.25">
      <c r="D70" s="45" t="s">
        <v>77</v>
      </c>
      <c r="E70" s="40"/>
      <c r="F70" s="40"/>
      <c r="G70" s="40"/>
      <c r="H70" s="40"/>
      <c r="I70" s="40">
        <v>12.08</v>
      </c>
      <c r="J70" s="40"/>
      <c r="K70" s="18">
        <v>0.01</v>
      </c>
      <c r="L70" s="18">
        <v>0.7</v>
      </c>
      <c r="M70" s="18">
        <v>3</v>
      </c>
      <c r="N70" s="87">
        <f t="shared" ref="N70:N87" si="8">((L70*I70)/100)+M70*K70</f>
        <v>0.11456</v>
      </c>
      <c r="O70" s="87"/>
      <c r="P70" s="71">
        <f t="shared" ref="P70:P87" si="9">(N70/I70)*100</f>
        <v>0.94834437086092715</v>
      </c>
      <c r="Q70" s="72"/>
    </row>
    <row r="71" spans="4:40" x14ac:dyDescent="0.25">
      <c r="D71" s="45" t="s">
        <v>78</v>
      </c>
      <c r="E71" s="40"/>
      <c r="F71" s="40"/>
      <c r="G71" s="40"/>
      <c r="H71" s="40"/>
      <c r="I71" s="40">
        <v>12.07</v>
      </c>
      <c r="J71" s="40"/>
      <c r="K71" s="18">
        <v>0.01</v>
      </c>
      <c r="L71" s="18">
        <v>0.7</v>
      </c>
      <c r="M71" s="18">
        <v>3</v>
      </c>
      <c r="N71" s="87">
        <f t="shared" si="8"/>
        <v>0.11448999999999999</v>
      </c>
      <c r="O71" s="87"/>
      <c r="P71" s="71">
        <f t="shared" si="9"/>
        <v>0.94855012427506202</v>
      </c>
      <c r="Q71" s="72"/>
    </row>
    <row r="72" spans="4:40" x14ac:dyDescent="0.25">
      <c r="D72" s="45" t="s">
        <v>79</v>
      </c>
      <c r="E72" s="40"/>
      <c r="F72" s="40"/>
      <c r="G72" s="40"/>
      <c r="H72" s="40"/>
      <c r="I72" s="40">
        <v>12.07</v>
      </c>
      <c r="J72" s="40"/>
      <c r="K72" s="18">
        <v>0.01</v>
      </c>
      <c r="L72" s="18">
        <v>0.7</v>
      </c>
      <c r="M72" s="18">
        <v>3</v>
      </c>
      <c r="N72" s="87">
        <f t="shared" si="8"/>
        <v>0.11448999999999999</v>
      </c>
      <c r="O72" s="87"/>
      <c r="P72" s="71">
        <f t="shared" si="9"/>
        <v>0.94855012427506202</v>
      </c>
      <c r="Q72" s="72"/>
    </row>
    <row r="73" spans="4:40" x14ac:dyDescent="0.25">
      <c r="D73" s="45" t="s">
        <v>80</v>
      </c>
      <c r="E73" s="40"/>
      <c r="F73" s="40"/>
      <c r="G73" s="40"/>
      <c r="H73" s="40"/>
      <c r="I73" s="40">
        <v>12.07</v>
      </c>
      <c r="J73" s="40"/>
      <c r="K73" s="18">
        <v>0.01</v>
      </c>
      <c r="L73" s="18">
        <v>0.7</v>
      </c>
      <c r="M73" s="18">
        <v>3</v>
      </c>
      <c r="N73" s="87">
        <f t="shared" si="8"/>
        <v>0.11448999999999999</v>
      </c>
      <c r="O73" s="87"/>
      <c r="P73" s="71">
        <f t="shared" si="9"/>
        <v>0.94855012427506202</v>
      </c>
      <c r="Q73" s="72"/>
    </row>
    <row r="74" spans="4:40" x14ac:dyDescent="0.25">
      <c r="D74" s="45" t="s">
        <v>81</v>
      </c>
      <c r="E74" s="40"/>
      <c r="F74" s="40"/>
      <c r="G74" s="40"/>
      <c r="H74" s="40"/>
      <c r="I74" s="40">
        <v>12.08</v>
      </c>
      <c r="J74" s="40"/>
      <c r="K74" s="18">
        <v>0.01</v>
      </c>
      <c r="L74" s="18">
        <v>0.7</v>
      </c>
      <c r="M74" s="18">
        <v>3</v>
      </c>
      <c r="N74" s="87">
        <f t="shared" si="8"/>
        <v>0.11456</v>
      </c>
      <c r="O74" s="87"/>
      <c r="P74" s="71">
        <f t="shared" si="9"/>
        <v>0.94834437086092715</v>
      </c>
      <c r="Q74" s="72"/>
    </row>
    <row r="75" spans="4:40" x14ac:dyDescent="0.25">
      <c r="D75" s="45" t="s">
        <v>82</v>
      </c>
      <c r="E75" s="40"/>
      <c r="F75" s="40"/>
      <c r="G75" s="40"/>
      <c r="H75" s="40"/>
      <c r="I75" s="40">
        <v>12.08</v>
      </c>
      <c r="J75" s="40"/>
      <c r="K75" s="18">
        <v>0.01</v>
      </c>
      <c r="L75" s="18">
        <v>0.7</v>
      </c>
      <c r="M75" s="18">
        <v>3</v>
      </c>
      <c r="N75" s="87">
        <f t="shared" si="8"/>
        <v>0.11456</v>
      </c>
      <c r="O75" s="87"/>
      <c r="P75" s="71">
        <f t="shared" si="9"/>
        <v>0.94834437086092715</v>
      </c>
      <c r="Q75" s="72"/>
    </row>
    <row r="76" spans="4:40" x14ac:dyDescent="0.25">
      <c r="D76" s="45" t="s">
        <v>83</v>
      </c>
      <c r="E76" s="40"/>
      <c r="F76" s="40"/>
      <c r="G76" s="40"/>
      <c r="H76" s="40"/>
      <c r="I76" s="40">
        <v>12.08</v>
      </c>
      <c r="J76" s="40"/>
      <c r="K76" s="18">
        <v>0.01</v>
      </c>
      <c r="L76" s="18">
        <v>0.7</v>
      </c>
      <c r="M76" s="18">
        <v>3</v>
      </c>
      <c r="N76" s="87">
        <f t="shared" si="8"/>
        <v>0.11456</v>
      </c>
      <c r="O76" s="87"/>
      <c r="P76" s="71">
        <f t="shared" si="9"/>
        <v>0.94834437086092715</v>
      </c>
      <c r="Q76" s="72"/>
    </row>
    <row r="77" spans="4:40" x14ac:dyDescent="0.25">
      <c r="D77" s="45" t="s">
        <v>84</v>
      </c>
      <c r="E77" s="40"/>
      <c r="F77" s="40"/>
      <c r="G77" s="40"/>
      <c r="H77" s="40"/>
      <c r="I77" s="40">
        <v>12.08</v>
      </c>
      <c r="J77" s="40"/>
      <c r="K77" s="18">
        <v>0.01</v>
      </c>
      <c r="L77" s="18">
        <v>0.7</v>
      </c>
      <c r="M77" s="18">
        <v>3</v>
      </c>
      <c r="N77" s="87">
        <f t="shared" si="8"/>
        <v>0.11456</v>
      </c>
      <c r="O77" s="87"/>
      <c r="P77" s="71">
        <f t="shared" si="9"/>
        <v>0.94834437086092715</v>
      </c>
      <c r="Q77" s="72"/>
    </row>
    <row r="78" spans="4:40" x14ac:dyDescent="0.25">
      <c r="D78" s="45" t="s">
        <v>85</v>
      </c>
      <c r="E78" s="40"/>
      <c r="F78" s="40"/>
      <c r="G78" s="40"/>
      <c r="H78" s="40"/>
      <c r="I78" s="40">
        <v>12.08</v>
      </c>
      <c r="J78" s="40"/>
      <c r="K78" s="18">
        <v>0.01</v>
      </c>
      <c r="L78" s="18">
        <v>0.7</v>
      </c>
      <c r="M78" s="18">
        <v>3</v>
      </c>
      <c r="N78" s="87">
        <f t="shared" si="8"/>
        <v>0.11456</v>
      </c>
      <c r="O78" s="87"/>
      <c r="P78" s="71">
        <f t="shared" si="9"/>
        <v>0.94834437086092715</v>
      </c>
      <c r="Q78" s="72"/>
    </row>
    <row r="79" spans="4:40" x14ac:dyDescent="0.25">
      <c r="D79" s="45" t="s">
        <v>86</v>
      </c>
      <c r="E79" s="40"/>
      <c r="F79" s="40"/>
      <c r="G79" s="40"/>
      <c r="H79" s="40"/>
      <c r="I79" s="40">
        <v>12.07</v>
      </c>
      <c r="J79" s="40"/>
      <c r="K79" s="18">
        <v>0.01</v>
      </c>
      <c r="L79" s="18">
        <v>0.7</v>
      </c>
      <c r="M79" s="18">
        <v>3</v>
      </c>
      <c r="N79" s="87">
        <f t="shared" si="8"/>
        <v>0.11448999999999999</v>
      </c>
      <c r="O79" s="87"/>
      <c r="P79" s="71">
        <f t="shared" si="9"/>
        <v>0.94855012427506202</v>
      </c>
      <c r="Q79" s="72"/>
    </row>
    <row r="80" spans="4:40" x14ac:dyDescent="0.25">
      <c r="D80" s="45" t="s">
        <v>86</v>
      </c>
      <c r="E80" s="40"/>
      <c r="F80" s="40"/>
      <c r="G80" s="40"/>
      <c r="H80" s="40"/>
      <c r="I80" s="40">
        <v>12.09</v>
      </c>
      <c r="J80" s="40"/>
      <c r="K80" s="18">
        <v>0.01</v>
      </c>
      <c r="L80" s="18">
        <v>0.7</v>
      </c>
      <c r="M80" s="18">
        <v>3</v>
      </c>
      <c r="N80" s="87">
        <f t="shared" si="8"/>
        <v>0.11463</v>
      </c>
      <c r="O80" s="87"/>
      <c r="P80" s="71">
        <f t="shared" si="9"/>
        <v>0.94813895781637714</v>
      </c>
      <c r="Q80" s="72"/>
    </row>
    <row r="81" spans="4:17" x14ac:dyDescent="0.25">
      <c r="D81" s="45" t="s">
        <v>87</v>
      </c>
      <c r="E81" s="40"/>
      <c r="F81" s="40"/>
      <c r="G81" s="40"/>
      <c r="H81" s="40"/>
      <c r="I81" s="40">
        <v>12.07</v>
      </c>
      <c r="J81" s="40"/>
      <c r="K81" s="18">
        <v>0.01</v>
      </c>
      <c r="L81" s="18">
        <v>0.7</v>
      </c>
      <c r="M81" s="18">
        <v>3</v>
      </c>
      <c r="N81" s="87">
        <f t="shared" si="8"/>
        <v>0.11448999999999999</v>
      </c>
      <c r="O81" s="87"/>
      <c r="P81" s="71">
        <f t="shared" si="9"/>
        <v>0.94855012427506202</v>
      </c>
      <c r="Q81" s="72"/>
    </row>
    <row r="82" spans="4:17" x14ac:dyDescent="0.25">
      <c r="D82" s="45" t="s">
        <v>88</v>
      </c>
      <c r="E82" s="40"/>
      <c r="F82" s="40"/>
      <c r="G82" s="40"/>
      <c r="H82" s="40"/>
      <c r="I82" s="40">
        <v>12.08</v>
      </c>
      <c r="J82" s="40"/>
      <c r="K82" s="18">
        <v>0.01</v>
      </c>
      <c r="L82" s="18">
        <v>0.7</v>
      </c>
      <c r="M82" s="18">
        <v>3</v>
      </c>
      <c r="N82" s="87">
        <f t="shared" si="8"/>
        <v>0.11456</v>
      </c>
      <c r="O82" s="87"/>
      <c r="P82" s="71">
        <f t="shared" si="9"/>
        <v>0.94834437086092715</v>
      </c>
      <c r="Q82" s="72"/>
    </row>
    <row r="83" spans="4:17" x14ac:dyDescent="0.25">
      <c r="D83" s="45" t="s">
        <v>89</v>
      </c>
      <c r="E83" s="40"/>
      <c r="F83" s="40"/>
      <c r="G83" s="40"/>
      <c r="H83" s="40"/>
      <c r="I83" s="40">
        <v>12.08</v>
      </c>
      <c r="J83" s="40"/>
      <c r="K83" s="18">
        <v>0.01</v>
      </c>
      <c r="L83" s="18">
        <v>0.7</v>
      </c>
      <c r="M83" s="18">
        <v>3</v>
      </c>
      <c r="N83" s="87">
        <f t="shared" si="8"/>
        <v>0.11456</v>
      </c>
      <c r="O83" s="87"/>
      <c r="P83" s="71">
        <f t="shared" si="9"/>
        <v>0.94834437086092715</v>
      </c>
      <c r="Q83" s="72"/>
    </row>
    <row r="84" spans="4:17" x14ac:dyDescent="0.25">
      <c r="D84" s="45" t="s">
        <v>90</v>
      </c>
      <c r="E84" s="40"/>
      <c r="F84" s="40"/>
      <c r="G84" s="40"/>
      <c r="H84" s="40"/>
      <c r="I84" s="40">
        <v>12.09</v>
      </c>
      <c r="J84" s="40"/>
      <c r="K84" s="18">
        <v>0.01</v>
      </c>
      <c r="L84" s="18">
        <v>0.7</v>
      </c>
      <c r="M84" s="18">
        <v>3</v>
      </c>
      <c r="N84" s="87">
        <f t="shared" si="8"/>
        <v>0.11463</v>
      </c>
      <c r="O84" s="87"/>
      <c r="P84" s="71">
        <f t="shared" si="9"/>
        <v>0.94813895781637714</v>
      </c>
      <c r="Q84" s="72"/>
    </row>
    <row r="85" spans="4:17" x14ac:dyDescent="0.25">
      <c r="D85" s="45" t="s">
        <v>91</v>
      </c>
      <c r="E85" s="40"/>
      <c r="F85" s="40"/>
      <c r="G85" s="40"/>
      <c r="H85" s="40"/>
      <c r="I85" s="40">
        <v>12.08</v>
      </c>
      <c r="J85" s="40"/>
      <c r="K85" s="18">
        <v>0.01</v>
      </c>
      <c r="L85" s="18">
        <v>0.7</v>
      </c>
      <c r="M85" s="18">
        <v>3</v>
      </c>
      <c r="N85" s="87">
        <f t="shared" si="8"/>
        <v>0.11456</v>
      </c>
      <c r="O85" s="87"/>
      <c r="P85" s="71">
        <f t="shared" si="9"/>
        <v>0.94834437086092715</v>
      </c>
      <c r="Q85" s="72"/>
    </row>
    <row r="86" spans="4:17" x14ac:dyDescent="0.25">
      <c r="D86" s="45" t="s">
        <v>92</v>
      </c>
      <c r="E86" s="40"/>
      <c r="F86" s="40"/>
      <c r="G86" s="40"/>
      <c r="H86" s="40"/>
      <c r="I86" s="40">
        <v>12.07</v>
      </c>
      <c r="J86" s="40"/>
      <c r="K86" s="18">
        <v>0.01</v>
      </c>
      <c r="L86" s="18">
        <v>0.7</v>
      </c>
      <c r="M86" s="18">
        <v>3</v>
      </c>
      <c r="N86" s="87">
        <f t="shared" si="8"/>
        <v>0.11448999999999999</v>
      </c>
      <c r="O86" s="87"/>
      <c r="P86" s="71">
        <f t="shared" si="9"/>
        <v>0.94855012427506202</v>
      </c>
      <c r="Q86" s="72"/>
    </row>
    <row r="87" spans="4:17" ht="15.75" thickBot="1" x14ac:dyDescent="0.3">
      <c r="D87" s="29" t="s">
        <v>93</v>
      </c>
      <c r="E87" s="30"/>
      <c r="F87" s="30"/>
      <c r="G87" s="30"/>
      <c r="H87" s="30"/>
      <c r="I87" s="30">
        <v>12.09</v>
      </c>
      <c r="J87" s="30"/>
      <c r="K87" s="18">
        <v>0.01</v>
      </c>
      <c r="L87" s="18">
        <v>0.7</v>
      </c>
      <c r="M87" s="21">
        <v>3</v>
      </c>
      <c r="N87" s="91">
        <f t="shared" si="8"/>
        <v>0.11463</v>
      </c>
      <c r="O87" s="91"/>
      <c r="P87" s="69">
        <f t="shared" si="9"/>
        <v>0.94813895781637714</v>
      </c>
      <c r="Q87" s="70"/>
    </row>
    <row r="89" spans="4:17" ht="15.75" thickBot="1" x14ac:dyDescent="0.3"/>
    <row r="90" spans="4:17" x14ac:dyDescent="0.25">
      <c r="D90" s="66" t="s">
        <v>117</v>
      </c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8"/>
    </row>
    <row r="91" spans="4:17" x14ac:dyDescent="0.25">
      <c r="D91" s="45" t="s">
        <v>76</v>
      </c>
      <c r="E91" s="40"/>
      <c r="F91" s="40"/>
      <c r="G91" s="40"/>
      <c r="H91" s="40"/>
      <c r="I91" s="40" t="s">
        <v>118</v>
      </c>
      <c r="J91" s="40"/>
      <c r="K91" s="11" t="s">
        <v>119</v>
      </c>
      <c r="L91" s="11" t="s">
        <v>121</v>
      </c>
      <c r="M91" s="11" t="s">
        <v>120</v>
      </c>
      <c r="N91" s="40" t="s">
        <v>122</v>
      </c>
      <c r="O91" s="40"/>
    </row>
    <row r="92" spans="4:17" x14ac:dyDescent="0.25">
      <c r="D92" s="45" t="s">
        <v>77</v>
      </c>
      <c r="E92" s="40"/>
      <c r="F92" s="40"/>
      <c r="G92" s="40"/>
      <c r="H92" s="40"/>
      <c r="I92" s="87">
        <f>N70</f>
        <v>0.11456</v>
      </c>
      <c r="J92" s="87"/>
      <c r="K92" s="18">
        <f>I70</f>
        <v>12.08</v>
      </c>
      <c r="L92" s="22">
        <f>N49</f>
        <v>1.6229999999999999E-3</v>
      </c>
      <c r="M92" s="23">
        <f>I49</f>
        <v>0.189</v>
      </c>
      <c r="N92" s="92">
        <f>(I92/K92)*(L92/M92)</f>
        <v>8.1437191212025637E-5</v>
      </c>
      <c r="O92" s="92"/>
    </row>
    <row r="93" spans="4:17" x14ac:dyDescent="0.25">
      <c r="D93" s="45" t="s">
        <v>78</v>
      </c>
      <c r="E93" s="40"/>
      <c r="F93" s="40"/>
      <c r="G93" s="40"/>
      <c r="H93" s="40"/>
      <c r="I93" s="87">
        <f t="shared" ref="I93:I109" si="10">N71</f>
        <v>0.11448999999999999</v>
      </c>
      <c r="J93" s="87"/>
      <c r="K93" s="18">
        <f t="shared" ref="K93:K109" si="11">I71</f>
        <v>12.07</v>
      </c>
      <c r="L93" s="22">
        <f t="shared" ref="L93:L109" si="12">N50</f>
        <v>1.8890000000000001E-2</v>
      </c>
      <c r="M93" s="23">
        <f t="shared" ref="M93:M109" si="13">I50</f>
        <v>1.589</v>
      </c>
      <c r="N93" s="92">
        <f t="shared" ref="N93:N109" si="14">(I93/K93)*(L93/M93)</f>
        <v>1.1276344775050927E-4</v>
      </c>
      <c r="O93" s="92"/>
    </row>
    <row r="94" spans="4:17" x14ac:dyDescent="0.25">
      <c r="D94" s="45" t="s">
        <v>79</v>
      </c>
      <c r="E94" s="40"/>
      <c r="F94" s="40"/>
      <c r="G94" s="40"/>
      <c r="H94" s="40"/>
      <c r="I94" s="87">
        <f t="shared" si="10"/>
        <v>0.11448999999999999</v>
      </c>
      <c r="J94" s="87"/>
      <c r="K94" s="18">
        <f t="shared" si="11"/>
        <v>12.07</v>
      </c>
      <c r="L94" s="22">
        <f t="shared" si="12"/>
        <v>1.7600000000000001E-2</v>
      </c>
      <c r="M94" s="23">
        <f t="shared" si="13"/>
        <v>1.46</v>
      </c>
      <c r="N94" s="92">
        <f t="shared" si="14"/>
        <v>1.1434576840576091E-4</v>
      </c>
      <c r="O94" s="92"/>
    </row>
    <row r="95" spans="4:17" x14ac:dyDescent="0.25">
      <c r="D95" s="45" t="s">
        <v>80</v>
      </c>
      <c r="E95" s="40"/>
      <c r="F95" s="40"/>
      <c r="G95" s="40"/>
      <c r="H95" s="40"/>
      <c r="I95" s="87">
        <f t="shared" si="10"/>
        <v>0.11448999999999999</v>
      </c>
      <c r="J95" s="87"/>
      <c r="K95" s="18">
        <f t="shared" si="11"/>
        <v>12.07</v>
      </c>
      <c r="L95" s="22">
        <f t="shared" si="12"/>
        <v>1.6320000000000001E-2</v>
      </c>
      <c r="M95" s="23">
        <f t="shared" si="13"/>
        <v>1.3320000000000001</v>
      </c>
      <c r="N95" s="92">
        <f t="shared" si="14"/>
        <v>1.1621875396523282E-4</v>
      </c>
      <c r="O95" s="92"/>
    </row>
    <row r="96" spans="4:17" x14ac:dyDescent="0.25">
      <c r="D96" s="45" t="s">
        <v>81</v>
      </c>
      <c r="E96" s="40"/>
      <c r="F96" s="40"/>
      <c r="G96" s="40"/>
      <c r="H96" s="40"/>
      <c r="I96" s="87">
        <f t="shared" si="10"/>
        <v>0.11456</v>
      </c>
      <c r="J96" s="87"/>
      <c r="K96" s="18">
        <f t="shared" si="11"/>
        <v>12.08</v>
      </c>
      <c r="L96" s="22">
        <f t="shared" si="12"/>
        <v>1.49E-2</v>
      </c>
      <c r="M96" s="23">
        <f t="shared" si="13"/>
        <v>1.19</v>
      </c>
      <c r="N96" s="92">
        <f t="shared" si="14"/>
        <v>1.1874227836830095E-4</v>
      </c>
      <c r="O96" s="92"/>
    </row>
    <row r="97" spans="4:15" x14ac:dyDescent="0.25">
      <c r="D97" s="45" t="s">
        <v>82</v>
      </c>
      <c r="E97" s="40"/>
      <c r="F97" s="40"/>
      <c r="G97" s="40"/>
      <c r="H97" s="40"/>
      <c r="I97" s="87">
        <f t="shared" si="10"/>
        <v>0.11456</v>
      </c>
      <c r="J97" s="87"/>
      <c r="K97" s="18">
        <f t="shared" si="11"/>
        <v>12.08</v>
      </c>
      <c r="L97" s="22">
        <f t="shared" si="12"/>
        <v>1.3780000000000001E-2</v>
      </c>
      <c r="M97" s="23">
        <f t="shared" si="13"/>
        <v>1.0780000000000001</v>
      </c>
      <c r="N97" s="92">
        <f t="shared" si="14"/>
        <v>1.2122620993008884E-4</v>
      </c>
      <c r="O97" s="92"/>
    </row>
    <row r="98" spans="4:15" x14ac:dyDescent="0.25">
      <c r="D98" s="45" t="s">
        <v>83</v>
      </c>
      <c r="E98" s="40"/>
      <c r="F98" s="40"/>
      <c r="G98" s="40"/>
      <c r="H98" s="40"/>
      <c r="I98" s="87">
        <f t="shared" si="10"/>
        <v>0.11456</v>
      </c>
      <c r="J98" s="87"/>
      <c r="K98" s="18">
        <f t="shared" si="11"/>
        <v>12.08</v>
      </c>
      <c r="L98" s="22">
        <f t="shared" si="12"/>
        <v>1.1859999999999999E-2</v>
      </c>
      <c r="M98" s="23">
        <f t="shared" si="13"/>
        <v>0.88600000000000001</v>
      </c>
      <c r="N98" s="92">
        <f t="shared" si="14"/>
        <v>1.2694542029808797E-4</v>
      </c>
      <c r="O98" s="92"/>
    </row>
    <row r="99" spans="4:15" x14ac:dyDescent="0.25">
      <c r="D99" s="45" t="s">
        <v>84</v>
      </c>
      <c r="E99" s="40"/>
      <c r="F99" s="40"/>
      <c r="G99" s="40"/>
      <c r="H99" s="40"/>
      <c r="I99" s="87">
        <f t="shared" si="10"/>
        <v>0.11456</v>
      </c>
      <c r="J99" s="87"/>
      <c r="K99" s="18">
        <f t="shared" si="11"/>
        <v>12.08</v>
      </c>
      <c r="L99" s="22">
        <f t="shared" si="12"/>
        <v>1.048E-2</v>
      </c>
      <c r="M99" s="23">
        <f t="shared" si="13"/>
        <v>0.748</v>
      </c>
      <c r="N99" s="92">
        <f t="shared" si="14"/>
        <v>1.3286963912596947E-4</v>
      </c>
      <c r="O99" s="92"/>
    </row>
    <row r="100" spans="4:15" x14ac:dyDescent="0.25">
      <c r="D100" s="45" t="s">
        <v>85</v>
      </c>
      <c r="E100" s="40"/>
      <c r="F100" s="40"/>
      <c r="G100" s="40"/>
      <c r="H100" s="40"/>
      <c r="I100" s="87">
        <f t="shared" si="10"/>
        <v>0.11456</v>
      </c>
      <c r="J100" s="87"/>
      <c r="K100" s="18">
        <f t="shared" si="11"/>
        <v>12.08</v>
      </c>
      <c r="L100" s="22">
        <f t="shared" si="12"/>
        <v>9.1500000000000001E-3</v>
      </c>
      <c r="M100" s="23">
        <f t="shared" si="13"/>
        <v>0.61499999999999999</v>
      </c>
      <c r="N100" s="92">
        <f t="shared" si="14"/>
        <v>1.4109513810369893E-4</v>
      </c>
      <c r="O100" s="92"/>
    </row>
    <row r="101" spans="4:15" x14ac:dyDescent="0.25">
      <c r="D101" s="45" t="s">
        <v>86</v>
      </c>
      <c r="E101" s="40"/>
      <c r="F101" s="40"/>
      <c r="G101" s="40"/>
      <c r="H101" s="40"/>
      <c r="I101" s="87">
        <f t="shared" si="10"/>
        <v>0.11448999999999999</v>
      </c>
      <c r="J101" s="87"/>
      <c r="K101" s="18">
        <f t="shared" si="11"/>
        <v>12.07</v>
      </c>
      <c r="L101" s="22">
        <f t="shared" si="12"/>
        <v>3.6179999999999997E-3</v>
      </c>
      <c r="M101" s="23">
        <f t="shared" si="13"/>
        <v>0.47399999999999998</v>
      </c>
      <c r="N101" s="92">
        <f t="shared" si="14"/>
        <v>7.240199049846359E-5</v>
      </c>
      <c r="O101" s="92"/>
    </row>
    <row r="102" spans="4:15" x14ac:dyDescent="0.25">
      <c r="D102" s="45" t="s">
        <v>86</v>
      </c>
      <c r="E102" s="40"/>
      <c r="F102" s="40"/>
      <c r="G102" s="40"/>
      <c r="H102" s="40"/>
      <c r="I102" s="87">
        <f t="shared" si="10"/>
        <v>0.11463</v>
      </c>
      <c r="J102" s="87"/>
      <c r="K102" s="18">
        <f t="shared" si="11"/>
        <v>12.09</v>
      </c>
      <c r="L102" s="22">
        <f t="shared" si="12"/>
        <v>2.6380000000000002E-3</v>
      </c>
      <c r="M102" s="23">
        <f t="shared" si="13"/>
        <v>0.33400000000000002</v>
      </c>
      <c r="N102" s="92">
        <f t="shared" si="14"/>
        <v>7.4885945231125846E-5</v>
      </c>
      <c r="O102" s="92"/>
    </row>
    <row r="103" spans="4:15" x14ac:dyDescent="0.25">
      <c r="D103" s="45" t="s">
        <v>87</v>
      </c>
      <c r="E103" s="40"/>
      <c r="F103" s="40"/>
      <c r="G103" s="40"/>
      <c r="H103" s="40"/>
      <c r="I103" s="87">
        <f t="shared" si="10"/>
        <v>0.11448999999999999</v>
      </c>
      <c r="J103" s="87"/>
      <c r="K103" s="18">
        <f t="shared" si="11"/>
        <v>12.07</v>
      </c>
      <c r="L103" s="22">
        <f t="shared" si="12"/>
        <v>2.3159999999999995E-3</v>
      </c>
      <c r="M103" s="23">
        <f t="shared" si="13"/>
        <v>0.28799999999999998</v>
      </c>
      <c r="N103" s="92">
        <f t="shared" si="14"/>
        <v>7.6279239160452895E-5</v>
      </c>
      <c r="O103" s="92"/>
    </row>
    <row r="104" spans="4:15" x14ac:dyDescent="0.25">
      <c r="D104" s="45" t="s">
        <v>88</v>
      </c>
      <c r="E104" s="40"/>
      <c r="F104" s="40"/>
      <c r="G104" s="40"/>
      <c r="H104" s="40"/>
      <c r="I104" s="87">
        <f t="shared" si="10"/>
        <v>0.11456</v>
      </c>
      <c r="J104" s="87"/>
      <c r="K104" s="18">
        <f t="shared" si="11"/>
        <v>12.08</v>
      </c>
      <c r="L104" s="22">
        <f t="shared" si="12"/>
        <v>2.0149999999999999E-3</v>
      </c>
      <c r="M104" s="23">
        <f t="shared" si="13"/>
        <v>0.245</v>
      </c>
      <c r="N104" s="92">
        <f t="shared" si="14"/>
        <v>7.7996486011623189E-5</v>
      </c>
      <c r="O104" s="92"/>
    </row>
    <row r="105" spans="4:15" x14ac:dyDescent="0.25">
      <c r="D105" s="45" t="s">
        <v>89</v>
      </c>
      <c r="E105" s="40"/>
      <c r="F105" s="40"/>
      <c r="G105" s="40"/>
      <c r="H105" s="40"/>
      <c r="I105" s="87">
        <f t="shared" si="10"/>
        <v>0.11456</v>
      </c>
      <c r="J105" s="87"/>
      <c r="K105" s="18">
        <f t="shared" si="11"/>
        <v>12.08</v>
      </c>
      <c r="L105" s="22">
        <f t="shared" si="12"/>
        <v>1.7980000000000001E-3</v>
      </c>
      <c r="M105" s="23">
        <f t="shared" si="13"/>
        <v>0.214</v>
      </c>
      <c r="N105" s="92">
        <f t="shared" si="14"/>
        <v>7.9678653215324637E-5</v>
      </c>
      <c r="O105" s="92"/>
    </row>
    <row r="106" spans="4:15" x14ac:dyDescent="0.25">
      <c r="D106" s="45" t="s">
        <v>90</v>
      </c>
      <c r="E106" s="40"/>
      <c r="F106" s="40"/>
      <c r="G106" s="40"/>
      <c r="H106" s="40"/>
      <c r="I106" s="87">
        <f t="shared" si="10"/>
        <v>0.11463</v>
      </c>
      <c r="J106" s="87"/>
      <c r="K106" s="18">
        <f t="shared" si="11"/>
        <v>12.09</v>
      </c>
      <c r="L106" s="22">
        <f t="shared" si="12"/>
        <v>1.9380000000000001E-3</v>
      </c>
      <c r="M106" s="23">
        <f t="shared" si="13"/>
        <v>0.23400000000000001</v>
      </c>
      <c r="N106" s="92">
        <f t="shared" si="14"/>
        <v>7.8525354711458934E-5</v>
      </c>
      <c r="O106" s="92"/>
    </row>
    <row r="107" spans="4:15" x14ac:dyDescent="0.25">
      <c r="D107" s="45" t="s">
        <v>91</v>
      </c>
      <c r="E107" s="40"/>
      <c r="F107" s="40"/>
      <c r="G107" s="40"/>
      <c r="H107" s="40"/>
      <c r="I107" s="87">
        <f t="shared" si="10"/>
        <v>0.11456</v>
      </c>
      <c r="J107" s="87"/>
      <c r="K107" s="18">
        <f t="shared" si="11"/>
        <v>12.08</v>
      </c>
      <c r="L107" s="22">
        <f t="shared" si="12"/>
        <v>1.7559999999999997E-3</v>
      </c>
      <c r="M107" s="23">
        <f t="shared" si="13"/>
        <v>0.20799999999999999</v>
      </c>
      <c r="N107" s="92">
        <f t="shared" si="14"/>
        <v>8.0062149770759034E-5</v>
      </c>
      <c r="O107" s="92"/>
    </row>
    <row r="108" spans="4:15" x14ac:dyDescent="0.25">
      <c r="D108" s="45" t="s">
        <v>92</v>
      </c>
      <c r="E108" s="40"/>
      <c r="F108" s="40"/>
      <c r="G108" s="40"/>
      <c r="H108" s="40"/>
      <c r="I108" s="87">
        <f t="shared" si="10"/>
        <v>0.11448999999999999</v>
      </c>
      <c r="J108" s="87"/>
      <c r="K108" s="18">
        <f t="shared" si="11"/>
        <v>12.07</v>
      </c>
      <c r="L108" s="22">
        <f t="shared" si="12"/>
        <v>1.9529999999999999E-2</v>
      </c>
      <c r="M108" s="23">
        <f t="shared" si="13"/>
        <v>1.653</v>
      </c>
      <c r="N108" s="92">
        <f t="shared" si="14"/>
        <v>1.1207007820382311E-4</v>
      </c>
      <c r="O108" s="92"/>
    </row>
    <row r="109" spans="4:15" ht="15.75" thickBot="1" x14ac:dyDescent="0.3">
      <c r="D109" s="29" t="s">
        <v>93</v>
      </c>
      <c r="E109" s="30"/>
      <c r="F109" s="30"/>
      <c r="G109" s="30"/>
      <c r="H109" s="30"/>
      <c r="I109" s="87">
        <f t="shared" si="10"/>
        <v>0.11463</v>
      </c>
      <c r="J109" s="87"/>
      <c r="K109" s="18">
        <f t="shared" si="11"/>
        <v>12.09</v>
      </c>
      <c r="L109" s="22">
        <f t="shared" si="12"/>
        <v>1.6649999999999998E-3</v>
      </c>
      <c r="M109" s="23">
        <f t="shared" si="13"/>
        <v>0.19500000000000001</v>
      </c>
      <c r="N109" s="92">
        <f t="shared" si="14"/>
        <v>8.0956480244321417E-5</v>
      </c>
      <c r="O109" s="92"/>
    </row>
  </sheetData>
  <mergeCells count="395">
    <mergeCell ref="AH34:AL34"/>
    <mergeCell ref="AH35:AL35"/>
    <mergeCell ref="AH36:AL36"/>
    <mergeCell ref="AH32:AL32"/>
    <mergeCell ref="AH33:AL33"/>
    <mergeCell ref="D107:H107"/>
    <mergeCell ref="I107:J107"/>
    <mergeCell ref="N107:O107"/>
    <mergeCell ref="D108:H108"/>
    <mergeCell ref="I108:J108"/>
    <mergeCell ref="N108:O108"/>
    <mergeCell ref="D101:H101"/>
    <mergeCell ref="I101:J101"/>
    <mergeCell ref="N101:O101"/>
    <mergeCell ref="D102:H102"/>
    <mergeCell ref="I102:J102"/>
    <mergeCell ref="N102:O102"/>
    <mergeCell ref="D103:H103"/>
    <mergeCell ref="I103:J103"/>
    <mergeCell ref="N103:O103"/>
    <mergeCell ref="D98:H98"/>
    <mergeCell ref="I98:J98"/>
    <mergeCell ref="N98:O98"/>
    <mergeCell ref="D99:H99"/>
    <mergeCell ref="D109:H109"/>
    <mergeCell ref="I109:J109"/>
    <mergeCell ref="N109:O109"/>
    <mergeCell ref="D104:H104"/>
    <mergeCell ref="I104:J104"/>
    <mergeCell ref="N104:O104"/>
    <mergeCell ref="D105:H105"/>
    <mergeCell ref="I105:J105"/>
    <mergeCell ref="N105:O105"/>
    <mergeCell ref="D106:H106"/>
    <mergeCell ref="I106:J106"/>
    <mergeCell ref="N106:O106"/>
    <mergeCell ref="I99:J99"/>
    <mergeCell ref="N99:O99"/>
    <mergeCell ref="D100:H100"/>
    <mergeCell ref="I100:J100"/>
    <mergeCell ref="N100:O100"/>
    <mergeCell ref="D95:H95"/>
    <mergeCell ref="I95:J95"/>
    <mergeCell ref="N95:O95"/>
    <mergeCell ref="D96:H96"/>
    <mergeCell ref="I96:J96"/>
    <mergeCell ref="N96:O96"/>
    <mergeCell ref="D97:H97"/>
    <mergeCell ref="I97:J97"/>
    <mergeCell ref="N97:O97"/>
    <mergeCell ref="D92:H92"/>
    <mergeCell ref="I92:J92"/>
    <mergeCell ref="N92:O92"/>
    <mergeCell ref="D93:H93"/>
    <mergeCell ref="I93:J93"/>
    <mergeCell ref="N93:O93"/>
    <mergeCell ref="D94:H94"/>
    <mergeCell ref="I94:J94"/>
    <mergeCell ref="N94:O94"/>
    <mergeCell ref="D86:H86"/>
    <mergeCell ref="I86:J86"/>
    <mergeCell ref="N86:O86"/>
    <mergeCell ref="D87:H87"/>
    <mergeCell ref="I87:J87"/>
    <mergeCell ref="N87:O87"/>
    <mergeCell ref="D90:Q90"/>
    <mergeCell ref="D91:H91"/>
    <mergeCell ref="I91:J91"/>
    <mergeCell ref="N91:O91"/>
    <mergeCell ref="D83:H83"/>
    <mergeCell ref="I83:J83"/>
    <mergeCell ref="N83:O83"/>
    <mergeCell ref="D84:H84"/>
    <mergeCell ref="I84:J84"/>
    <mergeCell ref="N84:O84"/>
    <mergeCell ref="D85:H85"/>
    <mergeCell ref="I85:J85"/>
    <mergeCell ref="N85:O85"/>
    <mergeCell ref="D80:H80"/>
    <mergeCell ref="I80:J80"/>
    <mergeCell ref="N80:O80"/>
    <mergeCell ref="D81:H81"/>
    <mergeCell ref="I81:J81"/>
    <mergeCell ref="N81:O81"/>
    <mergeCell ref="D82:H82"/>
    <mergeCell ref="I82:J82"/>
    <mergeCell ref="N82:O82"/>
    <mergeCell ref="D77:H77"/>
    <mergeCell ref="I77:J77"/>
    <mergeCell ref="N77:O77"/>
    <mergeCell ref="D78:H78"/>
    <mergeCell ref="I78:J78"/>
    <mergeCell ref="N78:O78"/>
    <mergeCell ref="D79:H79"/>
    <mergeCell ref="I79:J79"/>
    <mergeCell ref="N79:O79"/>
    <mergeCell ref="D74:H74"/>
    <mergeCell ref="I74:J74"/>
    <mergeCell ref="N74:O74"/>
    <mergeCell ref="D75:H75"/>
    <mergeCell ref="I75:J75"/>
    <mergeCell ref="N75:O75"/>
    <mergeCell ref="D76:H76"/>
    <mergeCell ref="I76:J76"/>
    <mergeCell ref="N76:O76"/>
    <mergeCell ref="P73:Q73"/>
    <mergeCell ref="D47:Q47"/>
    <mergeCell ref="D68:Q68"/>
    <mergeCell ref="D69:H69"/>
    <mergeCell ref="I69:J69"/>
    <mergeCell ref="N69:O69"/>
    <mergeCell ref="P69:Q69"/>
    <mergeCell ref="D70:H70"/>
    <mergeCell ref="I70:J70"/>
    <mergeCell ref="N70:O70"/>
    <mergeCell ref="P70:Q70"/>
    <mergeCell ref="D63:H63"/>
    <mergeCell ref="I63:J63"/>
    <mergeCell ref="N63:O63"/>
    <mergeCell ref="P63:Q63"/>
    <mergeCell ref="D64:H64"/>
    <mergeCell ref="I64:J64"/>
    <mergeCell ref="N64:O64"/>
    <mergeCell ref="P64:Q64"/>
    <mergeCell ref="D65:H65"/>
    <mergeCell ref="I65:J65"/>
    <mergeCell ref="N65:O65"/>
    <mergeCell ref="P65:Q65"/>
    <mergeCell ref="D60:H60"/>
    <mergeCell ref="P84:Q84"/>
    <mergeCell ref="P85:Q85"/>
    <mergeCell ref="P86:Q86"/>
    <mergeCell ref="P87:Q87"/>
    <mergeCell ref="P79:Q79"/>
    <mergeCell ref="P80:Q80"/>
    <mergeCell ref="P81:Q81"/>
    <mergeCell ref="P82:Q82"/>
    <mergeCell ref="P83:Q83"/>
    <mergeCell ref="D62:H62"/>
    <mergeCell ref="I62:J62"/>
    <mergeCell ref="N62:O62"/>
    <mergeCell ref="P62:Q62"/>
    <mergeCell ref="P74:Q74"/>
    <mergeCell ref="P75:Q75"/>
    <mergeCell ref="P76:Q76"/>
    <mergeCell ref="P77:Q77"/>
    <mergeCell ref="P78:Q78"/>
    <mergeCell ref="D66:H66"/>
    <mergeCell ref="I66:J66"/>
    <mergeCell ref="N66:O66"/>
    <mergeCell ref="P66:Q66"/>
    <mergeCell ref="D71:H71"/>
    <mergeCell ref="I71:J71"/>
    <mergeCell ref="N71:O71"/>
    <mergeCell ref="P71:Q71"/>
    <mergeCell ref="D72:H72"/>
    <mergeCell ref="I72:J72"/>
    <mergeCell ref="N72:O72"/>
    <mergeCell ref="P72:Q72"/>
    <mergeCell ref="D73:H73"/>
    <mergeCell ref="I73:J73"/>
    <mergeCell ref="N73:O73"/>
    <mergeCell ref="D59:H59"/>
    <mergeCell ref="I59:J59"/>
    <mergeCell ref="N59:O59"/>
    <mergeCell ref="P59:Q59"/>
    <mergeCell ref="N60:O60"/>
    <mergeCell ref="P60:Q60"/>
    <mergeCell ref="D61:H61"/>
    <mergeCell ref="I61:J61"/>
    <mergeCell ref="N61:O61"/>
    <mergeCell ref="P61:Q61"/>
    <mergeCell ref="I60:J60"/>
    <mergeCell ref="D56:H56"/>
    <mergeCell ref="I56:J56"/>
    <mergeCell ref="N56:O56"/>
    <mergeCell ref="P56:Q56"/>
    <mergeCell ref="D57:H57"/>
    <mergeCell ref="I57:J57"/>
    <mergeCell ref="N57:O57"/>
    <mergeCell ref="P57:Q57"/>
    <mergeCell ref="D58:H58"/>
    <mergeCell ref="I58:J58"/>
    <mergeCell ref="N58:O58"/>
    <mergeCell ref="P58:Q58"/>
    <mergeCell ref="D53:H53"/>
    <mergeCell ref="I53:J53"/>
    <mergeCell ref="N53:O53"/>
    <mergeCell ref="P53:Q53"/>
    <mergeCell ref="D54:H54"/>
    <mergeCell ref="I54:J54"/>
    <mergeCell ref="N54:O54"/>
    <mergeCell ref="P54:Q54"/>
    <mergeCell ref="D55:H55"/>
    <mergeCell ref="I55:J55"/>
    <mergeCell ref="N55:O55"/>
    <mergeCell ref="P55:Q55"/>
    <mergeCell ref="D50:H50"/>
    <mergeCell ref="I50:J50"/>
    <mergeCell ref="N50:O50"/>
    <mergeCell ref="P50:Q50"/>
    <mergeCell ref="D51:H51"/>
    <mergeCell ref="I51:J51"/>
    <mergeCell ref="N51:O51"/>
    <mergeCell ref="P51:Q51"/>
    <mergeCell ref="D52:H52"/>
    <mergeCell ref="I52:J52"/>
    <mergeCell ref="N52:O52"/>
    <mergeCell ref="P52:Q52"/>
    <mergeCell ref="U11:V11"/>
    <mergeCell ref="R12:T12"/>
    <mergeCell ref="U12:V12"/>
    <mergeCell ref="N9:O9"/>
    <mergeCell ref="D48:H48"/>
    <mergeCell ref="I48:J48"/>
    <mergeCell ref="N48:O48"/>
    <mergeCell ref="P48:Q48"/>
    <mergeCell ref="D49:H49"/>
    <mergeCell ref="I49:J49"/>
    <mergeCell ref="N49:O49"/>
    <mergeCell ref="P49:Q49"/>
    <mergeCell ref="K10:M10"/>
    <mergeCell ref="N10:O10"/>
    <mergeCell ref="K11:M11"/>
    <mergeCell ref="N11:O11"/>
    <mergeCell ref="K12:M12"/>
    <mergeCell ref="N12:O12"/>
    <mergeCell ref="K13:M13"/>
    <mergeCell ref="N13:O13"/>
    <mergeCell ref="R11:T11"/>
    <mergeCell ref="I24:J24"/>
    <mergeCell ref="D25:H25"/>
    <mergeCell ref="I25:J25"/>
    <mergeCell ref="R10:T10"/>
    <mergeCell ref="U10:V10"/>
    <mergeCell ref="R9:T9"/>
    <mergeCell ref="R5:V5"/>
    <mergeCell ref="R6:T6"/>
    <mergeCell ref="U6:V6"/>
    <mergeCell ref="R7:T7"/>
    <mergeCell ref="U7:V7"/>
    <mergeCell ref="R8:T8"/>
    <mergeCell ref="K5:O5"/>
    <mergeCell ref="K6:M6"/>
    <mergeCell ref="N6:O6"/>
    <mergeCell ref="K7:M7"/>
    <mergeCell ref="N7:O7"/>
    <mergeCell ref="K8:M8"/>
    <mergeCell ref="N8:O8"/>
    <mergeCell ref="K9:M9"/>
    <mergeCell ref="U8:V8"/>
    <mergeCell ref="U9:V9"/>
    <mergeCell ref="D6:F6"/>
    <mergeCell ref="G6:H6"/>
    <mergeCell ref="D5:H5"/>
    <mergeCell ref="D7:F7"/>
    <mergeCell ref="G7:H7"/>
    <mergeCell ref="D9:F9"/>
    <mergeCell ref="D10:F10"/>
    <mergeCell ref="D11:F11"/>
    <mergeCell ref="D12:F12"/>
    <mergeCell ref="D34:H34"/>
    <mergeCell ref="D35:H35"/>
    <mergeCell ref="D26:H26"/>
    <mergeCell ref="D27:H27"/>
    <mergeCell ref="D28:H28"/>
    <mergeCell ref="D29:H29"/>
    <mergeCell ref="D30:H30"/>
    <mergeCell ref="D8:F8"/>
    <mergeCell ref="D24:H24"/>
    <mergeCell ref="G8:H8"/>
    <mergeCell ref="G9:H9"/>
    <mergeCell ref="G10:H10"/>
    <mergeCell ref="G11:H11"/>
    <mergeCell ref="G12:H12"/>
    <mergeCell ref="D23:N23"/>
    <mergeCell ref="K25:L25"/>
    <mergeCell ref="D13:F13"/>
    <mergeCell ref="G13:H13"/>
    <mergeCell ref="I42:J42"/>
    <mergeCell ref="D39:H39"/>
    <mergeCell ref="D40:H40"/>
    <mergeCell ref="D41:H41"/>
    <mergeCell ref="D42:H42"/>
    <mergeCell ref="D36:H36"/>
    <mergeCell ref="D37:H37"/>
    <mergeCell ref="D38:H38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D31:H31"/>
    <mergeCell ref="D32:H32"/>
    <mergeCell ref="D33:H33"/>
    <mergeCell ref="K36:L36"/>
    <mergeCell ref="K37:L37"/>
    <mergeCell ref="K38:L38"/>
    <mergeCell ref="K39:L39"/>
    <mergeCell ref="K31:L31"/>
    <mergeCell ref="K26:L26"/>
    <mergeCell ref="I39:J39"/>
    <mergeCell ref="I40:J40"/>
    <mergeCell ref="I41:J41"/>
    <mergeCell ref="K42:L42"/>
    <mergeCell ref="K35:L35"/>
    <mergeCell ref="K40:L40"/>
    <mergeCell ref="K24:L24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K41:L41"/>
    <mergeCell ref="K27:L27"/>
    <mergeCell ref="K28:L28"/>
    <mergeCell ref="K29:L29"/>
    <mergeCell ref="K30:L30"/>
    <mergeCell ref="K34:L34"/>
    <mergeCell ref="K32:L32"/>
    <mergeCell ref="K33:L33"/>
    <mergeCell ref="M42:N42"/>
    <mergeCell ref="X17:Y17"/>
    <mergeCell ref="Z17:AA17"/>
    <mergeCell ref="X28:Y28"/>
    <mergeCell ref="Z28:AA28"/>
    <mergeCell ref="M36:N36"/>
    <mergeCell ref="M37:N37"/>
    <mergeCell ref="M38:N38"/>
    <mergeCell ref="M39:N39"/>
    <mergeCell ref="M40:N40"/>
    <mergeCell ref="X25:Y25"/>
    <mergeCell ref="Z25:AA25"/>
    <mergeCell ref="X24:Y24"/>
    <mergeCell ref="Z24:AA24"/>
    <mergeCell ref="X27:Y27"/>
    <mergeCell ref="Z27:AA27"/>
    <mergeCell ref="X26:Y26"/>
    <mergeCell ref="Z26:AA26"/>
    <mergeCell ref="M41:N41"/>
    <mergeCell ref="X18:Y18"/>
    <mergeCell ref="Z18:AA18"/>
    <mergeCell ref="U18:W18"/>
    <mergeCell ref="X19:Y19"/>
    <mergeCell ref="Z19:AA19"/>
    <mergeCell ref="U17:W17"/>
    <mergeCell ref="U28:W28"/>
    <mergeCell ref="U27:W27"/>
    <mergeCell ref="U26:W26"/>
    <mergeCell ref="U25:W25"/>
    <mergeCell ref="U24:W24"/>
    <mergeCell ref="U23:W23"/>
    <mergeCell ref="U22:W22"/>
    <mergeCell ref="U21:W21"/>
    <mergeCell ref="U20:W20"/>
    <mergeCell ref="U19:W19"/>
    <mergeCell ref="X21:Y21"/>
    <mergeCell ref="Z21:AA21"/>
    <mergeCell ref="X20:Y20"/>
    <mergeCell ref="Z20:AA20"/>
    <mergeCell ref="X23:Y23"/>
    <mergeCell ref="Z23:AA23"/>
    <mergeCell ref="X22:Y22"/>
    <mergeCell ref="Z22:AA22"/>
    <mergeCell ref="AI54:AJ54"/>
    <mergeCell ref="AH31:AN31"/>
    <mergeCell ref="AH49:AL49"/>
    <mergeCell ref="AH50:AL50"/>
    <mergeCell ref="AH46:AL46"/>
    <mergeCell ref="AH47:AL47"/>
    <mergeCell ref="AH48:AL48"/>
    <mergeCell ref="AH43:AL43"/>
    <mergeCell ref="AH44:AL44"/>
    <mergeCell ref="AH45:AL45"/>
    <mergeCell ref="AH40:AL40"/>
    <mergeCell ref="AH41:AL41"/>
    <mergeCell ref="AH42:AL42"/>
    <mergeCell ref="AH37:AL37"/>
    <mergeCell ref="AH38:AL38"/>
    <mergeCell ref="AH39:AL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Cena urządzenia</vt:lpstr>
      <vt:lpstr>Pobór prądu elementów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2024-12-13T16:38:39Z</dcterms:modified>
</cp:coreProperties>
</file>