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 WEB\FRAMEWORK\Botstrap5\proyecto7\img\"/>
    </mc:Choice>
  </mc:AlternateContent>
  <xr:revisionPtr revIDLastSave="0" documentId="8_{94BF6BF8-7C51-4E3B-B3E0-D6A9E5E99283}" xr6:coauthVersionLast="47" xr6:coauthVersionMax="47" xr10:uidLastSave="{00000000-0000-0000-0000-000000000000}"/>
  <bookViews>
    <workbookView xWindow="-120" yWindow="-120" windowWidth="29040" windowHeight="15840" xr2:uid="{A9DA3286-3A02-4FB3-B03E-A63E6BD6C8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H6" i="1"/>
  <c r="H7" i="1"/>
  <c r="Q7" i="1" s="1"/>
  <c r="H8" i="1"/>
  <c r="S8" i="1" s="1"/>
  <c r="H9" i="1"/>
  <c r="S9" i="1" s="1"/>
  <c r="H10" i="1"/>
  <c r="I10" i="1" s="1"/>
  <c r="H11" i="1"/>
  <c r="J12" i="1"/>
  <c r="K12" i="1"/>
  <c r="O12" i="1"/>
  <c r="R12" i="1"/>
  <c r="T12" i="1"/>
  <c r="I11" i="1"/>
  <c r="H12" i="1" l="1"/>
  <c r="Q6" i="1"/>
  <c r="S10" i="1"/>
  <c r="L11" i="1"/>
  <c r="L10" i="1"/>
  <c r="S11" i="1"/>
  <c r="Q9" i="1"/>
  <c r="S7" i="1"/>
  <c r="I8" i="1"/>
  <c r="S6" i="1"/>
  <c r="P6" i="1"/>
  <c r="P12" i="1" s="1"/>
  <c r="Q8" i="1"/>
  <c r="I6" i="1"/>
  <c r="L6" i="1" s="1"/>
  <c r="Q11" i="1"/>
  <c r="Q10" i="1"/>
  <c r="I7" i="1"/>
  <c r="L8" i="1"/>
  <c r="I9" i="1"/>
  <c r="L9" i="1" s="1"/>
  <c r="S12" i="1" l="1"/>
  <c r="Q12" i="1"/>
  <c r="L7" i="1"/>
  <c r="M7" i="1" s="1"/>
  <c r="I12" i="1"/>
  <c r="M6" i="1"/>
  <c r="N6" i="1"/>
  <c r="M10" i="1"/>
  <c r="N10" i="1"/>
  <c r="M11" i="1"/>
  <c r="N11" i="1"/>
  <c r="M9" i="1"/>
  <c r="N9" i="1"/>
  <c r="N8" i="1"/>
  <c r="M8" i="1"/>
  <c r="U8" i="1" s="1"/>
  <c r="V8" i="1" s="1"/>
  <c r="L12" i="1" l="1"/>
  <c r="U6" i="1"/>
  <c r="V6" i="1" s="1"/>
  <c r="N7" i="1"/>
  <c r="N12" i="1" s="1"/>
  <c r="U11" i="1"/>
  <c r="V11" i="1" s="1"/>
  <c r="U10" i="1"/>
  <c r="V10" i="1" s="1"/>
  <c r="M12" i="1"/>
  <c r="U9" i="1"/>
  <c r="U7" i="1" l="1"/>
  <c r="V7" i="1" s="1"/>
  <c r="U12" i="1"/>
  <c r="V9" i="1"/>
  <c r="V12" i="1" s="1"/>
</calcChain>
</file>

<file path=xl/sharedStrings.xml><?xml version="1.0" encoding="utf-8"?>
<sst xmlns="http://schemas.openxmlformats.org/spreadsheetml/2006/main" count="55" uniqueCount="55">
  <si>
    <t>No</t>
  </si>
  <si>
    <t>DATOS GENERALES DEL EMPLEADO</t>
  </si>
  <si>
    <t>NOMBRE DEL EMPLEADO</t>
  </si>
  <si>
    <t>SALARIO BASICO</t>
  </si>
  <si>
    <t>CARGO</t>
  </si>
  <si>
    <t>DIAS LIQUIDADOS</t>
  </si>
  <si>
    <t>Pedro Sánchez</t>
  </si>
  <si>
    <t>Administrador</t>
  </si>
  <si>
    <t>María Vergara</t>
  </si>
  <si>
    <t>Angela Ruiz</t>
  </si>
  <si>
    <t>Fabian Ortiz</t>
  </si>
  <si>
    <t>Arturo Reyes</t>
  </si>
  <si>
    <t>Alberto Castro</t>
  </si>
  <si>
    <t>Jefe de ventas</t>
  </si>
  <si>
    <t>Secretaria</t>
  </si>
  <si>
    <t>Contador</t>
  </si>
  <si>
    <t>Vendedor 1</t>
  </si>
  <si>
    <t>Vendedor 2</t>
  </si>
  <si>
    <t>COMOSIONES</t>
  </si>
  <si>
    <t>TRABAJO EXTRA</t>
  </si>
  <si>
    <t>NOMINA MES DE NOVIEMBRE DEL 2022</t>
  </si>
  <si>
    <t>SALARIO MINIMO</t>
  </si>
  <si>
    <t>AUX. TRANSP</t>
  </si>
  <si>
    <t>EMBARGOS</t>
  </si>
  <si>
    <t>LIBRANZAS</t>
  </si>
  <si>
    <t>COOPERATIVA 1.8%</t>
  </si>
  <si>
    <t>SINDICATOS 1.5%</t>
  </si>
  <si>
    <t>ANTICIPOS Y AVANCES</t>
  </si>
  <si>
    <t>DEVENGADOS</t>
  </si>
  <si>
    <t>DEDUCCIONES</t>
  </si>
  <si>
    <t>SALARIO DEVENGADO</t>
  </si>
  <si>
    <t>AUXI.DE TRANSPORTE</t>
  </si>
  <si>
    <t>TOTAL DEVENGADO</t>
  </si>
  <si>
    <t>SALUID 4%</t>
  </si>
  <si>
    <t>PENSIÓN 4%</t>
  </si>
  <si>
    <t>FONDO DE SOLIDARIDAD PENS 1%</t>
  </si>
  <si>
    <t>TOTAL DEDUCCIONES</t>
  </si>
  <si>
    <t>NETO A PAGAR</t>
  </si>
  <si>
    <t>PROVISIONES</t>
  </si>
  <si>
    <t>SALUD</t>
  </si>
  <si>
    <t>%</t>
  </si>
  <si>
    <t>PENSIÓN</t>
  </si>
  <si>
    <t>SENA</t>
  </si>
  <si>
    <t>PRIMAS DE SERVICIO</t>
  </si>
  <si>
    <t>CESANTIAS</t>
  </si>
  <si>
    <t>INT.CESANTIAS</t>
  </si>
  <si>
    <t>VACACIONES</t>
  </si>
  <si>
    <t>APORTES ARL</t>
  </si>
  <si>
    <t>ICBF</t>
  </si>
  <si>
    <t>CAJA COMPENSACION</t>
  </si>
  <si>
    <t>TOTAL</t>
  </si>
  <si>
    <t>DPTO.VENTAS</t>
  </si>
  <si>
    <t>DPTO.ADMON</t>
  </si>
  <si>
    <t xml:space="preserve">VALOR DIA </t>
  </si>
  <si>
    <t>VALOR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</si>
</sst>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8" formatCode="&quot;$&quot;\ #,##0"/>
    <numFmt numFmtId="178" formatCode="0.000%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1" fillId="0" borderId="0" xfId="0" applyNumberFormat="1" applyFont="1"/>
    <xf numFmtId="3" fontId="0" fillId="0" borderId="0" xfId="0" applyNumberFormat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3" fontId="0" fillId="2" borderId="1" xfId="0" applyNumberFormat="1" applyFill="1" applyBorder="1"/>
    <xf numFmtId="3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 wrapText="1"/>
    </xf>
    <xf numFmtId="3" fontId="0" fillId="3" borderId="1" xfId="0" applyNumberFormat="1" applyFill="1" applyBorder="1"/>
    <xf numFmtId="3" fontId="1" fillId="4" borderId="4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 wrapText="1"/>
    </xf>
    <xf numFmtId="3" fontId="0" fillId="4" borderId="1" xfId="0" applyNumberFormat="1" applyFill="1" applyBorder="1"/>
    <xf numFmtId="3" fontId="1" fillId="5" borderId="1" xfId="0" applyNumberFormat="1" applyFont="1" applyFill="1" applyBorder="1" applyAlignment="1">
      <alignment horizontal="center" wrapText="1"/>
    </xf>
    <xf numFmtId="3" fontId="0" fillId="5" borderId="1" xfId="0" applyNumberFormat="1" applyFill="1" applyBorder="1"/>
    <xf numFmtId="168" fontId="0" fillId="3" borderId="1" xfId="0" applyNumberFormat="1" applyFill="1" applyBorder="1"/>
    <xf numFmtId="3" fontId="1" fillId="5" borderId="4" xfId="0" applyNumberFormat="1" applyFont="1" applyFill="1" applyBorder="1" applyAlignment="1">
      <alignment horizontal="center" wrapText="1"/>
    </xf>
    <xf numFmtId="3" fontId="0" fillId="5" borderId="3" xfId="0" applyNumberFormat="1" applyFill="1" applyBorder="1"/>
    <xf numFmtId="3" fontId="0" fillId="5" borderId="4" xfId="0" applyNumberFormat="1" applyFill="1" applyBorder="1"/>
    <xf numFmtId="3" fontId="1" fillId="2" borderId="2" xfId="0" applyNumberFormat="1" applyFont="1" applyFill="1" applyBorder="1" applyAlignment="1">
      <alignment horizontal="center" wrapText="1"/>
    </xf>
    <xf numFmtId="3" fontId="1" fillId="6" borderId="0" xfId="0" applyNumberFormat="1" applyFont="1" applyFill="1" applyBorder="1" applyAlignment="1"/>
    <xf numFmtId="3" fontId="3" fillId="0" borderId="0" xfId="0" applyNumberFormat="1" applyFont="1"/>
    <xf numFmtId="3" fontId="1" fillId="0" borderId="1" xfId="0" applyNumberFormat="1" applyFont="1" applyBorder="1"/>
    <xf numFmtId="10" fontId="0" fillId="0" borderId="1" xfId="1" applyNumberFormat="1" applyFont="1" applyBorder="1"/>
    <xf numFmtId="44" fontId="0" fillId="0" borderId="1" xfId="0" applyNumberFormat="1" applyBorder="1"/>
    <xf numFmtId="178" fontId="0" fillId="0" borderId="1" xfId="1" applyNumberFormat="1" applyFont="1" applyBorder="1"/>
    <xf numFmtId="3" fontId="1" fillId="5" borderId="4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2F7D-2944-4AAA-8A0A-C60D13B24BF7}">
  <dimension ref="A1:V26"/>
  <sheetViews>
    <sheetView tabSelected="1" workbookViewId="0">
      <selection activeCell="G1" sqref="G1"/>
    </sheetView>
  </sheetViews>
  <sheetFormatPr baseColWidth="10" defaultColWidth="11.109375" defaultRowHeight="15" x14ac:dyDescent="0.2"/>
  <cols>
    <col min="1" max="1" width="3.21875" style="1" customWidth="1"/>
    <col min="2" max="2" width="20.33203125" style="1" customWidth="1"/>
    <col min="3" max="3" width="14.6640625" style="1" customWidth="1"/>
    <col min="4" max="4" width="14.88671875" style="1" customWidth="1"/>
    <col min="5" max="5" width="20.77734375" style="1" customWidth="1"/>
    <col min="6" max="6" width="16.5546875" style="1" customWidth="1"/>
    <col min="7" max="7" width="17" style="1" customWidth="1"/>
    <col min="8" max="8" width="15.109375" style="1" customWidth="1"/>
    <col min="9" max="9" width="13.44140625" style="1" bestFit="1" customWidth="1"/>
    <col min="10" max="10" width="14" style="1" customWidth="1"/>
    <col min="11" max="12" width="11.109375" style="1"/>
    <col min="13" max="13" width="13.33203125" style="1" bestFit="1" customWidth="1"/>
    <col min="14" max="14" width="11.109375" style="1"/>
    <col min="15" max="16" width="11.5546875" style="1" customWidth="1"/>
    <col min="17" max="17" width="14.33203125" style="1" customWidth="1"/>
    <col min="18" max="18" width="14.109375" style="1" customWidth="1"/>
    <col min="19" max="19" width="12.33203125" style="1" customWidth="1"/>
    <col min="20" max="16384" width="11.109375" style="1"/>
  </cols>
  <sheetData>
    <row r="1" spans="1:22" ht="15.75" x14ac:dyDescent="0.25">
      <c r="A1" s="3" t="s">
        <v>20</v>
      </c>
    </row>
    <row r="2" spans="1:22" x14ac:dyDescent="0.2">
      <c r="B2" s="1" t="s">
        <v>21</v>
      </c>
      <c r="C2" s="1">
        <v>1000000</v>
      </c>
    </row>
    <row r="3" spans="1:22" x14ac:dyDescent="0.2">
      <c r="B3" s="1" t="s">
        <v>22</v>
      </c>
      <c r="C3" s="1">
        <v>117172</v>
      </c>
      <c r="V3" s="23"/>
    </row>
    <row r="4" spans="1:22" ht="15.75" x14ac:dyDescent="0.25">
      <c r="A4" s="5" t="s">
        <v>0</v>
      </c>
      <c r="B4" s="28" t="s">
        <v>1</v>
      </c>
      <c r="C4" s="29"/>
      <c r="D4" s="29"/>
      <c r="E4" s="29"/>
      <c r="F4" s="29"/>
      <c r="G4" s="30"/>
      <c r="H4" s="10" t="s">
        <v>28</v>
      </c>
      <c r="I4" s="11"/>
      <c r="J4" s="11"/>
      <c r="K4" s="11"/>
      <c r="L4" s="12"/>
      <c r="M4" s="7" t="s">
        <v>29</v>
      </c>
      <c r="N4" s="7"/>
      <c r="O4" s="7"/>
      <c r="P4" s="7"/>
      <c r="Q4" s="7"/>
      <c r="R4" s="7"/>
      <c r="S4" s="7"/>
      <c r="T4" s="7"/>
      <c r="U4" s="7"/>
      <c r="V4" s="22"/>
    </row>
    <row r="5" spans="1:22" s="4" customFormat="1" ht="63" x14ac:dyDescent="0.25">
      <c r="A5" s="5"/>
      <c r="B5" s="15" t="s">
        <v>2</v>
      </c>
      <c r="C5" s="15" t="s">
        <v>3</v>
      </c>
      <c r="D5" s="15" t="s">
        <v>4</v>
      </c>
      <c r="E5" s="18" t="s">
        <v>5</v>
      </c>
      <c r="F5" s="18" t="s">
        <v>53</v>
      </c>
      <c r="G5" s="18" t="s">
        <v>54</v>
      </c>
      <c r="H5" s="13" t="s">
        <v>30</v>
      </c>
      <c r="I5" s="13" t="s">
        <v>31</v>
      </c>
      <c r="J5" s="13" t="s">
        <v>18</v>
      </c>
      <c r="K5" s="13" t="s">
        <v>19</v>
      </c>
      <c r="L5" s="13" t="s">
        <v>32</v>
      </c>
      <c r="M5" s="8" t="s">
        <v>33</v>
      </c>
      <c r="N5" s="8" t="s">
        <v>34</v>
      </c>
      <c r="O5" s="8" t="s">
        <v>23</v>
      </c>
      <c r="P5" s="8" t="s">
        <v>35</v>
      </c>
      <c r="Q5" s="8" t="s">
        <v>25</v>
      </c>
      <c r="R5" s="8" t="s">
        <v>24</v>
      </c>
      <c r="S5" s="8" t="s">
        <v>26</v>
      </c>
      <c r="T5" s="8" t="s">
        <v>27</v>
      </c>
      <c r="U5" s="8" t="s">
        <v>36</v>
      </c>
      <c r="V5" s="21" t="s">
        <v>37</v>
      </c>
    </row>
    <row r="6" spans="1:22" x14ac:dyDescent="0.2">
      <c r="A6" s="2">
        <v>1</v>
      </c>
      <c r="B6" s="16" t="s">
        <v>6</v>
      </c>
      <c r="C6" s="16">
        <v>10500000</v>
      </c>
      <c r="D6" s="16" t="s">
        <v>7</v>
      </c>
      <c r="E6" s="19">
        <v>30</v>
      </c>
      <c r="F6" s="19"/>
      <c r="G6" s="19"/>
      <c r="H6" s="14">
        <f>+(C6/30)*E6</f>
        <v>10500000</v>
      </c>
      <c r="I6" s="14" t="str">
        <f>+IF((H6&lt;=$C$2*2),($C$3/30)*E6,"0")</f>
        <v>0</v>
      </c>
      <c r="J6" s="14"/>
      <c r="K6" s="14"/>
      <c r="L6" s="14">
        <f>SUM(H6:K6)</f>
        <v>10500000</v>
      </c>
      <c r="M6" s="9">
        <f>+(L6-I6)*4%</f>
        <v>420000</v>
      </c>
      <c r="N6" s="9">
        <f>+(L6-I6)*4%</f>
        <v>420000</v>
      </c>
      <c r="O6" s="9">
        <v>700000</v>
      </c>
      <c r="P6" s="9">
        <f>+H6*1%</f>
        <v>105000</v>
      </c>
      <c r="Q6" s="17">
        <f>+H6*1.8%</f>
        <v>189000.00000000003</v>
      </c>
      <c r="R6" s="9">
        <v>650000</v>
      </c>
      <c r="S6" s="9">
        <f>+H6*1.5%</f>
        <v>157500</v>
      </c>
      <c r="T6" s="9">
        <v>900000</v>
      </c>
      <c r="U6" s="9">
        <f>SUM(M6:T6)</f>
        <v>3541500</v>
      </c>
      <c r="V6" s="6">
        <f>+L6-U6</f>
        <v>6958500</v>
      </c>
    </row>
    <row r="7" spans="1:22" x14ac:dyDescent="0.2">
      <c r="A7" s="2">
        <v>2</v>
      </c>
      <c r="B7" s="16" t="s">
        <v>8</v>
      </c>
      <c r="C7" s="16">
        <v>1000000</v>
      </c>
      <c r="D7" s="16" t="s">
        <v>14</v>
      </c>
      <c r="E7" s="20">
        <v>30</v>
      </c>
      <c r="F7" s="20"/>
      <c r="G7" s="20"/>
      <c r="H7" s="14">
        <f t="shared" ref="H7:H11" si="0">+(C7/30)*E7</f>
        <v>1000000.0000000001</v>
      </c>
      <c r="I7" s="14">
        <f>+IF((H7&lt;=$C$2*2),($C$3/30)*E7,"0")</f>
        <v>117172</v>
      </c>
      <c r="J7" s="14"/>
      <c r="K7" s="14">
        <v>150000</v>
      </c>
      <c r="L7" s="14">
        <f>SUM(E7:K7)</f>
        <v>1267202</v>
      </c>
      <c r="M7" s="9">
        <f t="shared" ref="M7:M11" si="1">+(L7-I7)*4%</f>
        <v>46001.200000000004</v>
      </c>
      <c r="N7" s="9">
        <f t="shared" ref="N7:N11" si="2">+(L7-I7)*4%</f>
        <v>46001.200000000004</v>
      </c>
      <c r="O7" s="9"/>
      <c r="P7" s="9"/>
      <c r="Q7" s="17">
        <f>+H7*1.8%</f>
        <v>18000.000000000004</v>
      </c>
      <c r="R7" s="9">
        <v>340000</v>
      </c>
      <c r="S7" s="9">
        <f>+H7*1.5%</f>
        <v>15000.000000000002</v>
      </c>
      <c r="T7" s="9">
        <v>80000</v>
      </c>
      <c r="U7" s="9">
        <f t="shared" ref="U7:U11" si="3">SUM(M7:T7)</f>
        <v>545002.4</v>
      </c>
      <c r="V7" s="6">
        <f t="shared" ref="V7:V11" si="4">+L7-U7</f>
        <v>722199.6</v>
      </c>
    </row>
    <row r="8" spans="1:22" x14ac:dyDescent="0.2">
      <c r="A8" s="2">
        <v>3</v>
      </c>
      <c r="B8" s="16" t="s">
        <v>9</v>
      </c>
      <c r="C8" s="16">
        <v>1600000</v>
      </c>
      <c r="D8" s="16" t="s">
        <v>15</v>
      </c>
      <c r="E8" s="20">
        <v>30</v>
      </c>
      <c r="F8" s="20"/>
      <c r="G8" s="20"/>
      <c r="H8" s="14">
        <f t="shared" si="0"/>
        <v>1600000</v>
      </c>
      <c r="I8" s="14">
        <f>+IF((H8&lt;=$C$2*2),($C$3/30)*E8,"0")</f>
        <v>117172</v>
      </c>
      <c r="J8" s="14"/>
      <c r="K8" s="14">
        <v>200000</v>
      </c>
      <c r="L8" s="14">
        <f>SUM(E8:K8)</f>
        <v>1917202</v>
      </c>
      <c r="M8" s="9">
        <f t="shared" si="1"/>
        <v>72001.2</v>
      </c>
      <c r="N8" s="9">
        <f t="shared" si="2"/>
        <v>72001.2</v>
      </c>
      <c r="O8" s="9"/>
      <c r="P8" s="9"/>
      <c r="Q8" s="17">
        <f>+H8*1.8%</f>
        <v>28800.000000000004</v>
      </c>
      <c r="R8" s="9">
        <v>150000</v>
      </c>
      <c r="S8" s="9">
        <f>+H8*1.5%</f>
        <v>24000</v>
      </c>
      <c r="T8" s="9"/>
      <c r="U8" s="9">
        <f t="shared" si="3"/>
        <v>346802.4</v>
      </c>
      <c r="V8" s="6">
        <f t="shared" si="4"/>
        <v>1570399.6</v>
      </c>
    </row>
    <row r="9" spans="1:22" x14ac:dyDescent="0.2">
      <c r="A9" s="2">
        <v>4</v>
      </c>
      <c r="B9" s="16" t="s">
        <v>10</v>
      </c>
      <c r="C9" s="16">
        <v>2000000</v>
      </c>
      <c r="D9" s="16" t="s">
        <v>13</v>
      </c>
      <c r="E9" s="20">
        <v>30</v>
      </c>
      <c r="F9" s="20"/>
      <c r="G9" s="20"/>
      <c r="H9" s="14">
        <f t="shared" si="0"/>
        <v>2000000.0000000002</v>
      </c>
      <c r="I9" s="14">
        <f>+IF((H9&lt;=$C$2*2),($C$3/30)*E9,"0")</f>
        <v>117172</v>
      </c>
      <c r="J9" s="14">
        <v>300000</v>
      </c>
      <c r="K9" s="14">
        <v>80000</v>
      </c>
      <c r="L9" s="14">
        <f>SUM(H9:K9)</f>
        <v>2497172</v>
      </c>
      <c r="M9" s="9">
        <f t="shared" si="1"/>
        <v>95200</v>
      </c>
      <c r="N9" s="9">
        <f t="shared" si="2"/>
        <v>95200</v>
      </c>
      <c r="O9" s="9"/>
      <c r="P9" s="9"/>
      <c r="Q9" s="17">
        <f>+H9*1.8%</f>
        <v>36000.000000000007</v>
      </c>
      <c r="R9" s="9"/>
      <c r="S9" s="9">
        <f>+H9*1.5%</f>
        <v>30000.000000000004</v>
      </c>
      <c r="T9" s="9"/>
      <c r="U9" s="9">
        <f t="shared" si="3"/>
        <v>256400</v>
      </c>
      <c r="V9" s="6">
        <f t="shared" si="4"/>
        <v>2240772</v>
      </c>
    </row>
    <row r="10" spans="1:22" x14ac:dyDescent="0.2">
      <c r="A10" s="2">
        <v>5</v>
      </c>
      <c r="B10" s="16" t="s">
        <v>11</v>
      </c>
      <c r="C10" s="16">
        <v>1000000</v>
      </c>
      <c r="D10" s="16" t="s">
        <v>16</v>
      </c>
      <c r="E10" s="20">
        <v>30</v>
      </c>
      <c r="F10" s="20"/>
      <c r="G10" s="20"/>
      <c r="H10" s="14">
        <f t="shared" si="0"/>
        <v>1000000.0000000001</v>
      </c>
      <c r="I10" s="14">
        <f>+IF((H10&lt;=$C$2*2),($C$3/30)*E10,"0")</f>
        <v>117172</v>
      </c>
      <c r="J10" s="14">
        <v>250000</v>
      </c>
      <c r="K10" s="14">
        <v>300000</v>
      </c>
      <c r="L10" s="14">
        <f>SUM(H10:K10)</f>
        <v>1667172</v>
      </c>
      <c r="M10" s="9">
        <f t="shared" si="1"/>
        <v>62000</v>
      </c>
      <c r="N10" s="9">
        <f t="shared" si="2"/>
        <v>62000</v>
      </c>
      <c r="O10" s="9"/>
      <c r="P10" s="9"/>
      <c r="Q10" s="17">
        <f>+H10*1.8%</f>
        <v>18000.000000000004</v>
      </c>
      <c r="R10" s="9"/>
      <c r="S10" s="9">
        <f>+H10*1.5%</f>
        <v>15000.000000000002</v>
      </c>
      <c r="T10" s="9">
        <v>30000</v>
      </c>
      <c r="U10" s="9">
        <f t="shared" si="3"/>
        <v>187000</v>
      </c>
      <c r="V10" s="6">
        <f t="shared" si="4"/>
        <v>1480172</v>
      </c>
    </row>
    <row r="11" spans="1:22" x14ac:dyDescent="0.2">
      <c r="A11" s="2">
        <v>6</v>
      </c>
      <c r="B11" s="16" t="s">
        <v>12</v>
      </c>
      <c r="C11" s="16">
        <v>1000000</v>
      </c>
      <c r="D11" s="16" t="s">
        <v>17</v>
      </c>
      <c r="E11" s="20">
        <v>30</v>
      </c>
      <c r="F11" s="20"/>
      <c r="G11" s="20"/>
      <c r="H11" s="14">
        <f t="shared" si="0"/>
        <v>1000000.0000000001</v>
      </c>
      <c r="I11" s="14">
        <f>+IF((H11&lt;=$C$2*2),($C$3/30)*E11,"0")</f>
        <v>117172</v>
      </c>
      <c r="J11" s="14">
        <v>400000</v>
      </c>
      <c r="K11" s="14">
        <v>230000</v>
      </c>
      <c r="L11" s="14">
        <f>SUM(H11:K11)</f>
        <v>1747172</v>
      </c>
      <c r="M11" s="9">
        <f t="shared" si="1"/>
        <v>65200</v>
      </c>
      <c r="N11" s="9">
        <f t="shared" si="2"/>
        <v>65200</v>
      </c>
      <c r="O11" s="9"/>
      <c r="P11" s="9"/>
      <c r="Q11" s="17">
        <f>+H11*1.8%</f>
        <v>18000.000000000004</v>
      </c>
      <c r="R11" s="9"/>
      <c r="S11" s="9">
        <f>+H11*1.5%</f>
        <v>15000.000000000002</v>
      </c>
      <c r="T11" s="9"/>
      <c r="U11" s="9">
        <f t="shared" si="3"/>
        <v>163400</v>
      </c>
      <c r="V11" s="6">
        <f t="shared" si="4"/>
        <v>1583772</v>
      </c>
    </row>
    <row r="12" spans="1:22" x14ac:dyDescent="0.2">
      <c r="H12" s="14">
        <f>SUM(H6:H11)</f>
        <v>17100000</v>
      </c>
      <c r="I12" s="14">
        <f>SUM(I7:I11)</f>
        <v>585860</v>
      </c>
      <c r="J12" s="14">
        <f>SUM(J6:J11)</f>
        <v>950000</v>
      </c>
      <c r="K12" s="14">
        <f>SUM(K7:K11)</f>
        <v>960000</v>
      </c>
      <c r="L12" s="14">
        <f>SUM(L6:L11)</f>
        <v>19595920</v>
      </c>
      <c r="M12" s="9">
        <f>SUM(M6:M11)</f>
        <v>760402.4</v>
      </c>
      <c r="N12" s="9">
        <f>SUM(N6:N11)</f>
        <v>760402.4</v>
      </c>
      <c r="O12" s="9">
        <f>SUM(O6:O11)</f>
        <v>700000</v>
      </c>
      <c r="P12" s="9">
        <f>SUM(P6:P11)</f>
        <v>105000</v>
      </c>
      <c r="Q12" s="9">
        <f>SUM(Q6:Q11)</f>
        <v>307800.00000000006</v>
      </c>
      <c r="R12" s="9">
        <f>SUM(R6:R11)</f>
        <v>1140000</v>
      </c>
      <c r="S12" s="9">
        <f>SUM(S6:S11)</f>
        <v>256500</v>
      </c>
      <c r="T12" s="9">
        <f>SUM(T6:T11)</f>
        <v>1010000</v>
      </c>
      <c r="U12" s="9">
        <f>SUM(U6:U11)</f>
        <v>5040104.8</v>
      </c>
      <c r="V12" s="6">
        <f>SUM(V6:V11)</f>
        <v>14555815.199999999</v>
      </c>
    </row>
    <row r="16" spans="1:22" ht="15.75" x14ac:dyDescent="0.25">
      <c r="E16" s="24" t="s">
        <v>38</v>
      </c>
      <c r="F16" s="31" t="s">
        <v>40</v>
      </c>
      <c r="G16" s="24" t="s">
        <v>51</v>
      </c>
      <c r="H16" s="24" t="s">
        <v>52</v>
      </c>
      <c r="I16" s="24" t="s">
        <v>50</v>
      </c>
      <c r="J16" s="24"/>
      <c r="K16" s="24"/>
    </row>
    <row r="17" spans="5:11" x14ac:dyDescent="0.2">
      <c r="E17" s="2" t="s">
        <v>39</v>
      </c>
      <c r="F17" s="25">
        <v>8.5000000000000006E-2</v>
      </c>
      <c r="G17" s="2"/>
      <c r="H17" s="25"/>
      <c r="I17" s="2"/>
      <c r="J17" s="2"/>
      <c r="K17" s="2"/>
    </row>
    <row r="18" spans="5:11" x14ac:dyDescent="0.2">
      <c r="E18" s="2" t="s">
        <v>41</v>
      </c>
      <c r="F18" s="25">
        <v>0.12</v>
      </c>
      <c r="G18" s="2"/>
      <c r="H18" s="25"/>
      <c r="I18" s="2"/>
      <c r="J18" s="2"/>
      <c r="K18" s="26"/>
    </row>
    <row r="19" spans="5:11" x14ac:dyDescent="0.2">
      <c r="E19" s="2" t="s">
        <v>43</v>
      </c>
      <c r="F19" s="25">
        <f>100%/12</f>
        <v>8.3333333333333329E-2</v>
      </c>
      <c r="G19" s="2"/>
      <c r="H19" s="25"/>
      <c r="I19" s="2"/>
      <c r="J19" s="2"/>
      <c r="K19" s="2"/>
    </row>
    <row r="20" spans="5:11" x14ac:dyDescent="0.2">
      <c r="E20" s="2" t="s">
        <v>44</v>
      </c>
      <c r="F20" s="25">
        <f>100%/12</f>
        <v>8.3333333333333329E-2</v>
      </c>
      <c r="G20" s="2"/>
      <c r="H20" s="25"/>
      <c r="I20" s="2"/>
      <c r="J20" s="2"/>
      <c r="K20" s="2"/>
    </row>
    <row r="21" spans="5:11" x14ac:dyDescent="0.2">
      <c r="E21" s="2" t="s">
        <v>45</v>
      </c>
      <c r="F21" s="25">
        <v>0.12</v>
      </c>
      <c r="G21" s="2"/>
      <c r="H21" s="25"/>
      <c r="I21" s="2"/>
      <c r="J21" s="2"/>
      <c r="K21" s="2"/>
    </row>
    <row r="22" spans="5:11" x14ac:dyDescent="0.2">
      <c r="E22" s="2" t="s">
        <v>46</v>
      </c>
      <c r="F22" s="25">
        <v>4.1700000000000001E-2</v>
      </c>
      <c r="G22" s="2"/>
      <c r="H22" s="25"/>
      <c r="I22" s="2"/>
      <c r="J22" s="2"/>
      <c r="K22" s="2"/>
    </row>
    <row r="23" spans="5:11" x14ac:dyDescent="0.2">
      <c r="E23" s="2" t="s">
        <v>47</v>
      </c>
      <c r="F23" s="27">
        <v>5.2199999999999998E-3</v>
      </c>
      <c r="G23" s="2"/>
      <c r="H23" s="27"/>
      <c r="I23" s="2"/>
      <c r="J23" s="2"/>
      <c r="K23" s="2"/>
    </row>
    <row r="24" spans="5:11" x14ac:dyDescent="0.2">
      <c r="E24" s="2" t="s">
        <v>42</v>
      </c>
      <c r="F24" s="25">
        <v>0.02</v>
      </c>
      <c r="G24" s="2"/>
      <c r="H24" s="25"/>
      <c r="I24" s="2"/>
      <c r="J24" s="2"/>
      <c r="K24" s="2"/>
    </row>
    <row r="25" spans="5:11" x14ac:dyDescent="0.2">
      <c r="E25" s="2" t="s">
        <v>48</v>
      </c>
      <c r="F25" s="25">
        <v>0.03</v>
      </c>
      <c r="G25" s="2"/>
      <c r="H25" s="25"/>
      <c r="I25" s="2"/>
      <c r="J25" s="2"/>
      <c r="K25" s="2"/>
    </row>
    <row r="26" spans="5:11" x14ac:dyDescent="0.2">
      <c r="E26" s="2" t="s">
        <v>49</v>
      </c>
      <c r="F26" s="25">
        <v>0.04</v>
      </c>
      <c r="G26" s="2"/>
      <c r="H26" s="25"/>
      <c r="I26" s="2"/>
      <c r="J26" s="2"/>
      <c r="K26" s="2"/>
    </row>
  </sheetData>
  <mergeCells count="4">
    <mergeCell ref="M4:U4"/>
    <mergeCell ref="B4:G4"/>
    <mergeCell ref="A4:A5"/>
    <mergeCell ref="H4:L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Aprendiz</cp:lastModifiedBy>
  <dcterms:created xsi:type="dcterms:W3CDTF">2022-11-08T18:56:56Z</dcterms:created>
  <dcterms:modified xsi:type="dcterms:W3CDTF">2022-11-08T22:47:39Z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2022-11-08T19:03:30Z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e9a84e0b-72b4-4377-ba73-68deeee906c4</vt:lpwstr>
  </property>
  <property fmtid="{D5CDD505-2E9C-101B-9397-08002B2CF9AE}" pid="8" name="MSIP_Label_1299739c-ad3d-4908-806e-4d91151a6e13_ContentBits">
    <vt:lpwstr>0</vt:lpwstr>
  </property>
</Properties>
</file>