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kacaj/Downloads/practice/"/>
    </mc:Choice>
  </mc:AlternateContent>
  <xr:revisionPtr revIDLastSave="0" documentId="13_ncr:20001_{749F2140-AAEB-9746-8ACA-5F5713C49FC3}" xr6:coauthVersionLast="47" xr6:coauthVersionMax="47" xr10:uidLastSave="{00000000-0000-0000-0000-000000000000}"/>
  <bookViews>
    <workbookView xWindow="1000" yWindow="1240" windowWidth="27640" windowHeight="16460" firstSheet="19" activeTab="24" xr2:uid="{00000000-000D-0000-FFFF-FFFF00000000}"/>
  </bookViews>
  <sheets>
    <sheet name="Products" sheetId="26" r:id="rId1"/>
    <sheet name="Deflect-O Photo Frame - Duo Pac" sheetId="2" r:id="rId2"/>
    <sheet name="Harbour Creations Bag Chairs - " sheetId="3" r:id="rId3"/>
    <sheet name="Fiskars Trimmer - Steel" sheetId="4" r:id="rId4"/>
    <sheet name="Hoover Blender - White" sheetId="5" r:id="rId5"/>
    <sheet name="Kleencut Ruler - High Speed" sheetId="6" r:id="rId6"/>
    <sheet name="SAFCO Executive Leather Armchai" sheetId="7" r:id="rId7"/>
    <sheet name="Advantus Rolling Storage Box" sheetId="8" r:id="rId8"/>
    <sheet name="Poly Designer Cover &amp; Back" sheetId="9" r:id="rId9"/>
    <sheet name="SanDisk Note Cards - 8..5 x 11" sheetId="10" r:id="rId10"/>
    <sheet name="Cuisinart Microwave - White" sheetId="11" r:id="rId11"/>
    <sheet name="Novimex Executive Leather Armch" sheetId="12" r:id="rId12"/>
    <sheet name="SAFCO Steel Folding Chair - Red" sheetId="13" r:id="rId13"/>
    <sheet name="Xerox Message Books - Recycled" sheetId="14" r:id="rId14"/>
    <sheet name="Cuisinart Microwave - Red" sheetId="15" r:id="rId15"/>
    <sheet name="Bush Corner Shelving - Metal" sheetId="16" r:id="rId16"/>
    <sheet name="Tenex Trays - Single Width" sheetId="17" r:id="rId17"/>
    <sheet name="Ikea Classic Bookcase - Metal" sheetId="18" r:id="rId18"/>
    <sheet name="Advantus Photo Frame - Duo Pack" sheetId="19" r:id="rId19"/>
    <sheet name="Tenex Frame - Duo Pack" sheetId="20" r:id="rId20"/>
    <sheet name="Xerox Parchment Paper - Multico" sheetId="21" r:id="rId21"/>
    <sheet name="Eldon Frame - Black" sheetId="22" r:id="rId22"/>
    <sheet name="Hoover Stove - Silver" sheetId="23" r:id="rId23"/>
    <sheet name="Fellowes Box - Industrial" sheetId="24" r:id="rId24"/>
    <sheet name="Hon Bag Chairs - Black" sheetId="25" r:id="rId2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5" l="1"/>
  <c r="F28" i="24"/>
  <c r="F27" i="24"/>
  <c r="F9" i="23"/>
  <c r="F9" i="22"/>
  <c r="F9" i="21"/>
  <c r="F8" i="21"/>
  <c r="F13" i="20"/>
  <c r="F11" i="20"/>
  <c r="F16" i="19"/>
  <c r="F18" i="18"/>
  <c r="F17" i="18"/>
  <c r="F27" i="17"/>
  <c r="F11" i="16"/>
  <c r="F8" i="16"/>
  <c r="F8" i="15"/>
  <c r="F15" i="14"/>
  <c r="F12" i="14"/>
  <c r="F21" i="13"/>
  <c r="F20" i="13"/>
  <c r="F18" i="12"/>
  <c r="F11" i="11"/>
  <c r="F9" i="11"/>
  <c r="F12" i="10"/>
  <c r="F11" i="10"/>
  <c r="F8" i="9"/>
  <c r="F8" i="8"/>
  <c r="F20" i="7"/>
  <c r="F19" i="7"/>
  <c r="F11" i="6"/>
  <c r="F11" i="5"/>
  <c r="F14" i="4"/>
  <c r="F14" i="3"/>
  <c r="F12" i="3"/>
  <c r="F15" i="2"/>
  <c r="F13" i="2"/>
</calcChain>
</file>

<file path=xl/sharedStrings.xml><?xml version="1.0" encoding="utf-8"?>
<sst xmlns="http://schemas.openxmlformats.org/spreadsheetml/2006/main" count="1065" uniqueCount="499">
  <si>
    <t>SalesOrderNumber</t>
  </si>
  <si>
    <t>OrderDate</t>
  </si>
  <si>
    <t>ProductName</t>
  </si>
  <si>
    <t>UnitPrice</t>
  </si>
  <si>
    <t>OrderQuantity</t>
  </si>
  <si>
    <t>IN-2017-42892</t>
  </si>
  <si>
    <t>Deflect-O Photo Frame - Duo Pack</t>
  </si>
  <si>
    <t>ES-2017-5803751</t>
  </si>
  <si>
    <t>MX-2017-128447</t>
  </si>
  <si>
    <t>MX-2017-100790</t>
  </si>
  <si>
    <t>IR-2017-3500</t>
  </si>
  <si>
    <t>AG-2017-4560</t>
  </si>
  <si>
    <t>ES-2018-4087601</t>
  </si>
  <si>
    <t>MX-2018-107909</t>
  </si>
  <si>
    <t>MX-2018-113474</t>
  </si>
  <si>
    <t>MX-2018-154179</t>
  </si>
  <si>
    <t>IN-2019-42080</t>
  </si>
  <si>
    <t>IN-2020-32049</t>
  </si>
  <si>
    <t>IN-2020-54967</t>
  </si>
  <si>
    <t>MX-2020-158008</t>
  </si>
  <si>
    <t>MX-2020-166142</t>
  </si>
  <si>
    <t>MX-2017-159212</t>
  </si>
  <si>
    <t>Harbour Creations Bag Chairs - Set of Two</t>
  </si>
  <si>
    <t>MX-2017-155719</t>
  </si>
  <si>
    <t>IN-2018-72117</t>
  </si>
  <si>
    <t>MX-2018-165764</t>
  </si>
  <si>
    <t>IN-2018-46063</t>
  </si>
  <si>
    <t>ES-2018-5669824</t>
  </si>
  <si>
    <t>AG-2018-2220</t>
  </si>
  <si>
    <t>IN-2019-10181</t>
  </si>
  <si>
    <t>IN-2019-78165</t>
  </si>
  <si>
    <t>IN-2019-34142</t>
  </si>
  <si>
    <t>ES-2020-3653593</t>
  </si>
  <si>
    <t>EG-2020-740</t>
  </si>
  <si>
    <t>MX-2020-141922</t>
  </si>
  <si>
    <t>IN-2020-20275</t>
  </si>
  <si>
    <t>IT-2020-5918661</t>
  </si>
  <si>
    <t>ES-2017-2587200</t>
  </si>
  <si>
    <t>Fiskars Trimmer - Steel</t>
  </si>
  <si>
    <t>IN-2017-72467</t>
  </si>
  <si>
    <t>NI-2017-9340</t>
  </si>
  <si>
    <t>NI-2018-200</t>
  </si>
  <si>
    <t>ES-2018-1354648</t>
  </si>
  <si>
    <t>IN-2019-34618</t>
  </si>
  <si>
    <t>MX-2019-111388</t>
  </si>
  <si>
    <t>IT-2019-1083916</t>
  </si>
  <si>
    <t>IN-2019-81021</t>
  </si>
  <si>
    <t>NI-2019-2460</t>
  </si>
  <si>
    <t>ES-2019-5881573</t>
  </si>
  <si>
    <t>ES-2019-1244276</t>
  </si>
  <si>
    <t>CG-2020-7660</t>
  </si>
  <si>
    <t>ES-2020-3288313</t>
  </si>
  <si>
    <t>PL-2020-4440</t>
  </si>
  <si>
    <t>ID-2020-84269</t>
  </si>
  <si>
    <t>RO-2020-2550</t>
  </si>
  <si>
    <t>IN-2020-27891</t>
  </si>
  <si>
    <t>SY-2020-9320</t>
  </si>
  <si>
    <t>IN-2020-71886</t>
  </si>
  <si>
    <t>IN-2018-12981</t>
  </si>
  <si>
    <t>Hoover Blender - White</t>
  </si>
  <si>
    <t>ID-2018-86957</t>
  </si>
  <si>
    <t>AG-2018-3190</t>
  </si>
  <si>
    <t>ID-2018-84591</t>
  </si>
  <si>
    <t>IT-2018-3613157</t>
  </si>
  <si>
    <t>MX-2019-117331</t>
  </si>
  <si>
    <t>MX-2019-131093</t>
  </si>
  <si>
    <t>IN-2019-16117</t>
  </si>
  <si>
    <t>IZ-2019-9500</t>
  </si>
  <si>
    <t>ES-2020-1179960</t>
  </si>
  <si>
    <t>ES-2020-2194172</t>
  </si>
  <si>
    <t>IN-2017-30733</t>
  </si>
  <si>
    <t>Kleencut Ruler - High Speed</t>
  </si>
  <si>
    <t>MX-2017-107370</t>
  </si>
  <si>
    <t>ES-2018-1428608</t>
  </si>
  <si>
    <t>CA-2018-1690</t>
  </si>
  <si>
    <t>MX-2018-158785</t>
  </si>
  <si>
    <t>MX-2018-141404</t>
  </si>
  <si>
    <t>IR-2019-4780</t>
  </si>
  <si>
    <t>MX-2019-127880</t>
  </si>
  <si>
    <t>ID-2019-79117</t>
  </si>
  <si>
    <t>AG-2020-6470</t>
  </si>
  <si>
    <t>ES-2020-3421274</t>
  </si>
  <si>
    <t>IN-2020-31622</t>
  </si>
  <si>
    <t>ID-2020-40358</t>
  </si>
  <si>
    <t>ID-2020-66174</t>
  </si>
  <si>
    <t>MG-2020-7110</t>
  </si>
  <si>
    <t>IT-2020-4203848</t>
  </si>
  <si>
    <t>SU-2020-5140</t>
  </si>
  <si>
    <t>TU-2017-5460</t>
  </si>
  <si>
    <t>SAFCO Executive Leather Armchair - Adjustable</t>
  </si>
  <si>
    <t>MX-2017-137064</t>
  </si>
  <si>
    <t>ID-2017-66412</t>
  </si>
  <si>
    <t>ID-2017-62142</t>
  </si>
  <si>
    <t>IT-2017-4812190</t>
  </si>
  <si>
    <t>SF-2017-2790</t>
  </si>
  <si>
    <t>MX-2017-141782</t>
  </si>
  <si>
    <t>MX-2017-131478</t>
  </si>
  <si>
    <t>IT-2018-1651208</t>
  </si>
  <si>
    <t>ID-2018-82393</t>
  </si>
  <si>
    <t>MX-2018-151176</t>
  </si>
  <si>
    <t>ID-2018-84010</t>
  </si>
  <si>
    <t>ID-2019-30866</t>
  </si>
  <si>
    <t>IT-2019-3655043</t>
  </si>
  <si>
    <t>IN-2019-40687</t>
  </si>
  <si>
    <t>IN-2019-55170</t>
  </si>
  <si>
    <t>MX-2020-153584</t>
  </si>
  <si>
    <t>ID-2020-77661</t>
  </si>
  <si>
    <t>MX-2020-147487</t>
  </si>
  <si>
    <t>IN-2020-66755</t>
  </si>
  <si>
    <t>ES-2020-1879715</t>
  </si>
  <si>
    <t>ID-2020-10160</t>
  </si>
  <si>
    <t>IN-2020-76716</t>
  </si>
  <si>
    <t>MX-2020-110338</t>
  </si>
  <si>
    <t>CA-2017-166961</t>
  </si>
  <si>
    <t>Advantus Rolling Storage Box</t>
  </si>
  <si>
    <t>CA-2018-119102</t>
  </si>
  <si>
    <t>CA-2018-157322</t>
  </si>
  <si>
    <t>CA-2019-145898</t>
  </si>
  <si>
    <t>CA-2019-164511</t>
  </si>
  <si>
    <t>CA-2019-129126</t>
  </si>
  <si>
    <t>CA-2020-127432</t>
  </si>
  <si>
    <t>CA-2020-127705</t>
  </si>
  <si>
    <t>CA-2020-144064</t>
  </si>
  <si>
    <t>CA-2020-106068</t>
  </si>
  <si>
    <t>CA-2017-148488</t>
  </si>
  <si>
    <t>Poly Designer Cover &amp; Back</t>
  </si>
  <si>
    <t>CA-2018-168809</t>
  </si>
  <si>
    <t>CA-2018-108259</t>
  </si>
  <si>
    <t>CA-2019-109869</t>
  </si>
  <si>
    <t>CA-2019-146836</t>
  </si>
  <si>
    <t>CA-2019-131205</t>
  </si>
  <si>
    <t>CA-2020-159464</t>
  </si>
  <si>
    <t>CA-2017-4710</t>
  </si>
  <si>
    <t>SanDisk Note Cards - 8..5 x 11</t>
  </si>
  <si>
    <t>NI-2017-7530</t>
  </si>
  <si>
    <t>IN-2017-65964</t>
  </si>
  <si>
    <t>MX-2017-124142</t>
  </si>
  <si>
    <t>MX-2018-150084</t>
  </si>
  <si>
    <t>IN-2018-55618</t>
  </si>
  <si>
    <t>ID-2019-48709</t>
  </si>
  <si>
    <t>ES-2019-1598291</t>
  </si>
  <si>
    <t>IN-2019-29340</t>
  </si>
  <si>
    <t>ID-2020-18644</t>
  </si>
  <si>
    <t>MX-2020-137400</t>
  </si>
  <si>
    <t>IN-2020-41345</t>
  </si>
  <si>
    <t>AG-2020-2600</t>
  </si>
  <si>
    <t>ES-2020-5629423</t>
  </si>
  <si>
    <t>ES-2017-3661686</t>
  </si>
  <si>
    <t>Cuisinart Microwave - White</t>
  </si>
  <si>
    <t>ID-2017-15970</t>
  </si>
  <si>
    <t>SF-2018-5260</t>
  </si>
  <si>
    <t>ES-2018-4272278</t>
  </si>
  <si>
    <t>IZ-2019-1550</t>
  </si>
  <si>
    <t>ID-2019-34989</t>
  </si>
  <si>
    <t>IT-2020-3541175</t>
  </si>
  <si>
    <t>IN-2020-79488</t>
  </si>
  <si>
    <t>MX-2020-124086</t>
  </si>
  <si>
    <t>ID-2020-85228</t>
  </si>
  <si>
    <t>MX-2017-116393</t>
  </si>
  <si>
    <t>Novimex Executive Leather Armchair - Red</t>
  </si>
  <si>
    <t>MX-2017-123911</t>
  </si>
  <si>
    <t>IN-2017-46413</t>
  </si>
  <si>
    <t>ID-2017-63668</t>
  </si>
  <si>
    <t>IT-2017-4409734</t>
  </si>
  <si>
    <t>ES-2018-3667418</t>
  </si>
  <si>
    <t>IT-2018-5509380</t>
  </si>
  <si>
    <t>CM-2019-4800</t>
  </si>
  <si>
    <t>IN-2019-36564</t>
  </si>
  <si>
    <t>IT-2019-4649004</t>
  </si>
  <si>
    <t>ID-2019-83142</t>
  </si>
  <si>
    <t>MX-2019-105242</t>
  </si>
  <si>
    <t>ES-2019-5135305</t>
  </si>
  <si>
    <t>ES-2019-1785128</t>
  </si>
  <si>
    <t>MX-2019-103975</t>
  </si>
  <si>
    <t>ES-2019-3167494</t>
  </si>
  <si>
    <t>IN-2020-27303</t>
  </si>
  <si>
    <t>ID-2020-29641</t>
  </si>
  <si>
    <t>ES-2020-1054685</t>
  </si>
  <si>
    <t>IN-2020-50473</t>
  </si>
  <si>
    <t>IN-2020-51222</t>
  </si>
  <si>
    <t>ES-2020-3977309</t>
  </si>
  <si>
    <t>ID-2020-58271</t>
  </si>
  <si>
    <t>ES-2020-1933744</t>
  </si>
  <si>
    <t>RO-2017-1590</t>
  </si>
  <si>
    <t>SAFCO Steel Folding Chair - Red</t>
  </si>
  <si>
    <t>IN-2017-31020</t>
  </si>
  <si>
    <t>ID-2017-22172</t>
  </si>
  <si>
    <t>MX-2017-111766</t>
  </si>
  <si>
    <t>IT-2017-2516674</t>
  </si>
  <si>
    <t>ES-2018-4825433</t>
  </si>
  <si>
    <t>ID-2018-53497</t>
  </si>
  <si>
    <t>ID-2018-34884</t>
  </si>
  <si>
    <t>IN-2018-23957</t>
  </si>
  <si>
    <t>MX-2018-153157</t>
  </si>
  <si>
    <t>IN-2018-44194</t>
  </si>
  <si>
    <t>ES-2018-1484906</t>
  </si>
  <si>
    <t>IN-2019-83772</t>
  </si>
  <si>
    <t>MX-2019-136721</t>
  </si>
  <si>
    <t>ID-2019-72397</t>
  </si>
  <si>
    <t>IN-2019-56031</t>
  </si>
  <si>
    <t>ES-2019-1128924</t>
  </si>
  <si>
    <t>MX-2019-123134</t>
  </si>
  <si>
    <t>IN-2020-20191</t>
  </si>
  <si>
    <t>MX-2020-169866</t>
  </si>
  <si>
    <t>IN-2020-46777</t>
  </si>
  <si>
    <t>MX-2020-111416</t>
  </si>
  <si>
    <t>IN-2020-84843</t>
  </si>
  <si>
    <t>IN-2020-82652</t>
  </si>
  <si>
    <t>ID-2020-57627</t>
  </si>
  <si>
    <t>IZ-2020-7330</t>
  </si>
  <si>
    <t>MX-2020-118052</t>
  </si>
  <si>
    <t>MX-2020-113929</t>
  </si>
  <si>
    <t>IS-2017-1180</t>
  </si>
  <si>
    <t>Xerox Message Books - Recycled</t>
  </si>
  <si>
    <t>ID-2018-41380</t>
  </si>
  <si>
    <t>MX-2019-137729</t>
  </si>
  <si>
    <t>TU-2019-1880</t>
  </si>
  <si>
    <t>ES-2019-5869536</t>
  </si>
  <si>
    <t>ES-2019-1222538</t>
  </si>
  <si>
    <t>ES-2019-4786711</t>
  </si>
  <si>
    <t>IN-2019-10279</t>
  </si>
  <si>
    <t>KE-2019-8270</t>
  </si>
  <si>
    <t>IN-2019-17048</t>
  </si>
  <si>
    <t>CG-2020-9410</t>
  </si>
  <si>
    <t>ES-2020-5630136</t>
  </si>
  <si>
    <t>ID-2020-19113</t>
  </si>
  <si>
    <t>MX-2020-104122</t>
  </si>
  <si>
    <t>IZ-2020-4410</t>
  </si>
  <si>
    <t>IN-2020-45188</t>
  </si>
  <si>
    <t>ES-2020-2296898</t>
  </si>
  <si>
    <t>ES-2020-2271414</t>
  </si>
  <si>
    <t>ES-2017-1708709</t>
  </si>
  <si>
    <t>Cuisinart Microwave - Red</t>
  </si>
  <si>
    <t>IN-2018-69072</t>
  </si>
  <si>
    <t>SA-2018-4510</t>
  </si>
  <si>
    <t>TU-2019-3950</t>
  </si>
  <si>
    <t>ES-2019-1521931</t>
  </si>
  <si>
    <t>SA-2019-8010</t>
  </si>
  <si>
    <t>ES-2020-2598901</t>
  </si>
  <si>
    <t>ID-2020-31160</t>
  </si>
  <si>
    <t>IS-2020-4250</t>
  </si>
  <si>
    <t>IN-2017-78263</t>
  </si>
  <si>
    <t>Bush Corner Shelving - Metal</t>
  </si>
  <si>
    <t>ES-2017-2911640</t>
  </si>
  <si>
    <t>MX-2017-144183</t>
  </si>
  <si>
    <t>IN-2018-69590</t>
  </si>
  <si>
    <t>ES-2019-5917617</t>
  </si>
  <si>
    <t>IN-2019-35878</t>
  </si>
  <si>
    <t>MX-2020-137554</t>
  </si>
  <si>
    <t>MX-2020-136812</t>
  </si>
  <si>
    <t>MX-2020-140613</t>
  </si>
  <si>
    <t>IN-2020-42941</t>
  </si>
  <si>
    <t>ES-2020-5631536</t>
  </si>
  <si>
    <t>IN-2020-25644</t>
  </si>
  <si>
    <t>ID-2017-56493</t>
  </si>
  <si>
    <t>Tenex Trays - Single Width</t>
  </si>
  <si>
    <t>AG-2017-9890</t>
  </si>
  <si>
    <t>ES-2017-5743387</t>
  </si>
  <si>
    <t>ES-2017-5335590</t>
  </si>
  <si>
    <t>IN-2017-85130</t>
  </si>
  <si>
    <t>ID-2017-76884</t>
  </si>
  <si>
    <t>MX-2017-152093</t>
  </si>
  <si>
    <t>MX-2018-154088</t>
  </si>
  <si>
    <t>ES-2018-4228050</t>
  </si>
  <si>
    <t>ES-2018-5345056</t>
  </si>
  <si>
    <t>IN-2018-41590</t>
  </si>
  <si>
    <t>ES-2018-2662262</t>
  </si>
  <si>
    <t>MX-2018-104458</t>
  </si>
  <si>
    <t>ES-2018-2376278</t>
  </si>
  <si>
    <t>SA-2018-4650</t>
  </si>
  <si>
    <t>ES-2019-5506373</t>
  </si>
  <si>
    <t>MX-2019-109449</t>
  </si>
  <si>
    <t>ID-2019-49136</t>
  </si>
  <si>
    <t>NG-2019-1440</t>
  </si>
  <si>
    <t>MX-2019-140186</t>
  </si>
  <si>
    <t>MX-2019-158064</t>
  </si>
  <si>
    <t>IN-2019-48975</t>
  </si>
  <si>
    <t>IN-2019-86621</t>
  </si>
  <si>
    <t>IV-2019-4990</t>
  </si>
  <si>
    <t>IT-2019-3132916</t>
  </si>
  <si>
    <t>ES-2020-3502771</t>
  </si>
  <si>
    <t>ES-2020-5345830</t>
  </si>
  <si>
    <t>ES-2020-3132105</t>
  </si>
  <si>
    <t>IN-2020-41422</t>
  </si>
  <si>
    <t>ES-2020-2965756</t>
  </si>
  <si>
    <t>ES-2020-2386692</t>
  </si>
  <si>
    <t>ID-2020-20058</t>
  </si>
  <si>
    <t>MX-2020-119732</t>
  </si>
  <si>
    <t>MX-2020-144484</t>
  </si>
  <si>
    <t>MX-2020-142461</t>
  </si>
  <si>
    <t>ID-2020-37250</t>
  </si>
  <si>
    <t>SG-2020-720</t>
  </si>
  <si>
    <t>TU-2020-3030</t>
  </si>
  <si>
    <t>IT-2017-4546695</t>
  </si>
  <si>
    <t>Ikea Classic Bookcase - Metal</t>
  </si>
  <si>
    <t>ES-2017-1858721</t>
  </si>
  <si>
    <t>IN-2017-54169</t>
  </si>
  <si>
    <t>IN-2017-86278</t>
  </si>
  <si>
    <t>IN-2018-74049</t>
  </si>
  <si>
    <t>ES-2018-4727188</t>
  </si>
  <si>
    <t>IN-2018-63654</t>
  </si>
  <si>
    <t>ES-2018-2067032</t>
  </si>
  <si>
    <t>NI-2019-6670</t>
  </si>
  <si>
    <t>IT-2019-3526993</t>
  </si>
  <si>
    <t>ES-2019-2003988</t>
  </si>
  <si>
    <t>ES-2019-1215823</t>
  </si>
  <si>
    <t>SF-2019-9590</t>
  </si>
  <si>
    <t>MX-2019-111115</t>
  </si>
  <si>
    <t>MX-2019-145926</t>
  </si>
  <si>
    <t>MX-2020-125878</t>
  </si>
  <si>
    <t>IN-2020-21171</t>
  </si>
  <si>
    <t>MO-2020-6730</t>
  </si>
  <si>
    <t>ES-2020-1102132</t>
  </si>
  <si>
    <t>ID-2020-25077</t>
  </si>
  <si>
    <t>ES-2020-4535588</t>
  </si>
  <si>
    <t>ID-2020-84661</t>
  </si>
  <si>
    <t>MX-2017-165106</t>
  </si>
  <si>
    <t>Advantus Photo Frame - Duo Pack</t>
  </si>
  <si>
    <t>ES-2018-3640830</t>
  </si>
  <si>
    <t>ID-2018-13982</t>
  </si>
  <si>
    <t>MX-2018-129623</t>
  </si>
  <si>
    <t>IN-2018-22900</t>
  </si>
  <si>
    <t>IN-2018-63878</t>
  </si>
  <si>
    <t>IN-2018-17888</t>
  </si>
  <si>
    <t>MX-2018-146311</t>
  </si>
  <si>
    <t>ES-2018-3181108</t>
  </si>
  <si>
    <t>IN-2019-11357</t>
  </si>
  <si>
    <t>ES-2019-4686025</t>
  </si>
  <si>
    <t>MX-2019-140746</t>
  </si>
  <si>
    <t>MX-2019-164630</t>
  </si>
  <si>
    <t>ID-2020-83793</t>
  </si>
  <si>
    <t>ES-2020-4822413</t>
  </si>
  <si>
    <t>IN-2020-54547</t>
  </si>
  <si>
    <t>ES-2020-1214245</t>
  </si>
  <si>
    <t>IN-2020-73265</t>
  </si>
  <si>
    <t>IT-2020-4709866</t>
  </si>
  <si>
    <t>IZ-2020-4660</t>
  </si>
  <si>
    <t>ES-2020-3898681</t>
  </si>
  <si>
    <t>IZ-2017-4160</t>
  </si>
  <si>
    <t>Tenex Frame - Duo Pack</t>
  </si>
  <si>
    <t>NI-2017-9170</t>
  </si>
  <si>
    <t>IR-2017-6560</t>
  </si>
  <si>
    <t>RO-2017-2500</t>
  </si>
  <si>
    <t>MX-2019-110135</t>
  </si>
  <si>
    <t>MX-2019-132808</t>
  </si>
  <si>
    <t>KE-2019-3950</t>
  </si>
  <si>
    <t>SF-2019-5710</t>
  </si>
  <si>
    <t>ES-2020-4857180</t>
  </si>
  <si>
    <t>IN-2020-53070</t>
  </si>
  <si>
    <t>MX-2020-141033</t>
  </si>
  <si>
    <t>ES-2020-1237764</t>
  </si>
  <si>
    <t>EG-2020-5490</t>
  </si>
  <si>
    <t>IN-2017-59328</t>
  </si>
  <si>
    <t>Xerox Parchment Paper - Multicolor</t>
  </si>
  <si>
    <t>ES-2018-4687979</t>
  </si>
  <si>
    <t>RS-2018-2320</t>
  </si>
  <si>
    <t>IN-2018-29522</t>
  </si>
  <si>
    <t>IN-2019-76275</t>
  </si>
  <si>
    <t>PL-2019-5330</t>
  </si>
  <si>
    <t>MX-2020-137022</t>
  </si>
  <si>
    <t>IN-2020-56360</t>
  </si>
  <si>
    <t>MX-2020-118829</t>
  </si>
  <si>
    <t>IN-2020-11553</t>
  </si>
  <si>
    <t>MX-2020-142692</t>
  </si>
  <si>
    <t>MX-2020-103198</t>
  </si>
  <si>
    <t>RS-2017-3350</t>
  </si>
  <si>
    <t>Eldon Frame - Black</t>
  </si>
  <si>
    <t>MX-2017-104752</t>
  </si>
  <si>
    <t>IN-2017-54533</t>
  </si>
  <si>
    <t>ES-2018-5053352</t>
  </si>
  <si>
    <t>ID-2018-33743</t>
  </si>
  <si>
    <t>IN-2018-32882</t>
  </si>
  <si>
    <t>TU-2019-10000</t>
  </si>
  <si>
    <t>ID-2020-67819</t>
  </si>
  <si>
    <t>RS-2017-7040</t>
  </si>
  <si>
    <t>Hoover Stove - Silver</t>
  </si>
  <si>
    <t>TU-2017-9640</t>
  </si>
  <si>
    <t>NI-2017-1550</t>
  </si>
  <si>
    <t>MX-2018-109337</t>
  </si>
  <si>
    <t>ID-2018-73146</t>
  </si>
  <si>
    <t>ES-2018-5549626</t>
  </si>
  <si>
    <t>ID-2019-71522</t>
  </si>
  <si>
    <t>ID-2020-10356</t>
  </si>
  <si>
    <t>IN-2017-29963</t>
  </si>
  <si>
    <t>Fellowes Box - Industrial</t>
  </si>
  <si>
    <t>IT-2017-4599620</t>
  </si>
  <si>
    <t>IT-2017-2289083</t>
  </si>
  <si>
    <t>EZ-2017-3160</t>
  </si>
  <si>
    <t>NI-2017-9240</t>
  </si>
  <si>
    <t>IT-2017-1900372</t>
  </si>
  <si>
    <t>IN-2017-20387</t>
  </si>
  <si>
    <t>IT-2017-4480159</t>
  </si>
  <si>
    <t>NI-2017-9600</t>
  </si>
  <si>
    <t>CG-2018-7930</t>
  </si>
  <si>
    <t>IT-2018-2472329</t>
  </si>
  <si>
    <t>ES-2018-3770269</t>
  </si>
  <si>
    <t>ID-2018-54743</t>
  </si>
  <si>
    <t>IT-2018-5447759</t>
  </si>
  <si>
    <t>MX-2018-166345</t>
  </si>
  <si>
    <t>IT-2018-2166139</t>
  </si>
  <si>
    <t>ES-2018-4279457</t>
  </si>
  <si>
    <t>IT-2018-3858467</t>
  </si>
  <si>
    <t>EG-2019-2850</t>
  </si>
  <si>
    <t>ES-2019-4486106</t>
  </si>
  <si>
    <t>IN-2019-38314</t>
  </si>
  <si>
    <t>MX-2019-106054</t>
  </si>
  <si>
    <t>IT-2019-3113956</t>
  </si>
  <si>
    <t>ES-2019-3951434</t>
  </si>
  <si>
    <t>SG-2019-5760</t>
  </si>
  <si>
    <t>MX-2020-120145</t>
  </si>
  <si>
    <t>IN-2020-25679</t>
  </si>
  <si>
    <t>RS-2020-4290</t>
  </si>
  <si>
    <t>IT-2020-3172570</t>
  </si>
  <si>
    <t>ES-2020-1498386</t>
  </si>
  <si>
    <t>NI-2020-2090</t>
  </si>
  <si>
    <t>IT-2020-5886628</t>
  </si>
  <si>
    <t>IN-2020-54050</t>
  </si>
  <si>
    <t>IN-2020-19967</t>
  </si>
  <si>
    <t>ID-2020-73272</t>
  </si>
  <si>
    <t>IN-2020-35171</t>
  </si>
  <si>
    <t>ES-2020-4638849</t>
  </si>
  <si>
    <t>IT-2020-4099324</t>
  </si>
  <si>
    <t>IT-2020-4756774</t>
  </si>
  <si>
    <t>SA-2017-1630</t>
  </si>
  <si>
    <t>Hon Bag Chairs - Black</t>
  </si>
  <si>
    <t>MX-2017-149272</t>
  </si>
  <si>
    <t>ID-2018-68225</t>
  </si>
  <si>
    <t>ID-2018-50543</t>
  </si>
  <si>
    <t>MX-2019-142811</t>
  </si>
  <si>
    <t>PL-2019-6230</t>
  </si>
  <si>
    <t>ES-2020-4875323</t>
  </si>
  <si>
    <t>ID-2020-15795</t>
  </si>
  <si>
    <t>IN-2020-66349</t>
  </si>
  <si>
    <t>IN-2020-57011</t>
  </si>
  <si>
    <t>IN-2020-49584</t>
  </si>
  <si>
    <t>IN-2020-71907</t>
  </si>
  <si>
    <t>ID-2020-77710</t>
  </si>
  <si>
    <t>ID-2020-71081</t>
  </si>
  <si>
    <t>antecedents</t>
  </si>
  <si>
    <t>consequents</t>
  </si>
  <si>
    <t>Selected Product</t>
  </si>
  <si>
    <t>Safco Library with Doors - Pine</t>
  </si>
  <si>
    <t>Deflect-O Clock - Black</t>
  </si>
  <si>
    <t>Tenex Light Bulb - Erganomic</t>
  </si>
  <si>
    <t>Safco Corner Shelving - Traditional</t>
  </si>
  <si>
    <t>Tenex Frame - Black</t>
  </si>
  <si>
    <t>Hamilton Beach Blender - Black</t>
  </si>
  <si>
    <t>Great White Multi-Use Recycled Paper (20Lb.. and 84 Bright)</t>
  </si>
  <si>
    <t>Eldon Wave Desk Accessories</t>
  </si>
  <si>
    <t>KitchenAid Blender - Black</t>
  </si>
  <si>
    <t>Stiletto Box Cutter - High Speed</t>
  </si>
  <si>
    <t>Hamilton Beach Coffee Grinder - White</t>
  </si>
  <si>
    <t>Enermax Memo Slips - Recycled</t>
  </si>
  <si>
    <t>Tenex Trays - Blue</t>
  </si>
  <si>
    <t>Dania Floating Shelf Set - Pine</t>
  </si>
  <si>
    <t>Enermax Computer Printout Paper - Recycled</t>
  </si>
  <si>
    <t>Bush Stackable Bookrack - Mobile</t>
  </si>
  <si>
    <t>Breville Refrigerator - White</t>
  </si>
  <si>
    <t>Fiskars Ruler - Serrated</t>
  </si>
  <si>
    <t>Fiskars Trimmer - Easy Grip</t>
  </si>
  <si>
    <t>Elite Scissors - Easy Grip</t>
  </si>
  <si>
    <t>Hamilton Beach Toaster - White</t>
  </si>
  <si>
    <t>Tenex Photo Frame - Duo Pack</t>
  </si>
  <si>
    <t>прибуток 30 при +3</t>
  </si>
  <si>
    <t>прибуток 48,4 при +2.2</t>
  </si>
  <si>
    <t>прибуток 36 при +3</t>
  </si>
  <si>
    <t>прибуток 1,5 при +2.5</t>
  </si>
  <si>
    <t>прибуток 5 при +1</t>
  </si>
  <si>
    <t>прибуток 6 при +2</t>
  </si>
  <si>
    <t>прибуток 10 при +0,4</t>
  </si>
  <si>
    <t>прибуток 16,1 при +2.3</t>
  </si>
  <si>
    <t>прибуток 41 при +4.1</t>
  </si>
  <si>
    <t>прибуток 8,8 при 1.1</t>
  </si>
  <si>
    <t>прибуток 6 при 1</t>
  </si>
  <si>
    <t>прибуток 19,2 при 1,6</t>
  </si>
  <si>
    <t>прибуто 1,6 при 0,4</t>
  </si>
  <si>
    <t>прибуток 29,7 при +3.3</t>
  </si>
  <si>
    <t>прибуток 4.4 при +1.1</t>
  </si>
  <si>
    <t>прибуток 68,4 при 1,9</t>
  </si>
  <si>
    <t>прибуток 60,9 при +2.1</t>
  </si>
  <si>
    <t>прибуток 12 при +1</t>
  </si>
  <si>
    <t>прибуток 15,3 при  0,9</t>
  </si>
  <si>
    <t>прибуток 0,8 при 0,4</t>
  </si>
  <si>
    <t>прибуток 27,3 при +2.1</t>
  </si>
  <si>
    <t>прибуток 25,3 при 2.3</t>
  </si>
  <si>
    <t>прибуток 49,6 при 3.1</t>
  </si>
  <si>
    <t>прибуток 638,4 пр 2.4</t>
  </si>
  <si>
    <t>прибуток 37.7 при +2.9</t>
  </si>
  <si>
    <t>прибуток 14 при 2</t>
  </si>
  <si>
    <t>прибуток 40 при 1.6</t>
  </si>
  <si>
    <t>прибуток 28 при +2</t>
  </si>
  <si>
    <t>прибуток 2.2 при +1.1</t>
  </si>
  <si>
    <t>прибуток 9 при +0.5</t>
  </si>
  <si>
    <t>прибуток 8.1 при 0.9</t>
  </si>
  <si>
    <t>прибуток 4 при +2</t>
  </si>
  <si>
    <t>прибуток 6.3 при 2.1</t>
  </si>
  <si>
    <t>прибуток 0.3 при 0.3</t>
  </si>
  <si>
    <t>прибуток 61,2 при 1.2</t>
  </si>
  <si>
    <t>прибуток 45.5 при +1.3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</si>
</sst>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5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33.33203125" customWidth="1"/>
    <col min="2" max="2" width="41.1640625" customWidth="1"/>
    <col min="3" max="3" width="53.83203125" customWidth="1"/>
  </cols>
  <sheetData>
    <row r="1" spans="1:3" x14ac:dyDescent="0.2">
      <c r="A1" s="1" t="s">
        <v>438</v>
      </c>
      <c r="B1" s="1" t="s">
        <v>439</v>
      </c>
      <c r="C1" s="1" t="s">
        <v>440</v>
      </c>
    </row>
    <row r="2" spans="1:3" x14ac:dyDescent="0.2">
      <c r="A2" t="s">
        <v>441</v>
      </c>
      <c r="B2" t="s">
        <v>6</v>
      </c>
      <c r="C2" t="s">
        <v>6</v>
      </c>
    </row>
    <row r="3" spans="1:3" x14ac:dyDescent="0.2">
      <c r="A3" t="s">
        <v>442</v>
      </c>
      <c r="B3" t="s">
        <v>22</v>
      </c>
      <c r="C3" t="s">
        <v>22</v>
      </c>
    </row>
    <row r="4" spans="1:3" x14ac:dyDescent="0.2">
      <c r="A4" t="s">
        <v>443</v>
      </c>
      <c r="B4" t="s">
        <v>38</v>
      </c>
      <c r="C4" t="s">
        <v>38</v>
      </c>
    </row>
    <row r="5" spans="1:3" x14ac:dyDescent="0.2">
      <c r="A5" t="s">
        <v>59</v>
      </c>
      <c r="B5" t="s">
        <v>444</v>
      </c>
      <c r="C5" t="s">
        <v>59</v>
      </c>
    </row>
    <row r="6" spans="1:3" x14ac:dyDescent="0.2">
      <c r="A6" t="s">
        <v>71</v>
      </c>
      <c r="B6" t="s">
        <v>445</v>
      </c>
      <c r="C6" t="s">
        <v>71</v>
      </c>
    </row>
    <row r="7" spans="1:3" x14ac:dyDescent="0.2">
      <c r="A7" t="s">
        <v>446</v>
      </c>
      <c r="B7" t="s">
        <v>89</v>
      </c>
      <c r="C7" t="s">
        <v>89</v>
      </c>
    </row>
    <row r="8" spans="1:3" x14ac:dyDescent="0.2">
      <c r="A8" t="s">
        <v>447</v>
      </c>
      <c r="B8" t="s">
        <v>114</v>
      </c>
      <c r="C8" t="s">
        <v>114</v>
      </c>
    </row>
    <row r="9" spans="1:3" x14ac:dyDescent="0.2">
      <c r="A9" t="s">
        <v>125</v>
      </c>
      <c r="B9" t="s">
        <v>448</v>
      </c>
      <c r="C9" t="s">
        <v>125</v>
      </c>
    </row>
    <row r="10" spans="1:3" x14ac:dyDescent="0.2">
      <c r="A10" t="s">
        <v>133</v>
      </c>
      <c r="B10" t="s">
        <v>449</v>
      </c>
      <c r="C10" t="s">
        <v>133</v>
      </c>
    </row>
    <row r="11" spans="1:3" x14ac:dyDescent="0.2">
      <c r="A11" t="s">
        <v>449</v>
      </c>
      <c r="B11" t="s">
        <v>148</v>
      </c>
      <c r="C11" t="s">
        <v>148</v>
      </c>
    </row>
    <row r="12" spans="1:3" x14ac:dyDescent="0.2">
      <c r="A12" t="s">
        <v>450</v>
      </c>
      <c r="B12" t="s">
        <v>159</v>
      </c>
      <c r="C12" t="s">
        <v>159</v>
      </c>
    </row>
    <row r="13" spans="1:3" x14ac:dyDescent="0.2">
      <c r="A13" t="s">
        <v>451</v>
      </c>
      <c r="B13" t="s">
        <v>184</v>
      </c>
      <c r="C13" t="s">
        <v>184</v>
      </c>
    </row>
    <row r="14" spans="1:3" x14ac:dyDescent="0.2">
      <c r="A14" t="s">
        <v>452</v>
      </c>
      <c r="B14" t="s">
        <v>213</v>
      </c>
      <c r="C14" t="s">
        <v>213</v>
      </c>
    </row>
    <row r="15" spans="1:3" x14ac:dyDescent="0.2">
      <c r="A15" t="s">
        <v>232</v>
      </c>
      <c r="B15" t="s">
        <v>453</v>
      </c>
      <c r="C15" t="s">
        <v>232</v>
      </c>
    </row>
    <row r="16" spans="1:3" x14ac:dyDescent="0.2">
      <c r="A16" t="s">
        <v>445</v>
      </c>
      <c r="B16" t="s">
        <v>242</v>
      </c>
      <c r="C16" t="s">
        <v>242</v>
      </c>
    </row>
    <row r="17" spans="1:3" x14ac:dyDescent="0.2">
      <c r="A17" t="s">
        <v>454</v>
      </c>
      <c r="B17" t="s">
        <v>255</v>
      </c>
      <c r="C17" t="s">
        <v>255</v>
      </c>
    </row>
    <row r="18" spans="1:3" x14ac:dyDescent="0.2">
      <c r="A18" t="s">
        <v>455</v>
      </c>
      <c r="B18" t="s">
        <v>294</v>
      </c>
      <c r="C18" t="s">
        <v>294</v>
      </c>
    </row>
    <row r="19" spans="1:3" x14ac:dyDescent="0.2">
      <c r="A19" t="s">
        <v>456</v>
      </c>
      <c r="B19" t="s">
        <v>317</v>
      </c>
      <c r="C19" t="s">
        <v>317</v>
      </c>
    </row>
    <row r="20" spans="1:3" x14ac:dyDescent="0.2">
      <c r="A20" t="s">
        <v>457</v>
      </c>
      <c r="B20" t="s">
        <v>339</v>
      </c>
      <c r="C20" t="s">
        <v>339</v>
      </c>
    </row>
    <row r="21" spans="1:3" x14ac:dyDescent="0.2">
      <c r="A21" t="s">
        <v>353</v>
      </c>
      <c r="B21" t="s">
        <v>458</v>
      </c>
      <c r="C21" t="s">
        <v>353</v>
      </c>
    </row>
    <row r="22" spans="1:3" x14ac:dyDescent="0.2">
      <c r="A22" t="s">
        <v>366</v>
      </c>
      <c r="B22" t="s">
        <v>459</v>
      </c>
      <c r="C22" t="s">
        <v>366</v>
      </c>
    </row>
    <row r="23" spans="1:3" x14ac:dyDescent="0.2">
      <c r="A23" t="s">
        <v>460</v>
      </c>
      <c r="B23" t="s">
        <v>375</v>
      </c>
      <c r="C23" t="s">
        <v>375</v>
      </c>
    </row>
    <row r="24" spans="1:3" x14ac:dyDescent="0.2">
      <c r="A24" t="s">
        <v>461</v>
      </c>
      <c r="B24" t="s">
        <v>384</v>
      </c>
      <c r="C24" t="s">
        <v>384</v>
      </c>
    </row>
    <row r="25" spans="1:3" x14ac:dyDescent="0.2">
      <c r="A25" t="s">
        <v>424</v>
      </c>
      <c r="B25" t="s">
        <v>462</v>
      </c>
      <c r="C25" t="s">
        <v>424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5"/>
  <sheetViews>
    <sheetView workbookViewId="0">
      <selection activeCell="G13" sqref="G13"/>
    </sheetView>
  </sheetViews>
  <sheetFormatPr baseColWidth="10" defaultColWidth="8.83203125" defaultRowHeight="16" x14ac:dyDescent="0.2"/>
  <cols>
    <col min="2" max="2" width="19.83203125" customWidth="1"/>
    <col min="7" max="7" width="20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132</v>
      </c>
      <c r="B2" s="2">
        <v>42784</v>
      </c>
      <c r="C2" t="s">
        <v>133</v>
      </c>
      <c r="D2">
        <v>29.73</v>
      </c>
      <c r="E2">
        <v>1</v>
      </c>
    </row>
    <row r="3" spans="1:7" x14ac:dyDescent="0.2">
      <c r="A3" t="s">
        <v>134</v>
      </c>
      <c r="B3" s="2">
        <v>42900</v>
      </c>
      <c r="C3" t="s">
        <v>133</v>
      </c>
      <c r="D3">
        <v>29.73</v>
      </c>
      <c r="E3">
        <v>1</v>
      </c>
    </row>
    <row r="4" spans="1:7" x14ac:dyDescent="0.2">
      <c r="A4" t="s">
        <v>135</v>
      </c>
      <c r="B4" s="2">
        <v>42903</v>
      </c>
      <c r="C4" t="s">
        <v>133</v>
      </c>
      <c r="D4">
        <v>29.73</v>
      </c>
      <c r="E4">
        <v>4</v>
      </c>
    </row>
    <row r="5" spans="1:7" x14ac:dyDescent="0.2">
      <c r="A5" t="s">
        <v>136</v>
      </c>
      <c r="B5" s="2">
        <v>43046</v>
      </c>
      <c r="C5" t="s">
        <v>133</v>
      </c>
      <c r="D5">
        <v>19.82</v>
      </c>
      <c r="E5">
        <v>2</v>
      </c>
    </row>
    <row r="6" spans="1:7" x14ac:dyDescent="0.2">
      <c r="A6" t="s">
        <v>137</v>
      </c>
      <c r="B6" s="2">
        <v>43400</v>
      </c>
      <c r="C6" t="s">
        <v>133</v>
      </c>
      <c r="D6">
        <v>19.82</v>
      </c>
      <c r="E6">
        <v>3</v>
      </c>
    </row>
    <row r="7" spans="1:7" x14ac:dyDescent="0.2">
      <c r="A7" t="s">
        <v>138</v>
      </c>
      <c r="B7" s="2">
        <v>43446</v>
      </c>
      <c r="C7" t="s">
        <v>133</v>
      </c>
      <c r="D7">
        <v>29.73</v>
      </c>
      <c r="E7">
        <v>8</v>
      </c>
    </row>
    <row r="8" spans="1:7" x14ac:dyDescent="0.2">
      <c r="A8" t="s">
        <v>139</v>
      </c>
      <c r="B8" s="2">
        <v>43679</v>
      </c>
      <c r="C8" t="s">
        <v>133</v>
      </c>
      <c r="D8">
        <v>32.78</v>
      </c>
      <c r="E8">
        <v>5</v>
      </c>
    </row>
    <row r="9" spans="1:7" x14ac:dyDescent="0.2">
      <c r="A9" t="s">
        <v>140</v>
      </c>
      <c r="B9" s="2">
        <v>43726</v>
      </c>
      <c r="C9" t="s">
        <v>133</v>
      </c>
      <c r="D9">
        <v>32.78</v>
      </c>
      <c r="E9">
        <v>3</v>
      </c>
    </row>
    <row r="10" spans="1:7" x14ac:dyDescent="0.2">
      <c r="A10" t="s">
        <v>141</v>
      </c>
      <c r="B10" s="2">
        <v>43805</v>
      </c>
      <c r="C10" t="s">
        <v>133</v>
      </c>
      <c r="D10">
        <v>32.78</v>
      </c>
      <c r="E10">
        <v>7</v>
      </c>
    </row>
    <row r="11" spans="1:7" x14ac:dyDescent="0.2">
      <c r="A11" t="s">
        <v>142</v>
      </c>
      <c r="B11" s="2">
        <v>44061</v>
      </c>
      <c r="C11" t="s">
        <v>133</v>
      </c>
      <c r="D11">
        <v>32.78</v>
      </c>
      <c r="E11">
        <v>5</v>
      </c>
      <c r="F11">
        <f>(D11+1.6)*(E11+SUM(E13:E15))</f>
        <v>412.56000000000006</v>
      </c>
      <c r="G11" t="s">
        <v>474</v>
      </c>
    </row>
    <row r="12" spans="1:7" x14ac:dyDescent="0.2">
      <c r="A12" t="s">
        <v>143</v>
      </c>
      <c r="B12" s="2">
        <v>44092</v>
      </c>
      <c r="C12" t="s">
        <v>133</v>
      </c>
      <c r="D12">
        <v>21.85</v>
      </c>
      <c r="E12">
        <v>4</v>
      </c>
      <c r="F12">
        <f>(D12+0.4)*E12</f>
        <v>89</v>
      </c>
      <c r="G12" t="s">
        <v>475</v>
      </c>
    </row>
    <row r="13" spans="1:7" x14ac:dyDescent="0.2">
      <c r="A13" t="s">
        <v>144</v>
      </c>
      <c r="B13" s="2">
        <v>44148</v>
      </c>
      <c r="C13" t="s">
        <v>133</v>
      </c>
      <c r="D13">
        <v>32.78</v>
      </c>
      <c r="E13">
        <v>4</v>
      </c>
    </row>
    <row r="14" spans="1:7" x14ac:dyDescent="0.2">
      <c r="A14" t="s">
        <v>145</v>
      </c>
      <c r="B14" s="2">
        <v>44153</v>
      </c>
      <c r="C14" t="s">
        <v>133</v>
      </c>
      <c r="D14">
        <v>32.78</v>
      </c>
      <c r="E14">
        <v>1</v>
      </c>
    </row>
    <row r="15" spans="1:7" x14ac:dyDescent="0.2">
      <c r="A15" t="s">
        <v>146</v>
      </c>
      <c r="B15" s="2">
        <v>44177</v>
      </c>
      <c r="C15" t="s">
        <v>133</v>
      </c>
      <c r="D15">
        <v>32.78</v>
      </c>
      <c r="E15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"/>
  <sheetViews>
    <sheetView workbookViewId="0">
      <selection activeCell="G12" sqref="G12"/>
    </sheetView>
  </sheetViews>
  <sheetFormatPr baseColWidth="10" defaultColWidth="8.83203125" defaultRowHeight="16" x14ac:dyDescent="0.2"/>
  <cols>
    <col min="2" max="2" width="29" customWidth="1"/>
    <col min="7" max="7" width="26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147</v>
      </c>
      <c r="B2" s="2">
        <v>42750</v>
      </c>
      <c r="C2" t="s">
        <v>148</v>
      </c>
      <c r="D2">
        <v>276.60000000000002</v>
      </c>
      <c r="E2">
        <v>1</v>
      </c>
    </row>
    <row r="3" spans="1:7" x14ac:dyDescent="0.2">
      <c r="A3" t="s">
        <v>132</v>
      </c>
      <c r="B3" s="2">
        <v>42784</v>
      </c>
      <c r="C3" t="s">
        <v>148</v>
      </c>
      <c r="D3">
        <v>276.60000000000002</v>
      </c>
      <c r="E3">
        <v>1</v>
      </c>
    </row>
    <row r="4" spans="1:7" x14ac:dyDescent="0.2">
      <c r="A4" t="s">
        <v>149</v>
      </c>
      <c r="B4" s="2">
        <v>43005</v>
      </c>
      <c r="C4" t="s">
        <v>148</v>
      </c>
      <c r="D4">
        <v>276.60000000000002</v>
      </c>
      <c r="E4">
        <v>3</v>
      </c>
    </row>
    <row r="5" spans="1:7" x14ac:dyDescent="0.2">
      <c r="A5" t="s">
        <v>150</v>
      </c>
      <c r="B5" s="2">
        <v>43175</v>
      </c>
      <c r="C5" t="s">
        <v>148</v>
      </c>
      <c r="D5">
        <v>276.60000000000002</v>
      </c>
      <c r="E5">
        <v>1</v>
      </c>
    </row>
    <row r="6" spans="1:7" x14ac:dyDescent="0.2">
      <c r="A6" t="s">
        <v>151</v>
      </c>
      <c r="B6" s="2">
        <v>43417</v>
      </c>
      <c r="C6" t="s">
        <v>148</v>
      </c>
      <c r="D6">
        <v>276.60000000000002</v>
      </c>
      <c r="E6">
        <v>9</v>
      </c>
    </row>
    <row r="7" spans="1:7" x14ac:dyDescent="0.2">
      <c r="A7" t="s">
        <v>152</v>
      </c>
      <c r="B7" s="2">
        <v>43616</v>
      </c>
      <c r="C7" t="s">
        <v>148</v>
      </c>
      <c r="D7">
        <v>276.60000000000002</v>
      </c>
      <c r="E7">
        <v>2</v>
      </c>
    </row>
    <row r="8" spans="1:7" x14ac:dyDescent="0.2">
      <c r="A8" t="s">
        <v>153</v>
      </c>
      <c r="B8" s="2">
        <v>43729</v>
      </c>
      <c r="C8" t="s">
        <v>148</v>
      </c>
      <c r="D8">
        <v>276.60000000000002</v>
      </c>
      <c r="E8">
        <v>1</v>
      </c>
    </row>
    <row r="9" spans="1:7" x14ac:dyDescent="0.2">
      <c r="A9" t="s">
        <v>154</v>
      </c>
      <c r="B9" s="2">
        <v>44024</v>
      </c>
      <c r="C9" t="s">
        <v>148</v>
      </c>
      <c r="D9">
        <v>276.60000000000002</v>
      </c>
      <c r="E9">
        <v>3</v>
      </c>
      <c r="F9">
        <f>(D9+3.3)*(E9+E10+E12)</f>
        <v>2519.1000000000004</v>
      </c>
      <c r="G9" t="s">
        <v>476</v>
      </c>
    </row>
    <row r="10" spans="1:7" x14ac:dyDescent="0.2">
      <c r="A10" t="s">
        <v>155</v>
      </c>
      <c r="B10" s="2">
        <v>44039</v>
      </c>
      <c r="C10" t="s">
        <v>148</v>
      </c>
      <c r="D10">
        <v>276.60000000000002</v>
      </c>
      <c r="E10">
        <v>2</v>
      </c>
    </row>
    <row r="11" spans="1:7" x14ac:dyDescent="0.2">
      <c r="A11" t="s">
        <v>156</v>
      </c>
      <c r="B11" s="2">
        <v>44132</v>
      </c>
      <c r="C11" t="s">
        <v>148</v>
      </c>
      <c r="D11">
        <v>184.4</v>
      </c>
      <c r="E11">
        <v>4</v>
      </c>
      <c r="F11">
        <f>(D11+1.1)*E11</f>
        <v>742</v>
      </c>
      <c r="G11" t="s">
        <v>477</v>
      </c>
    </row>
    <row r="12" spans="1:7" x14ac:dyDescent="0.2">
      <c r="A12" t="s">
        <v>157</v>
      </c>
      <c r="B12" s="2">
        <v>44142</v>
      </c>
      <c r="C12" t="s">
        <v>148</v>
      </c>
      <c r="D12">
        <v>276.60000000000002</v>
      </c>
      <c r="E12">
        <v>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5"/>
  <sheetViews>
    <sheetView workbookViewId="0">
      <selection activeCell="G18" sqref="G18"/>
    </sheetView>
  </sheetViews>
  <sheetFormatPr baseColWidth="10" defaultColWidth="8.83203125" defaultRowHeight="16" x14ac:dyDescent="0.2"/>
  <cols>
    <col min="2" max="2" width="20.33203125" customWidth="1"/>
    <col min="3" max="3" width="41" customWidth="1"/>
    <col min="7" max="7" width="24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158</v>
      </c>
      <c r="B2" s="2">
        <v>42758</v>
      </c>
      <c r="C2" t="s">
        <v>159</v>
      </c>
      <c r="D2">
        <v>306.8</v>
      </c>
      <c r="E2">
        <v>3</v>
      </c>
    </row>
    <row r="3" spans="1:5" x14ac:dyDescent="0.2">
      <c r="A3" t="s">
        <v>160</v>
      </c>
      <c r="B3" s="2">
        <v>43014</v>
      </c>
      <c r="C3" t="s">
        <v>159</v>
      </c>
      <c r="D3">
        <v>306.8</v>
      </c>
      <c r="E3">
        <v>7</v>
      </c>
    </row>
    <row r="4" spans="1:5" x14ac:dyDescent="0.2">
      <c r="A4" t="s">
        <v>161</v>
      </c>
      <c r="B4" s="2">
        <v>43036</v>
      </c>
      <c r="C4" t="s">
        <v>159</v>
      </c>
      <c r="D4">
        <v>460.2</v>
      </c>
      <c r="E4">
        <v>5</v>
      </c>
    </row>
    <row r="5" spans="1:5" x14ac:dyDescent="0.2">
      <c r="A5" t="s">
        <v>162</v>
      </c>
      <c r="B5" s="2">
        <v>43079</v>
      </c>
      <c r="C5" t="s">
        <v>159</v>
      </c>
      <c r="D5">
        <v>460.2</v>
      </c>
      <c r="E5">
        <v>2</v>
      </c>
    </row>
    <row r="6" spans="1:5" x14ac:dyDescent="0.2">
      <c r="A6" t="s">
        <v>163</v>
      </c>
      <c r="B6" s="2">
        <v>43095</v>
      </c>
      <c r="C6" t="s">
        <v>159</v>
      </c>
      <c r="D6">
        <v>460.2</v>
      </c>
      <c r="E6">
        <v>6</v>
      </c>
    </row>
    <row r="7" spans="1:5" x14ac:dyDescent="0.2">
      <c r="A7" t="s">
        <v>164</v>
      </c>
      <c r="B7" s="2">
        <v>43220</v>
      </c>
      <c r="C7" t="s">
        <v>159</v>
      </c>
      <c r="D7">
        <v>460.2</v>
      </c>
      <c r="E7">
        <v>3</v>
      </c>
    </row>
    <row r="8" spans="1:5" x14ac:dyDescent="0.2">
      <c r="A8" t="s">
        <v>165</v>
      </c>
      <c r="B8" s="2">
        <v>43406</v>
      </c>
      <c r="C8" t="s">
        <v>159</v>
      </c>
      <c r="D8">
        <v>460.2</v>
      </c>
      <c r="E8">
        <v>9</v>
      </c>
    </row>
    <row r="9" spans="1:5" x14ac:dyDescent="0.2">
      <c r="A9" t="s">
        <v>166</v>
      </c>
      <c r="B9" s="2">
        <v>43498</v>
      </c>
      <c r="C9" t="s">
        <v>159</v>
      </c>
      <c r="D9">
        <v>460.2</v>
      </c>
      <c r="E9">
        <v>1</v>
      </c>
    </row>
    <row r="10" spans="1:5" x14ac:dyDescent="0.2">
      <c r="A10" t="s">
        <v>167</v>
      </c>
      <c r="B10" s="2">
        <v>43609</v>
      </c>
      <c r="C10" t="s">
        <v>159</v>
      </c>
      <c r="D10">
        <v>460.2</v>
      </c>
      <c r="E10">
        <v>6</v>
      </c>
    </row>
    <row r="11" spans="1:5" x14ac:dyDescent="0.2">
      <c r="A11" t="s">
        <v>168</v>
      </c>
      <c r="B11" s="2">
        <v>43616</v>
      </c>
      <c r="C11" t="s">
        <v>159</v>
      </c>
      <c r="D11">
        <v>460.2</v>
      </c>
      <c r="E11">
        <v>4</v>
      </c>
    </row>
    <row r="12" spans="1:5" x14ac:dyDescent="0.2">
      <c r="A12" t="s">
        <v>169</v>
      </c>
      <c r="B12" s="2">
        <v>43616</v>
      </c>
      <c r="C12" t="s">
        <v>159</v>
      </c>
      <c r="D12">
        <v>460.2</v>
      </c>
      <c r="E12">
        <v>2</v>
      </c>
    </row>
    <row r="13" spans="1:5" x14ac:dyDescent="0.2">
      <c r="A13" t="s">
        <v>170</v>
      </c>
      <c r="B13" s="2">
        <v>43627</v>
      </c>
      <c r="C13" t="s">
        <v>159</v>
      </c>
      <c r="D13">
        <v>306.8</v>
      </c>
      <c r="E13">
        <v>4</v>
      </c>
    </row>
    <row r="14" spans="1:5" x14ac:dyDescent="0.2">
      <c r="A14" t="s">
        <v>171</v>
      </c>
      <c r="B14" s="2">
        <v>43633</v>
      </c>
      <c r="C14" t="s">
        <v>159</v>
      </c>
      <c r="D14">
        <v>460.2</v>
      </c>
      <c r="E14">
        <v>3</v>
      </c>
    </row>
    <row r="15" spans="1:5" x14ac:dyDescent="0.2">
      <c r="A15" t="s">
        <v>172</v>
      </c>
      <c r="B15" s="2">
        <v>43657</v>
      </c>
      <c r="C15" t="s">
        <v>159</v>
      </c>
      <c r="D15">
        <v>460.2</v>
      </c>
      <c r="E15">
        <v>1</v>
      </c>
    </row>
    <row r="16" spans="1:5" x14ac:dyDescent="0.2">
      <c r="A16" t="s">
        <v>173</v>
      </c>
      <c r="B16" s="2">
        <v>43658</v>
      </c>
      <c r="C16" t="s">
        <v>159</v>
      </c>
      <c r="D16">
        <v>306.8</v>
      </c>
      <c r="E16">
        <v>1</v>
      </c>
    </row>
    <row r="17" spans="1:7" x14ac:dyDescent="0.2">
      <c r="A17" t="s">
        <v>174</v>
      </c>
      <c r="B17" s="2">
        <v>43666</v>
      </c>
      <c r="C17" t="s">
        <v>159</v>
      </c>
      <c r="D17">
        <v>460.2</v>
      </c>
      <c r="E17">
        <v>5</v>
      </c>
    </row>
    <row r="18" spans="1:7" x14ac:dyDescent="0.2">
      <c r="A18" t="s">
        <v>175</v>
      </c>
      <c r="B18" s="2">
        <v>43860</v>
      </c>
      <c r="C18" t="s">
        <v>159</v>
      </c>
      <c r="D18">
        <v>460.2</v>
      </c>
      <c r="E18">
        <v>5</v>
      </c>
      <c r="F18">
        <f>(D18+1.9)*SUM(E18:E25)</f>
        <v>16635.599999999999</v>
      </c>
      <c r="G18" t="s">
        <v>478</v>
      </c>
    </row>
    <row r="19" spans="1:7" x14ac:dyDescent="0.2">
      <c r="A19" t="s">
        <v>176</v>
      </c>
      <c r="B19" s="2">
        <v>43930</v>
      </c>
      <c r="C19" t="s">
        <v>159</v>
      </c>
      <c r="D19">
        <v>460.2</v>
      </c>
      <c r="E19">
        <v>4</v>
      </c>
    </row>
    <row r="20" spans="1:7" x14ac:dyDescent="0.2">
      <c r="A20" t="s">
        <v>177</v>
      </c>
      <c r="B20" s="2">
        <v>43971</v>
      </c>
      <c r="C20" t="s">
        <v>159</v>
      </c>
      <c r="D20">
        <v>460.2</v>
      </c>
      <c r="E20">
        <v>2</v>
      </c>
    </row>
    <row r="21" spans="1:7" x14ac:dyDescent="0.2">
      <c r="A21" t="s">
        <v>178</v>
      </c>
      <c r="B21" s="2">
        <v>44071</v>
      </c>
      <c r="C21" t="s">
        <v>159</v>
      </c>
      <c r="D21">
        <v>460.2</v>
      </c>
      <c r="E21">
        <v>6</v>
      </c>
    </row>
    <row r="22" spans="1:7" x14ac:dyDescent="0.2">
      <c r="A22" t="s">
        <v>179</v>
      </c>
      <c r="B22" s="2">
        <v>44138</v>
      </c>
      <c r="C22" t="s">
        <v>159</v>
      </c>
      <c r="D22">
        <v>460.2</v>
      </c>
      <c r="E22">
        <v>3</v>
      </c>
    </row>
    <row r="23" spans="1:7" x14ac:dyDescent="0.2">
      <c r="A23" t="s">
        <v>180</v>
      </c>
      <c r="B23" s="2">
        <v>44147</v>
      </c>
      <c r="C23" t="s">
        <v>159</v>
      </c>
      <c r="D23">
        <v>460.2</v>
      </c>
      <c r="E23">
        <v>7</v>
      </c>
    </row>
    <row r="24" spans="1:7" x14ac:dyDescent="0.2">
      <c r="A24" t="s">
        <v>181</v>
      </c>
      <c r="B24" s="2">
        <v>44148</v>
      </c>
      <c r="C24" t="s">
        <v>159</v>
      </c>
      <c r="D24">
        <v>460.2</v>
      </c>
      <c r="E24">
        <v>5</v>
      </c>
    </row>
    <row r="25" spans="1:7" x14ac:dyDescent="0.2">
      <c r="A25" t="s">
        <v>182</v>
      </c>
      <c r="B25" s="2">
        <v>44183</v>
      </c>
      <c r="C25" t="s">
        <v>159</v>
      </c>
      <c r="D25">
        <v>460.2</v>
      </c>
      <c r="E25">
        <v>4</v>
      </c>
    </row>
  </sheetData>
  <pageMargins left="0.75" right="0.75" top="1" bottom="1" header="0.5" footer="0.5"/>
  <ignoredErrors>
    <ignoredError sqref="F18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G22" sqref="G22"/>
    </sheetView>
  </sheetViews>
  <sheetFormatPr baseColWidth="10" defaultColWidth="8.83203125" defaultRowHeight="16" x14ac:dyDescent="0.2"/>
  <cols>
    <col min="2" max="2" width="28.83203125" customWidth="1"/>
    <col min="3" max="3" width="35" customWidth="1"/>
    <col min="6" max="6" width="8.1640625" bestFit="1" customWidth="1"/>
    <col min="7" max="7" width="20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183</v>
      </c>
      <c r="B2" s="2">
        <v>42869</v>
      </c>
      <c r="C2" t="s">
        <v>184</v>
      </c>
      <c r="D2">
        <v>85.71</v>
      </c>
      <c r="E2">
        <v>1</v>
      </c>
    </row>
    <row r="3" spans="1:5" x14ac:dyDescent="0.2">
      <c r="A3" t="s">
        <v>185</v>
      </c>
      <c r="B3" s="2">
        <v>42910</v>
      </c>
      <c r="C3" t="s">
        <v>184</v>
      </c>
      <c r="D3">
        <v>85.71</v>
      </c>
      <c r="E3">
        <v>2</v>
      </c>
    </row>
    <row r="4" spans="1:5" x14ac:dyDescent="0.2">
      <c r="A4" t="s">
        <v>186</v>
      </c>
      <c r="B4" s="2">
        <v>42915</v>
      </c>
      <c r="C4" t="s">
        <v>184</v>
      </c>
      <c r="D4">
        <v>85.71</v>
      </c>
      <c r="E4">
        <v>4</v>
      </c>
    </row>
    <row r="5" spans="1:5" x14ac:dyDescent="0.2">
      <c r="A5" t="s">
        <v>187</v>
      </c>
      <c r="B5" s="2">
        <v>42987</v>
      </c>
      <c r="C5" t="s">
        <v>184</v>
      </c>
      <c r="D5">
        <v>57.14</v>
      </c>
      <c r="E5">
        <v>3</v>
      </c>
    </row>
    <row r="6" spans="1:5" x14ac:dyDescent="0.2">
      <c r="A6" t="s">
        <v>188</v>
      </c>
      <c r="B6" s="2">
        <v>43060</v>
      </c>
      <c r="C6" t="s">
        <v>184</v>
      </c>
      <c r="D6">
        <v>85.71</v>
      </c>
      <c r="E6">
        <v>3</v>
      </c>
    </row>
    <row r="7" spans="1:5" x14ac:dyDescent="0.2">
      <c r="A7" t="s">
        <v>189</v>
      </c>
      <c r="B7" s="2">
        <v>43175</v>
      </c>
      <c r="C7" t="s">
        <v>184</v>
      </c>
      <c r="D7">
        <v>85.71</v>
      </c>
      <c r="E7">
        <v>4</v>
      </c>
    </row>
    <row r="8" spans="1:5" x14ac:dyDescent="0.2">
      <c r="A8" t="s">
        <v>190</v>
      </c>
      <c r="B8" s="2">
        <v>43237</v>
      </c>
      <c r="C8" t="s">
        <v>184</v>
      </c>
      <c r="D8">
        <v>85.71</v>
      </c>
      <c r="E8">
        <v>3</v>
      </c>
    </row>
    <row r="9" spans="1:5" x14ac:dyDescent="0.2">
      <c r="A9" t="s">
        <v>191</v>
      </c>
      <c r="B9" s="2">
        <v>43314</v>
      </c>
      <c r="C9" t="s">
        <v>184</v>
      </c>
      <c r="D9">
        <v>85.71</v>
      </c>
      <c r="E9">
        <v>2</v>
      </c>
    </row>
    <row r="10" spans="1:5" x14ac:dyDescent="0.2">
      <c r="A10" t="s">
        <v>192</v>
      </c>
      <c r="B10" s="2">
        <v>43363</v>
      </c>
      <c r="C10" t="s">
        <v>184</v>
      </c>
      <c r="D10">
        <v>85.71</v>
      </c>
      <c r="E10">
        <v>2</v>
      </c>
    </row>
    <row r="11" spans="1:5" x14ac:dyDescent="0.2">
      <c r="A11" t="s">
        <v>193</v>
      </c>
      <c r="B11" s="2">
        <v>43384</v>
      </c>
      <c r="C11" t="s">
        <v>184</v>
      </c>
      <c r="D11">
        <v>57.14</v>
      </c>
      <c r="E11">
        <v>7</v>
      </c>
    </row>
    <row r="12" spans="1:5" x14ac:dyDescent="0.2">
      <c r="A12" t="s">
        <v>194</v>
      </c>
      <c r="B12" s="2">
        <v>43441</v>
      </c>
      <c r="C12" t="s">
        <v>184</v>
      </c>
      <c r="D12">
        <v>85.71</v>
      </c>
      <c r="E12">
        <v>2</v>
      </c>
    </row>
    <row r="13" spans="1:5" x14ac:dyDescent="0.2">
      <c r="A13" t="s">
        <v>195</v>
      </c>
      <c r="B13" s="2">
        <v>43459</v>
      </c>
      <c r="C13" t="s">
        <v>184</v>
      </c>
      <c r="D13">
        <v>85.71</v>
      </c>
      <c r="E13">
        <v>6</v>
      </c>
    </row>
    <row r="14" spans="1:5" x14ac:dyDescent="0.2">
      <c r="A14" t="s">
        <v>196</v>
      </c>
      <c r="B14" s="2">
        <v>43490</v>
      </c>
      <c r="C14" t="s">
        <v>184</v>
      </c>
      <c r="D14">
        <v>85.71</v>
      </c>
      <c r="E14">
        <v>2</v>
      </c>
    </row>
    <row r="15" spans="1:5" x14ac:dyDescent="0.2">
      <c r="A15" t="s">
        <v>197</v>
      </c>
      <c r="B15" s="2">
        <v>43529</v>
      </c>
      <c r="C15" t="s">
        <v>184</v>
      </c>
      <c r="D15">
        <v>57.14</v>
      </c>
      <c r="E15">
        <v>7</v>
      </c>
    </row>
    <row r="16" spans="1:5" x14ac:dyDescent="0.2">
      <c r="A16" t="s">
        <v>198</v>
      </c>
      <c r="B16" s="2">
        <v>43556</v>
      </c>
      <c r="C16" t="s">
        <v>184</v>
      </c>
      <c r="D16">
        <v>85.71</v>
      </c>
      <c r="E16">
        <v>6</v>
      </c>
    </row>
    <row r="17" spans="1:7" x14ac:dyDescent="0.2">
      <c r="A17" t="s">
        <v>199</v>
      </c>
      <c r="B17" s="2">
        <v>43641</v>
      </c>
      <c r="C17" t="s">
        <v>184</v>
      </c>
      <c r="D17">
        <v>85.71</v>
      </c>
      <c r="E17">
        <v>2</v>
      </c>
    </row>
    <row r="18" spans="1:7" x14ac:dyDescent="0.2">
      <c r="A18" t="s">
        <v>200</v>
      </c>
      <c r="B18" s="2">
        <v>43712</v>
      </c>
      <c r="C18" t="s">
        <v>184</v>
      </c>
      <c r="D18">
        <v>85.71</v>
      </c>
      <c r="E18">
        <v>2</v>
      </c>
    </row>
    <row r="19" spans="1:7" x14ac:dyDescent="0.2">
      <c r="A19" t="s">
        <v>201</v>
      </c>
      <c r="B19" s="2">
        <v>43795</v>
      </c>
      <c r="C19" t="s">
        <v>184</v>
      </c>
      <c r="D19">
        <v>57.14</v>
      </c>
      <c r="E19">
        <v>2</v>
      </c>
    </row>
    <row r="20" spans="1:7" x14ac:dyDescent="0.2">
      <c r="A20" t="s">
        <v>202</v>
      </c>
      <c r="B20" s="2">
        <v>43833</v>
      </c>
      <c r="C20" t="s">
        <v>184</v>
      </c>
      <c r="D20">
        <v>85.71</v>
      </c>
      <c r="E20">
        <v>4</v>
      </c>
      <c r="F20">
        <f>(D20+2.1)*(E20+E22+E24+E25+E26+E27)</f>
        <v>2546.4899999999998</v>
      </c>
      <c r="G20" t="s">
        <v>479</v>
      </c>
    </row>
    <row r="21" spans="1:7" x14ac:dyDescent="0.2">
      <c r="A21" t="s">
        <v>203</v>
      </c>
      <c r="B21" s="2">
        <v>43839</v>
      </c>
      <c r="C21" t="s">
        <v>184</v>
      </c>
      <c r="D21">
        <v>57.14</v>
      </c>
      <c r="E21">
        <v>3</v>
      </c>
      <c r="F21">
        <f>(D21+1)*(E21+E23+E28+E29)</f>
        <v>697.68000000000006</v>
      </c>
      <c r="G21" t="s">
        <v>480</v>
      </c>
    </row>
    <row r="22" spans="1:7" x14ac:dyDescent="0.2">
      <c r="A22" t="s">
        <v>204</v>
      </c>
      <c r="B22" s="2">
        <v>43855</v>
      </c>
      <c r="C22" t="s">
        <v>184</v>
      </c>
      <c r="D22">
        <v>85.71</v>
      </c>
      <c r="E22">
        <v>9</v>
      </c>
    </row>
    <row r="23" spans="1:7" x14ac:dyDescent="0.2">
      <c r="A23" t="s">
        <v>205</v>
      </c>
      <c r="B23" s="2">
        <v>43895</v>
      </c>
      <c r="C23" t="s">
        <v>184</v>
      </c>
      <c r="D23">
        <v>57.14</v>
      </c>
      <c r="E23">
        <v>2</v>
      </c>
    </row>
    <row r="24" spans="1:7" x14ac:dyDescent="0.2">
      <c r="A24" t="s">
        <v>206</v>
      </c>
      <c r="B24" s="2">
        <v>43947</v>
      </c>
      <c r="C24" t="s">
        <v>184</v>
      </c>
      <c r="D24">
        <v>85.71</v>
      </c>
      <c r="E24">
        <v>10</v>
      </c>
    </row>
    <row r="25" spans="1:7" x14ac:dyDescent="0.2">
      <c r="A25" t="s">
        <v>207</v>
      </c>
      <c r="B25" s="2">
        <v>44028</v>
      </c>
      <c r="C25" t="s">
        <v>184</v>
      </c>
      <c r="D25">
        <v>85.71</v>
      </c>
      <c r="E25">
        <v>2</v>
      </c>
    </row>
    <row r="26" spans="1:7" x14ac:dyDescent="0.2">
      <c r="A26" t="s">
        <v>208</v>
      </c>
      <c r="B26" s="2">
        <v>44052</v>
      </c>
      <c r="C26" t="s">
        <v>184</v>
      </c>
      <c r="D26">
        <v>85.71</v>
      </c>
      <c r="E26">
        <v>2</v>
      </c>
    </row>
    <row r="27" spans="1:7" x14ac:dyDescent="0.2">
      <c r="A27" t="s">
        <v>209</v>
      </c>
      <c r="B27" s="2">
        <v>44062</v>
      </c>
      <c r="C27" t="s">
        <v>184</v>
      </c>
      <c r="D27">
        <v>85.71</v>
      </c>
      <c r="E27">
        <v>2</v>
      </c>
    </row>
    <row r="28" spans="1:7" x14ac:dyDescent="0.2">
      <c r="A28" t="s">
        <v>210</v>
      </c>
      <c r="B28" s="2">
        <v>44087</v>
      </c>
      <c r="C28" t="s">
        <v>184</v>
      </c>
      <c r="D28">
        <v>57.14</v>
      </c>
      <c r="E28">
        <v>2</v>
      </c>
    </row>
    <row r="29" spans="1:7" x14ac:dyDescent="0.2">
      <c r="A29" t="s">
        <v>211</v>
      </c>
      <c r="B29" s="2">
        <v>44129</v>
      </c>
      <c r="C29" t="s">
        <v>184</v>
      </c>
      <c r="D29">
        <v>57.14</v>
      </c>
      <c r="E29">
        <v>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9"/>
  <sheetViews>
    <sheetView workbookViewId="0">
      <selection activeCell="G16" sqref="G16"/>
    </sheetView>
  </sheetViews>
  <sheetFormatPr baseColWidth="10" defaultColWidth="8.83203125" defaultRowHeight="16" x14ac:dyDescent="0.2"/>
  <cols>
    <col min="2" max="2" width="28.83203125" customWidth="1"/>
    <col min="3" max="3" width="33.33203125" customWidth="1"/>
    <col min="7" max="7" width="22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212</v>
      </c>
      <c r="B2" s="2">
        <v>42850</v>
      </c>
      <c r="C2" t="s">
        <v>213</v>
      </c>
      <c r="D2">
        <v>20.28</v>
      </c>
      <c r="E2">
        <v>1</v>
      </c>
    </row>
    <row r="3" spans="1:7" x14ac:dyDescent="0.2">
      <c r="A3" t="s">
        <v>214</v>
      </c>
      <c r="B3" s="2">
        <v>43463</v>
      </c>
      <c r="C3" t="s">
        <v>213</v>
      </c>
      <c r="D3">
        <v>20.28</v>
      </c>
      <c r="E3">
        <v>2</v>
      </c>
    </row>
    <row r="4" spans="1:7" x14ac:dyDescent="0.2">
      <c r="A4" t="s">
        <v>215</v>
      </c>
      <c r="B4" s="2">
        <v>43588</v>
      </c>
      <c r="C4" t="s">
        <v>213</v>
      </c>
      <c r="D4">
        <v>14.91</v>
      </c>
      <c r="E4">
        <v>3</v>
      </c>
    </row>
    <row r="5" spans="1:7" x14ac:dyDescent="0.2">
      <c r="A5" t="s">
        <v>216</v>
      </c>
      <c r="B5" s="2">
        <v>43623</v>
      </c>
      <c r="C5" t="s">
        <v>213</v>
      </c>
      <c r="D5">
        <v>22.36</v>
      </c>
      <c r="E5">
        <v>2</v>
      </c>
    </row>
    <row r="6" spans="1:7" x14ac:dyDescent="0.2">
      <c r="A6" t="s">
        <v>217</v>
      </c>
      <c r="B6" s="2">
        <v>43626</v>
      </c>
      <c r="C6" t="s">
        <v>213</v>
      </c>
      <c r="D6">
        <v>22.36</v>
      </c>
      <c r="E6">
        <v>3</v>
      </c>
    </row>
    <row r="7" spans="1:7" x14ac:dyDescent="0.2">
      <c r="A7" t="s">
        <v>218</v>
      </c>
      <c r="B7" s="2">
        <v>43627</v>
      </c>
      <c r="C7" t="s">
        <v>213</v>
      </c>
      <c r="D7">
        <v>22.36</v>
      </c>
      <c r="E7">
        <v>8</v>
      </c>
    </row>
    <row r="8" spans="1:7" x14ac:dyDescent="0.2">
      <c r="A8" t="s">
        <v>219</v>
      </c>
      <c r="B8" s="2">
        <v>43645</v>
      </c>
      <c r="C8" t="s">
        <v>213</v>
      </c>
      <c r="D8">
        <v>22.36</v>
      </c>
      <c r="E8">
        <v>2</v>
      </c>
    </row>
    <row r="9" spans="1:7" x14ac:dyDescent="0.2">
      <c r="A9" t="s">
        <v>220</v>
      </c>
      <c r="B9" s="2">
        <v>43768</v>
      </c>
      <c r="C9" t="s">
        <v>213</v>
      </c>
      <c r="D9">
        <v>22.36</v>
      </c>
      <c r="E9">
        <v>2</v>
      </c>
    </row>
    <row r="10" spans="1:7" x14ac:dyDescent="0.2">
      <c r="A10" t="s">
        <v>221</v>
      </c>
      <c r="B10" s="2">
        <v>43787</v>
      </c>
      <c r="C10" t="s">
        <v>213</v>
      </c>
      <c r="D10">
        <v>22.36</v>
      </c>
      <c r="E10">
        <v>1</v>
      </c>
    </row>
    <row r="11" spans="1:7" x14ac:dyDescent="0.2">
      <c r="A11" t="s">
        <v>222</v>
      </c>
      <c r="B11" s="2">
        <v>43801</v>
      </c>
      <c r="C11" t="s">
        <v>213</v>
      </c>
      <c r="D11">
        <v>22.36</v>
      </c>
      <c r="E11">
        <v>8</v>
      </c>
    </row>
    <row r="12" spans="1:7" x14ac:dyDescent="0.2">
      <c r="A12" t="s">
        <v>223</v>
      </c>
      <c r="B12" s="2">
        <v>43980</v>
      </c>
      <c r="C12" t="s">
        <v>213</v>
      </c>
      <c r="D12">
        <v>22.36</v>
      </c>
      <c r="E12">
        <v>1</v>
      </c>
      <c r="F12">
        <f>(D12+0.9)*(E12+E13+E14+E16+E17+E18+E19)</f>
        <v>395.41999999999996</v>
      </c>
      <c r="G12" t="s">
        <v>481</v>
      </c>
    </row>
    <row r="13" spans="1:7" x14ac:dyDescent="0.2">
      <c r="A13" t="s">
        <v>224</v>
      </c>
      <c r="B13" s="2">
        <v>44019</v>
      </c>
      <c r="C13" t="s">
        <v>213</v>
      </c>
      <c r="D13">
        <v>22.36</v>
      </c>
      <c r="E13">
        <v>6</v>
      </c>
    </row>
    <row r="14" spans="1:7" x14ac:dyDescent="0.2">
      <c r="A14" t="s">
        <v>225</v>
      </c>
      <c r="B14" s="2">
        <v>44070</v>
      </c>
      <c r="C14" t="s">
        <v>213</v>
      </c>
      <c r="D14">
        <v>22.36</v>
      </c>
      <c r="E14">
        <v>4</v>
      </c>
    </row>
    <row r="15" spans="1:7" x14ac:dyDescent="0.2">
      <c r="A15" t="s">
        <v>226</v>
      </c>
      <c r="B15" s="2">
        <v>44072</v>
      </c>
      <c r="C15" t="s">
        <v>213</v>
      </c>
      <c r="D15">
        <v>14.91</v>
      </c>
      <c r="E15">
        <v>2</v>
      </c>
      <c r="F15">
        <f>(D15+0.4)*E15</f>
        <v>30.62</v>
      </c>
      <c r="G15" t="s">
        <v>482</v>
      </c>
    </row>
    <row r="16" spans="1:7" x14ac:dyDescent="0.2">
      <c r="A16" t="s">
        <v>227</v>
      </c>
      <c r="B16" s="2">
        <v>44098</v>
      </c>
      <c r="C16" t="s">
        <v>213</v>
      </c>
      <c r="D16">
        <v>22.36</v>
      </c>
      <c r="E16">
        <v>2</v>
      </c>
    </row>
    <row r="17" spans="1:5" x14ac:dyDescent="0.2">
      <c r="A17" t="s">
        <v>228</v>
      </c>
      <c r="B17" s="2">
        <v>44121</v>
      </c>
      <c r="C17" t="s">
        <v>213</v>
      </c>
      <c r="D17">
        <v>22.36</v>
      </c>
      <c r="E17">
        <v>2</v>
      </c>
    </row>
    <row r="18" spans="1:5" x14ac:dyDescent="0.2">
      <c r="A18" t="s">
        <v>229</v>
      </c>
      <c r="B18" s="2">
        <v>44168</v>
      </c>
      <c r="C18" t="s">
        <v>213</v>
      </c>
      <c r="D18">
        <v>22.36</v>
      </c>
      <c r="E18">
        <v>1</v>
      </c>
    </row>
    <row r="19" spans="1:5" x14ac:dyDescent="0.2">
      <c r="A19" t="s">
        <v>230</v>
      </c>
      <c r="B19" s="2">
        <v>44184</v>
      </c>
      <c r="C19" t="s">
        <v>213</v>
      </c>
      <c r="D19">
        <v>22.36</v>
      </c>
      <c r="E19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25" customWidth="1"/>
    <col min="7" max="7" width="25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231</v>
      </c>
      <c r="B2" s="2">
        <v>43004</v>
      </c>
      <c r="C2" t="s">
        <v>232</v>
      </c>
      <c r="D2">
        <v>278.45999999999998</v>
      </c>
      <c r="E2">
        <v>5</v>
      </c>
    </row>
    <row r="3" spans="1:7" x14ac:dyDescent="0.2">
      <c r="A3" t="s">
        <v>233</v>
      </c>
      <c r="B3" s="2">
        <v>43195</v>
      </c>
      <c r="C3" t="s">
        <v>232</v>
      </c>
      <c r="D3">
        <v>278.45999999999998</v>
      </c>
      <c r="E3">
        <v>2</v>
      </c>
    </row>
    <row r="4" spans="1:7" x14ac:dyDescent="0.2">
      <c r="A4" t="s">
        <v>234</v>
      </c>
      <c r="B4" s="2">
        <v>43265</v>
      </c>
      <c r="C4" t="s">
        <v>232</v>
      </c>
      <c r="D4">
        <v>278.45999999999998</v>
      </c>
      <c r="E4">
        <v>2</v>
      </c>
    </row>
    <row r="5" spans="1:7" x14ac:dyDescent="0.2">
      <c r="A5" t="s">
        <v>235</v>
      </c>
      <c r="B5" s="2">
        <v>43560</v>
      </c>
      <c r="C5" t="s">
        <v>232</v>
      </c>
      <c r="D5">
        <v>278.45999999999998</v>
      </c>
      <c r="E5">
        <v>1</v>
      </c>
    </row>
    <row r="6" spans="1:7" x14ac:dyDescent="0.2">
      <c r="A6" t="s">
        <v>236</v>
      </c>
      <c r="B6" s="2">
        <v>43753</v>
      </c>
      <c r="C6" t="s">
        <v>232</v>
      </c>
      <c r="D6">
        <v>278.45999999999998</v>
      </c>
      <c r="E6">
        <v>6</v>
      </c>
    </row>
    <row r="7" spans="1:7" x14ac:dyDescent="0.2">
      <c r="A7" t="s">
        <v>237</v>
      </c>
      <c r="B7" s="2">
        <v>43801</v>
      </c>
      <c r="C7" t="s">
        <v>232</v>
      </c>
      <c r="D7">
        <v>278.45999999999998</v>
      </c>
      <c r="E7">
        <v>2</v>
      </c>
    </row>
    <row r="8" spans="1:7" x14ac:dyDescent="0.2">
      <c r="A8" t="s">
        <v>238</v>
      </c>
      <c r="B8" s="2">
        <v>43980</v>
      </c>
      <c r="C8" t="s">
        <v>232</v>
      </c>
      <c r="D8">
        <v>278.45999999999998</v>
      </c>
      <c r="E8">
        <v>5</v>
      </c>
      <c r="F8">
        <f>(D8+2.1)*(SUM(E8:E10))</f>
        <v>3647.28</v>
      </c>
      <c r="G8" t="s">
        <v>483</v>
      </c>
    </row>
    <row r="9" spans="1:7" x14ac:dyDescent="0.2">
      <c r="A9" t="s">
        <v>239</v>
      </c>
      <c r="B9" s="2">
        <v>43985</v>
      </c>
      <c r="C9" t="s">
        <v>232</v>
      </c>
      <c r="D9">
        <v>278.45999999999998</v>
      </c>
      <c r="E9">
        <v>7</v>
      </c>
    </row>
    <row r="10" spans="1:7" x14ac:dyDescent="0.2">
      <c r="A10" t="s">
        <v>240</v>
      </c>
      <c r="B10" s="2">
        <v>44182</v>
      </c>
      <c r="C10" t="s">
        <v>232</v>
      </c>
      <c r="D10">
        <v>278.45999999999998</v>
      </c>
      <c r="E10">
        <v>1</v>
      </c>
    </row>
  </sheetData>
  <pageMargins left="0.75" right="0.75" top="1" bottom="1" header="0.5" footer="0.5"/>
  <ignoredErrors>
    <ignoredError sqref="F8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4"/>
  <sheetViews>
    <sheetView workbookViewId="0">
      <selection activeCell="G12" sqref="G12"/>
    </sheetView>
  </sheetViews>
  <sheetFormatPr baseColWidth="10" defaultColWidth="8.83203125" defaultRowHeight="16" x14ac:dyDescent="0.2"/>
  <cols>
    <col min="2" max="2" width="28.33203125" customWidth="1"/>
    <col min="3" max="3" width="30.83203125" customWidth="1"/>
    <col min="7" max="7" width="21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241</v>
      </c>
      <c r="B2" s="2">
        <v>42782</v>
      </c>
      <c r="C2" t="s">
        <v>242</v>
      </c>
      <c r="D2">
        <v>123.45</v>
      </c>
      <c r="E2">
        <v>1</v>
      </c>
    </row>
    <row r="3" spans="1:7" x14ac:dyDescent="0.2">
      <c r="A3" t="s">
        <v>243</v>
      </c>
      <c r="B3" s="2">
        <v>42914</v>
      </c>
      <c r="C3" t="s">
        <v>242</v>
      </c>
      <c r="D3">
        <v>123.45</v>
      </c>
      <c r="E3">
        <v>2</v>
      </c>
    </row>
    <row r="4" spans="1:7" x14ac:dyDescent="0.2">
      <c r="A4" t="s">
        <v>244</v>
      </c>
      <c r="B4" s="2">
        <v>42990</v>
      </c>
      <c r="C4" t="s">
        <v>242</v>
      </c>
      <c r="D4">
        <v>82.3</v>
      </c>
      <c r="E4">
        <v>3</v>
      </c>
    </row>
    <row r="5" spans="1:7" x14ac:dyDescent="0.2">
      <c r="A5" t="s">
        <v>245</v>
      </c>
      <c r="B5" s="2">
        <v>43269</v>
      </c>
      <c r="C5" t="s">
        <v>242</v>
      </c>
      <c r="D5">
        <v>123.45</v>
      </c>
      <c r="E5">
        <v>3</v>
      </c>
    </row>
    <row r="6" spans="1:7" x14ac:dyDescent="0.2">
      <c r="A6" t="s">
        <v>246</v>
      </c>
      <c r="B6" s="2">
        <v>43483</v>
      </c>
      <c r="C6" t="s">
        <v>242</v>
      </c>
      <c r="D6">
        <v>123.45</v>
      </c>
      <c r="E6">
        <v>6</v>
      </c>
    </row>
    <row r="7" spans="1:7" x14ac:dyDescent="0.2">
      <c r="A7" t="s">
        <v>247</v>
      </c>
      <c r="B7" s="2">
        <v>43753</v>
      </c>
      <c r="C7" t="s">
        <v>242</v>
      </c>
      <c r="D7">
        <v>123.45</v>
      </c>
      <c r="E7">
        <v>2</v>
      </c>
    </row>
    <row r="8" spans="1:7" x14ac:dyDescent="0.2">
      <c r="A8" t="s">
        <v>248</v>
      </c>
      <c r="B8" s="2">
        <v>43904</v>
      </c>
      <c r="C8" t="s">
        <v>242</v>
      </c>
      <c r="D8">
        <v>82.3</v>
      </c>
      <c r="E8">
        <v>2</v>
      </c>
      <c r="F8">
        <f>(D8+2.3)*(SUM(E8:E10))</f>
        <v>930.59999999999991</v>
      </c>
      <c r="G8" t="s">
        <v>484</v>
      </c>
    </row>
    <row r="9" spans="1:7" x14ac:dyDescent="0.2">
      <c r="A9" t="s">
        <v>249</v>
      </c>
      <c r="B9" s="2">
        <v>44005</v>
      </c>
      <c r="C9" t="s">
        <v>242</v>
      </c>
      <c r="D9">
        <v>82.3</v>
      </c>
      <c r="E9">
        <v>6</v>
      </c>
    </row>
    <row r="10" spans="1:7" x14ac:dyDescent="0.2">
      <c r="A10" t="s">
        <v>250</v>
      </c>
      <c r="B10" s="2">
        <v>44022</v>
      </c>
      <c r="C10" t="s">
        <v>242</v>
      </c>
      <c r="D10">
        <v>82.3</v>
      </c>
      <c r="E10">
        <v>3</v>
      </c>
    </row>
    <row r="11" spans="1:7" x14ac:dyDescent="0.2">
      <c r="A11" t="s">
        <v>251</v>
      </c>
      <c r="B11" s="2">
        <v>44078</v>
      </c>
      <c r="C11" t="s">
        <v>242</v>
      </c>
      <c r="D11">
        <v>123.45</v>
      </c>
      <c r="E11">
        <v>4</v>
      </c>
      <c r="F11">
        <f>(D11+3.1)*(SUM(E11:E14))</f>
        <v>2024.8</v>
      </c>
      <c r="G11" t="s">
        <v>485</v>
      </c>
    </row>
    <row r="12" spans="1:7" x14ac:dyDescent="0.2">
      <c r="A12" t="s">
        <v>252</v>
      </c>
      <c r="B12" s="2">
        <v>44110</v>
      </c>
      <c r="C12" t="s">
        <v>242</v>
      </c>
      <c r="D12">
        <v>123.45</v>
      </c>
      <c r="E12">
        <v>2</v>
      </c>
    </row>
    <row r="13" spans="1:7" x14ac:dyDescent="0.2">
      <c r="A13" t="s">
        <v>87</v>
      </c>
      <c r="B13" s="2">
        <v>44161</v>
      </c>
      <c r="C13" t="s">
        <v>242</v>
      </c>
      <c r="D13">
        <v>123.45</v>
      </c>
      <c r="E13">
        <v>6</v>
      </c>
    </row>
    <row r="14" spans="1:7" x14ac:dyDescent="0.2">
      <c r="A14" t="s">
        <v>253</v>
      </c>
      <c r="B14" s="2">
        <v>44190</v>
      </c>
      <c r="C14" t="s">
        <v>242</v>
      </c>
      <c r="D14">
        <v>123.45</v>
      </c>
      <c r="E14">
        <v>4</v>
      </c>
    </row>
  </sheetData>
  <pageMargins left="0.75" right="0.75" top="1" bottom="1" header="0.5" footer="0.5"/>
  <ignoredErrors>
    <ignoredError sqref="F8 F11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9"/>
  <sheetViews>
    <sheetView topLeftCell="A12" workbookViewId="0">
      <selection activeCell="G27" sqref="G27"/>
    </sheetView>
  </sheetViews>
  <sheetFormatPr baseColWidth="10" defaultColWidth="8.83203125" defaultRowHeight="16" x14ac:dyDescent="0.2"/>
  <cols>
    <col min="2" max="2" width="23.5" customWidth="1"/>
    <col min="3" max="3" width="30.5" customWidth="1"/>
    <col min="7" max="7" width="31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254</v>
      </c>
      <c r="B2" s="2">
        <v>42767</v>
      </c>
      <c r="C2" t="s">
        <v>255</v>
      </c>
      <c r="D2">
        <v>54.24</v>
      </c>
      <c r="E2">
        <v>3</v>
      </c>
    </row>
    <row r="3" spans="1:5" x14ac:dyDescent="0.2">
      <c r="A3" t="s">
        <v>256</v>
      </c>
      <c r="B3" s="2">
        <v>42912</v>
      </c>
      <c r="C3" t="s">
        <v>255</v>
      </c>
      <c r="D3">
        <v>54.24</v>
      </c>
      <c r="E3">
        <v>8</v>
      </c>
    </row>
    <row r="4" spans="1:5" x14ac:dyDescent="0.2">
      <c r="A4" t="s">
        <v>257</v>
      </c>
      <c r="B4" s="2">
        <v>42922</v>
      </c>
      <c r="C4" t="s">
        <v>255</v>
      </c>
      <c r="D4">
        <v>54.24</v>
      </c>
      <c r="E4">
        <v>2</v>
      </c>
    </row>
    <row r="5" spans="1:5" x14ac:dyDescent="0.2">
      <c r="A5" t="s">
        <v>258</v>
      </c>
      <c r="B5" s="2">
        <v>42964</v>
      </c>
      <c r="C5" t="s">
        <v>255</v>
      </c>
      <c r="D5">
        <v>54.24</v>
      </c>
      <c r="E5">
        <v>4</v>
      </c>
    </row>
    <row r="6" spans="1:5" x14ac:dyDescent="0.2">
      <c r="A6" t="s">
        <v>259</v>
      </c>
      <c r="B6" s="2">
        <v>42993</v>
      </c>
      <c r="C6" t="s">
        <v>255</v>
      </c>
      <c r="D6">
        <v>54.24</v>
      </c>
      <c r="E6">
        <v>2</v>
      </c>
    </row>
    <row r="7" spans="1:5" x14ac:dyDescent="0.2">
      <c r="A7" t="s">
        <v>260</v>
      </c>
      <c r="B7" s="2">
        <v>43025</v>
      </c>
      <c r="C7" t="s">
        <v>255</v>
      </c>
      <c r="D7">
        <v>54.24</v>
      </c>
      <c r="E7">
        <v>2</v>
      </c>
    </row>
    <row r="8" spans="1:5" x14ac:dyDescent="0.2">
      <c r="A8" t="s">
        <v>261</v>
      </c>
      <c r="B8" s="2">
        <v>43069</v>
      </c>
      <c r="C8" t="s">
        <v>255</v>
      </c>
      <c r="D8">
        <v>36.159999999999997</v>
      </c>
      <c r="E8">
        <v>2</v>
      </c>
    </row>
    <row r="9" spans="1:5" x14ac:dyDescent="0.2">
      <c r="A9" t="s">
        <v>262</v>
      </c>
      <c r="B9" s="2">
        <v>43234</v>
      </c>
      <c r="C9" t="s">
        <v>255</v>
      </c>
      <c r="D9">
        <v>36.159999999999997</v>
      </c>
      <c r="E9">
        <v>4</v>
      </c>
    </row>
    <row r="10" spans="1:5" x14ac:dyDescent="0.2">
      <c r="A10" t="s">
        <v>263</v>
      </c>
      <c r="B10" s="2">
        <v>43259</v>
      </c>
      <c r="C10" t="s">
        <v>255</v>
      </c>
      <c r="D10">
        <v>54.24</v>
      </c>
      <c r="E10">
        <v>3</v>
      </c>
    </row>
    <row r="11" spans="1:5" x14ac:dyDescent="0.2">
      <c r="A11" t="s">
        <v>264</v>
      </c>
      <c r="B11" s="2">
        <v>43286</v>
      </c>
      <c r="C11" t="s">
        <v>255</v>
      </c>
      <c r="D11">
        <v>54.24</v>
      </c>
      <c r="E11">
        <v>2</v>
      </c>
    </row>
    <row r="12" spans="1:5" x14ac:dyDescent="0.2">
      <c r="A12" t="s">
        <v>265</v>
      </c>
      <c r="B12" s="2">
        <v>43324</v>
      </c>
      <c r="C12" t="s">
        <v>255</v>
      </c>
      <c r="D12">
        <v>54.24</v>
      </c>
      <c r="E12">
        <v>7</v>
      </c>
    </row>
    <row r="13" spans="1:5" x14ac:dyDescent="0.2">
      <c r="A13" t="s">
        <v>266</v>
      </c>
      <c r="B13" s="2">
        <v>43325</v>
      </c>
      <c r="C13" t="s">
        <v>255</v>
      </c>
      <c r="D13">
        <v>54.24</v>
      </c>
      <c r="E13">
        <v>2</v>
      </c>
    </row>
    <row r="14" spans="1:5" x14ac:dyDescent="0.2">
      <c r="A14" t="s">
        <v>267</v>
      </c>
      <c r="B14" s="2">
        <v>43376</v>
      </c>
      <c r="C14" t="s">
        <v>255</v>
      </c>
      <c r="D14">
        <v>36.159999999999997</v>
      </c>
      <c r="E14">
        <v>3</v>
      </c>
    </row>
    <row r="15" spans="1:5" x14ac:dyDescent="0.2">
      <c r="A15" t="s">
        <v>268</v>
      </c>
      <c r="B15" s="2">
        <v>43410</v>
      </c>
      <c r="C15" t="s">
        <v>255</v>
      </c>
      <c r="D15">
        <v>54.24</v>
      </c>
      <c r="E15">
        <v>6</v>
      </c>
    </row>
    <row r="16" spans="1:5" x14ac:dyDescent="0.2">
      <c r="A16" t="s">
        <v>269</v>
      </c>
      <c r="B16" s="2">
        <v>43420</v>
      </c>
      <c r="C16" t="s">
        <v>255</v>
      </c>
      <c r="D16">
        <v>54.24</v>
      </c>
      <c r="E16">
        <v>4</v>
      </c>
    </row>
    <row r="17" spans="1:7" x14ac:dyDescent="0.2">
      <c r="A17" t="s">
        <v>270</v>
      </c>
      <c r="B17" s="2">
        <v>43469</v>
      </c>
      <c r="C17" t="s">
        <v>255</v>
      </c>
      <c r="D17">
        <v>54.24</v>
      </c>
      <c r="E17">
        <v>3</v>
      </c>
    </row>
    <row r="18" spans="1:7" x14ac:dyDescent="0.2">
      <c r="A18" t="s">
        <v>271</v>
      </c>
      <c r="B18" s="2">
        <v>43636</v>
      </c>
      <c r="C18" t="s">
        <v>255</v>
      </c>
      <c r="D18">
        <v>36.159999999999997</v>
      </c>
      <c r="E18">
        <v>3</v>
      </c>
    </row>
    <row r="19" spans="1:7" x14ac:dyDescent="0.2">
      <c r="A19" t="s">
        <v>272</v>
      </c>
      <c r="B19" s="2">
        <v>43663</v>
      </c>
      <c r="C19" t="s">
        <v>255</v>
      </c>
      <c r="D19">
        <v>54.24</v>
      </c>
      <c r="E19">
        <v>3</v>
      </c>
    </row>
    <row r="20" spans="1:7" x14ac:dyDescent="0.2">
      <c r="A20" t="s">
        <v>273</v>
      </c>
      <c r="B20" s="2">
        <v>43690</v>
      </c>
      <c r="C20" t="s">
        <v>255</v>
      </c>
      <c r="D20">
        <v>54.24</v>
      </c>
      <c r="E20">
        <v>2</v>
      </c>
    </row>
    <row r="21" spans="1:7" x14ac:dyDescent="0.2">
      <c r="A21" t="s">
        <v>274</v>
      </c>
      <c r="B21" s="2">
        <v>43692</v>
      </c>
      <c r="C21" t="s">
        <v>255</v>
      </c>
      <c r="D21">
        <v>36.159999999999997</v>
      </c>
      <c r="E21">
        <v>2</v>
      </c>
    </row>
    <row r="22" spans="1:7" x14ac:dyDescent="0.2">
      <c r="A22" t="s">
        <v>275</v>
      </c>
      <c r="B22" s="2">
        <v>43727</v>
      </c>
      <c r="C22" t="s">
        <v>255</v>
      </c>
      <c r="D22">
        <v>36.159999999999997</v>
      </c>
      <c r="E22">
        <v>5</v>
      </c>
    </row>
    <row r="23" spans="1:7" x14ac:dyDescent="0.2">
      <c r="A23" t="s">
        <v>276</v>
      </c>
      <c r="B23" s="2">
        <v>43777</v>
      </c>
      <c r="C23" t="s">
        <v>255</v>
      </c>
      <c r="D23">
        <v>54.24</v>
      </c>
      <c r="E23">
        <v>2</v>
      </c>
    </row>
    <row r="24" spans="1:7" x14ac:dyDescent="0.2">
      <c r="A24" t="s">
        <v>277</v>
      </c>
      <c r="B24" s="2">
        <v>43789</v>
      </c>
      <c r="C24" t="s">
        <v>255</v>
      </c>
      <c r="D24">
        <v>54.24</v>
      </c>
      <c r="E24">
        <v>2</v>
      </c>
    </row>
    <row r="25" spans="1:7" x14ac:dyDescent="0.2">
      <c r="A25" t="s">
        <v>278</v>
      </c>
      <c r="B25" s="2">
        <v>43790</v>
      </c>
      <c r="C25" t="s">
        <v>255</v>
      </c>
      <c r="D25">
        <v>54.24</v>
      </c>
      <c r="E25">
        <v>1</v>
      </c>
    </row>
    <row r="26" spans="1:7" x14ac:dyDescent="0.2">
      <c r="A26" t="s">
        <v>279</v>
      </c>
      <c r="B26" s="2">
        <v>43823</v>
      </c>
      <c r="C26" t="s">
        <v>255</v>
      </c>
      <c r="D26">
        <v>54.24</v>
      </c>
      <c r="E26">
        <v>3</v>
      </c>
    </row>
    <row r="27" spans="1:7" x14ac:dyDescent="0.2">
      <c r="A27" t="s">
        <v>280</v>
      </c>
      <c r="B27" s="2">
        <v>43840</v>
      </c>
      <c r="C27" t="s">
        <v>255</v>
      </c>
      <c r="D27">
        <v>54.24</v>
      </c>
      <c r="E27">
        <v>2</v>
      </c>
      <c r="F27">
        <f>(D27+2.4)*(SUM(E27:E39))</f>
        <v>2265.6</v>
      </c>
      <c r="G27" t="s">
        <v>486</v>
      </c>
    </row>
    <row r="28" spans="1:7" x14ac:dyDescent="0.2">
      <c r="A28" t="s">
        <v>281</v>
      </c>
      <c r="B28" s="2">
        <v>43844</v>
      </c>
      <c r="C28" t="s">
        <v>255</v>
      </c>
      <c r="D28">
        <v>54.24</v>
      </c>
      <c r="E28">
        <v>1</v>
      </c>
    </row>
    <row r="29" spans="1:7" x14ac:dyDescent="0.2">
      <c r="A29" t="s">
        <v>282</v>
      </c>
      <c r="B29" s="2">
        <v>43980</v>
      </c>
      <c r="C29" t="s">
        <v>255</v>
      </c>
      <c r="D29">
        <v>54.24</v>
      </c>
      <c r="E29">
        <v>5</v>
      </c>
    </row>
    <row r="30" spans="1:7" x14ac:dyDescent="0.2">
      <c r="A30" t="s">
        <v>283</v>
      </c>
      <c r="B30" s="2">
        <v>43982</v>
      </c>
      <c r="C30" t="s">
        <v>255</v>
      </c>
      <c r="D30">
        <v>54.24</v>
      </c>
      <c r="E30">
        <v>6</v>
      </c>
    </row>
    <row r="31" spans="1:7" x14ac:dyDescent="0.2">
      <c r="A31" t="s">
        <v>284</v>
      </c>
      <c r="B31" s="2">
        <v>43989</v>
      </c>
      <c r="C31" t="s">
        <v>255</v>
      </c>
      <c r="D31">
        <v>54.24</v>
      </c>
      <c r="E31">
        <v>3</v>
      </c>
    </row>
    <row r="32" spans="1:7" x14ac:dyDescent="0.2">
      <c r="A32" t="s">
        <v>285</v>
      </c>
      <c r="B32" s="2">
        <v>43997</v>
      </c>
      <c r="C32" t="s">
        <v>255</v>
      </c>
      <c r="D32">
        <v>54.24</v>
      </c>
      <c r="E32">
        <v>2</v>
      </c>
    </row>
    <row r="33" spans="1:5" x14ac:dyDescent="0.2">
      <c r="A33" t="s">
        <v>286</v>
      </c>
      <c r="B33" s="2">
        <v>44000</v>
      </c>
      <c r="C33" t="s">
        <v>255</v>
      </c>
      <c r="D33">
        <v>54.24</v>
      </c>
      <c r="E33">
        <v>5</v>
      </c>
    </row>
    <row r="34" spans="1:5" x14ac:dyDescent="0.2">
      <c r="A34" t="s">
        <v>287</v>
      </c>
      <c r="B34" s="2">
        <v>44084</v>
      </c>
      <c r="C34" t="s">
        <v>255</v>
      </c>
      <c r="D34">
        <v>36.159999999999997</v>
      </c>
      <c r="E34">
        <v>2</v>
      </c>
    </row>
    <row r="35" spans="1:5" x14ac:dyDescent="0.2">
      <c r="A35" t="s">
        <v>288</v>
      </c>
      <c r="B35" s="2">
        <v>44112</v>
      </c>
      <c r="C35" t="s">
        <v>255</v>
      </c>
      <c r="D35">
        <v>36.159999999999997</v>
      </c>
      <c r="E35">
        <v>3</v>
      </c>
    </row>
    <row r="36" spans="1:5" x14ac:dyDescent="0.2">
      <c r="A36" t="s">
        <v>289</v>
      </c>
      <c r="B36" s="2">
        <v>44121</v>
      </c>
      <c r="C36" t="s">
        <v>255</v>
      </c>
      <c r="D36">
        <v>36.159999999999997</v>
      </c>
      <c r="E36">
        <v>3</v>
      </c>
    </row>
    <row r="37" spans="1:5" x14ac:dyDescent="0.2">
      <c r="A37" t="s">
        <v>290</v>
      </c>
      <c r="B37" s="2">
        <v>44142</v>
      </c>
      <c r="C37" t="s">
        <v>255</v>
      </c>
      <c r="D37">
        <v>54.24</v>
      </c>
      <c r="E37">
        <v>6</v>
      </c>
    </row>
    <row r="38" spans="1:5" x14ac:dyDescent="0.2">
      <c r="A38" t="s">
        <v>291</v>
      </c>
      <c r="B38" s="2">
        <v>44161</v>
      </c>
      <c r="C38" t="s">
        <v>255</v>
      </c>
      <c r="D38">
        <v>54.24</v>
      </c>
      <c r="E38">
        <v>1</v>
      </c>
    </row>
    <row r="39" spans="1:5" x14ac:dyDescent="0.2">
      <c r="A39" t="s">
        <v>292</v>
      </c>
      <c r="B39" s="2">
        <v>44168</v>
      </c>
      <c r="C39" t="s">
        <v>255</v>
      </c>
      <c r="D39">
        <v>54.24</v>
      </c>
      <c r="E39">
        <v>1</v>
      </c>
    </row>
  </sheetData>
  <pageMargins left="0.75" right="0.75" top="1" bottom="1" header="0.5" footer="0.5"/>
  <ignoredErrors>
    <ignoredError sqref="F27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3"/>
  <sheetViews>
    <sheetView workbookViewId="0">
      <selection activeCell="G18" sqref="G18"/>
    </sheetView>
  </sheetViews>
  <sheetFormatPr baseColWidth="10" defaultColWidth="8.83203125" defaultRowHeight="16" x14ac:dyDescent="0.2"/>
  <cols>
    <col min="2" max="2" width="22.1640625" customWidth="1"/>
    <col min="3" max="3" width="29" customWidth="1"/>
    <col min="7" max="7" width="23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293</v>
      </c>
      <c r="B2" s="2">
        <v>42743</v>
      </c>
      <c r="C2" t="s">
        <v>294</v>
      </c>
      <c r="D2">
        <v>411.21</v>
      </c>
      <c r="E2">
        <v>6</v>
      </c>
    </row>
    <row r="3" spans="1:5" x14ac:dyDescent="0.2">
      <c r="A3" t="s">
        <v>295</v>
      </c>
      <c r="B3" s="2">
        <v>42897</v>
      </c>
      <c r="C3" t="s">
        <v>294</v>
      </c>
      <c r="D3">
        <v>411.21</v>
      </c>
      <c r="E3">
        <v>5</v>
      </c>
    </row>
    <row r="4" spans="1:5" x14ac:dyDescent="0.2">
      <c r="A4" t="s">
        <v>296</v>
      </c>
      <c r="B4" s="2">
        <v>43002</v>
      </c>
      <c r="C4" t="s">
        <v>294</v>
      </c>
      <c r="D4">
        <v>411.21</v>
      </c>
      <c r="E4">
        <v>6</v>
      </c>
    </row>
    <row r="5" spans="1:5" x14ac:dyDescent="0.2">
      <c r="A5" t="s">
        <v>297</v>
      </c>
      <c r="B5" s="2">
        <v>43014</v>
      </c>
      <c r="C5" t="s">
        <v>294</v>
      </c>
      <c r="D5">
        <v>411.21</v>
      </c>
      <c r="E5">
        <v>2</v>
      </c>
    </row>
    <row r="6" spans="1:5" x14ac:dyDescent="0.2">
      <c r="A6" t="s">
        <v>298</v>
      </c>
      <c r="B6" s="2">
        <v>43179</v>
      </c>
      <c r="C6" t="s">
        <v>294</v>
      </c>
      <c r="D6">
        <v>411.21</v>
      </c>
      <c r="E6">
        <v>7</v>
      </c>
    </row>
    <row r="7" spans="1:5" x14ac:dyDescent="0.2">
      <c r="A7" t="s">
        <v>299</v>
      </c>
      <c r="B7" s="2">
        <v>43333</v>
      </c>
      <c r="C7" t="s">
        <v>294</v>
      </c>
      <c r="D7">
        <v>411.21</v>
      </c>
      <c r="E7">
        <v>3</v>
      </c>
    </row>
    <row r="8" spans="1:5" x14ac:dyDescent="0.2">
      <c r="A8" t="s">
        <v>300</v>
      </c>
      <c r="B8" s="2">
        <v>43392</v>
      </c>
      <c r="C8" t="s">
        <v>294</v>
      </c>
      <c r="D8">
        <v>411.21</v>
      </c>
      <c r="E8">
        <v>2</v>
      </c>
    </row>
    <row r="9" spans="1:5" x14ac:dyDescent="0.2">
      <c r="A9" t="s">
        <v>301</v>
      </c>
      <c r="B9" s="2">
        <v>43416</v>
      </c>
      <c r="C9" t="s">
        <v>294</v>
      </c>
      <c r="D9">
        <v>411.21</v>
      </c>
      <c r="E9">
        <v>2</v>
      </c>
    </row>
    <row r="10" spans="1:5" x14ac:dyDescent="0.2">
      <c r="A10" t="s">
        <v>302</v>
      </c>
      <c r="B10" s="2">
        <v>43490</v>
      </c>
      <c r="C10" t="s">
        <v>294</v>
      </c>
      <c r="D10">
        <v>411.21</v>
      </c>
      <c r="E10">
        <v>4</v>
      </c>
    </row>
    <row r="11" spans="1:5" x14ac:dyDescent="0.2">
      <c r="A11" t="s">
        <v>303</v>
      </c>
      <c r="B11" s="2">
        <v>43512</v>
      </c>
      <c r="C11" t="s">
        <v>294</v>
      </c>
      <c r="D11">
        <v>411.21</v>
      </c>
      <c r="E11">
        <v>3</v>
      </c>
    </row>
    <row r="12" spans="1:5" x14ac:dyDescent="0.2">
      <c r="A12" t="s">
        <v>304</v>
      </c>
      <c r="B12" s="2">
        <v>43678</v>
      </c>
      <c r="C12" t="s">
        <v>294</v>
      </c>
      <c r="D12">
        <v>411.21</v>
      </c>
      <c r="E12">
        <v>5</v>
      </c>
    </row>
    <row r="13" spans="1:5" x14ac:dyDescent="0.2">
      <c r="A13" t="s">
        <v>305</v>
      </c>
      <c r="B13" s="2">
        <v>43694</v>
      </c>
      <c r="C13" t="s">
        <v>294</v>
      </c>
      <c r="D13">
        <v>411.21</v>
      </c>
      <c r="E13">
        <v>3</v>
      </c>
    </row>
    <row r="14" spans="1:5" x14ac:dyDescent="0.2">
      <c r="A14" t="s">
        <v>306</v>
      </c>
      <c r="B14" s="2">
        <v>43699</v>
      </c>
      <c r="C14" t="s">
        <v>294</v>
      </c>
      <c r="D14">
        <v>411.21</v>
      </c>
      <c r="E14">
        <v>1</v>
      </c>
    </row>
    <row r="15" spans="1:5" x14ac:dyDescent="0.2">
      <c r="A15" t="s">
        <v>307</v>
      </c>
      <c r="B15" s="2">
        <v>43711</v>
      </c>
      <c r="C15" t="s">
        <v>294</v>
      </c>
      <c r="D15">
        <v>274.14</v>
      </c>
      <c r="E15">
        <v>3</v>
      </c>
    </row>
    <row r="16" spans="1:5" x14ac:dyDescent="0.2">
      <c r="A16" t="s">
        <v>308</v>
      </c>
      <c r="B16" s="2">
        <v>43734</v>
      </c>
      <c r="C16" t="s">
        <v>294</v>
      </c>
      <c r="D16">
        <v>274.14</v>
      </c>
      <c r="E16">
        <v>2</v>
      </c>
    </row>
    <row r="17" spans="1:7" x14ac:dyDescent="0.2">
      <c r="A17" t="s">
        <v>309</v>
      </c>
      <c r="B17" s="2">
        <v>43887</v>
      </c>
      <c r="C17" t="s">
        <v>294</v>
      </c>
      <c r="D17">
        <v>274.14</v>
      </c>
      <c r="E17">
        <v>7</v>
      </c>
      <c r="F17">
        <f>(D17+2)*E17</f>
        <v>1932.98</v>
      </c>
      <c r="G17" t="s">
        <v>488</v>
      </c>
    </row>
    <row r="18" spans="1:7" x14ac:dyDescent="0.2">
      <c r="A18" t="s">
        <v>310</v>
      </c>
      <c r="B18" s="2">
        <v>43908</v>
      </c>
      <c r="C18" t="s">
        <v>294</v>
      </c>
      <c r="D18">
        <v>411.21</v>
      </c>
      <c r="E18">
        <v>2</v>
      </c>
      <c r="F18">
        <f>(D18+2.9)*(SUM(E18:E23))</f>
        <v>5383.4299999999994</v>
      </c>
      <c r="G18" t="s">
        <v>487</v>
      </c>
    </row>
    <row r="19" spans="1:7" x14ac:dyDescent="0.2">
      <c r="A19" t="s">
        <v>311</v>
      </c>
      <c r="B19" s="2">
        <v>44045</v>
      </c>
      <c r="C19" t="s">
        <v>294</v>
      </c>
      <c r="D19">
        <v>411.21</v>
      </c>
      <c r="E19">
        <v>2</v>
      </c>
    </row>
    <row r="20" spans="1:7" x14ac:dyDescent="0.2">
      <c r="A20" t="s">
        <v>312</v>
      </c>
      <c r="B20" s="2">
        <v>44065</v>
      </c>
      <c r="C20" t="s">
        <v>294</v>
      </c>
      <c r="D20">
        <v>411.21</v>
      </c>
      <c r="E20">
        <v>3</v>
      </c>
    </row>
    <row r="21" spans="1:7" x14ac:dyDescent="0.2">
      <c r="A21" t="s">
        <v>313</v>
      </c>
      <c r="B21" s="2">
        <v>44100</v>
      </c>
      <c r="C21" t="s">
        <v>294</v>
      </c>
      <c r="D21">
        <v>411.21</v>
      </c>
      <c r="E21">
        <v>1</v>
      </c>
    </row>
    <row r="22" spans="1:7" x14ac:dyDescent="0.2">
      <c r="A22" t="s">
        <v>314</v>
      </c>
      <c r="B22" s="2">
        <v>44162</v>
      </c>
      <c r="C22" t="s">
        <v>294</v>
      </c>
      <c r="D22">
        <v>411.21</v>
      </c>
      <c r="E22">
        <v>3</v>
      </c>
    </row>
    <row r="23" spans="1:7" x14ac:dyDescent="0.2">
      <c r="A23" t="s">
        <v>315</v>
      </c>
      <c r="B23" s="2">
        <v>44181</v>
      </c>
      <c r="C23" t="s">
        <v>294</v>
      </c>
      <c r="D23">
        <v>411.21</v>
      </c>
      <c r="E23">
        <v>2</v>
      </c>
    </row>
  </sheetData>
  <pageMargins left="0.75" right="0.75" top="1" bottom="1" header="0.5" footer="0.5"/>
  <ignoredErrors>
    <ignoredError sqref="F18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4"/>
  <sheetViews>
    <sheetView workbookViewId="0">
      <selection activeCell="G17" sqref="G17"/>
    </sheetView>
  </sheetViews>
  <sheetFormatPr baseColWidth="10" defaultColWidth="8.83203125" defaultRowHeight="16" x14ac:dyDescent="0.2"/>
  <cols>
    <col min="2" max="2" width="20.5" customWidth="1"/>
    <col min="3" max="3" width="26.83203125" customWidth="1"/>
    <col min="7" max="7" width="21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316</v>
      </c>
      <c r="B2" s="2">
        <v>43043</v>
      </c>
      <c r="C2" t="s">
        <v>317</v>
      </c>
      <c r="D2">
        <v>35.36</v>
      </c>
      <c r="E2">
        <v>4</v>
      </c>
    </row>
    <row r="3" spans="1:7" x14ac:dyDescent="0.2">
      <c r="A3" t="s">
        <v>72</v>
      </c>
      <c r="B3" s="2">
        <v>43092</v>
      </c>
      <c r="C3" t="s">
        <v>317</v>
      </c>
      <c r="D3">
        <v>35.36</v>
      </c>
      <c r="E3">
        <v>6</v>
      </c>
    </row>
    <row r="4" spans="1:7" x14ac:dyDescent="0.2">
      <c r="A4" t="s">
        <v>318</v>
      </c>
      <c r="B4" s="2">
        <v>43118</v>
      </c>
      <c r="C4" t="s">
        <v>317</v>
      </c>
      <c r="D4">
        <v>53.04</v>
      </c>
      <c r="E4">
        <v>1</v>
      </c>
    </row>
    <row r="5" spans="1:7" x14ac:dyDescent="0.2">
      <c r="A5" t="s">
        <v>319</v>
      </c>
      <c r="B5" s="2">
        <v>43234</v>
      </c>
      <c r="C5" t="s">
        <v>317</v>
      </c>
      <c r="D5">
        <v>53.04</v>
      </c>
      <c r="E5">
        <v>6</v>
      </c>
    </row>
    <row r="6" spans="1:7" x14ac:dyDescent="0.2">
      <c r="A6" t="s">
        <v>320</v>
      </c>
      <c r="B6" s="2">
        <v>43244</v>
      </c>
      <c r="C6" t="s">
        <v>317</v>
      </c>
      <c r="D6">
        <v>35.36</v>
      </c>
      <c r="E6">
        <v>3</v>
      </c>
    </row>
    <row r="7" spans="1:7" x14ac:dyDescent="0.2">
      <c r="A7" t="s">
        <v>321</v>
      </c>
      <c r="B7" s="2">
        <v>43326</v>
      </c>
      <c r="C7" t="s">
        <v>317</v>
      </c>
      <c r="D7">
        <v>53.04</v>
      </c>
      <c r="E7">
        <v>2</v>
      </c>
    </row>
    <row r="8" spans="1:7" x14ac:dyDescent="0.2">
      <c r="A8" t="s">
        <v>322</v>
      </c>
      <c r="B8" s="2">
        <v>43343</v>
      </c>
      <c r="C8" t="s">
        <v>317</v>
      </c>
      <c r="D8">
        <v>53.04</v>
      </c>
      <c r="E8">
        <v>2</v>
      </c>
    </row>
    <row r="9" spans="1:7" x14ac:dyDescent="0.2">
      <c r="A9" t="s">
        <v>323</v>
      </c>
      <c r="B9" s="2">
        <v>43362</v>
      </c>
      <c r="C9" t="s">
        <v>317</v>
      </c>
      <c r="D9">
        <v>53.04</v>
      </c>
      <c r="E9">
        <v>7</v>
      </c>
    </row>
    <row r="10" spans="1:7" x14ac:dyDescent="0.2">
      <c r="A10" t="s">
        <v>324</v>
      </c>
      <c r="B10" s="2">
        <v>43374</v>
      </c>
      <c r="C10" t="s">
        <v>317</v>
      </c>
      <c r="D10">
        <v>35.36</v>
      </c>
      <c r="E10">
        <v>3</v>
      </c>
    </row>
    <row r="11" spans="1:7" x14ac:dyDescent="0.2">
      <c r="A11" t="s">
        <v>325</v>
      </c>
      <c r="B11" s="2">
        <v>43409</v>
      </c>
      <c r="C11" t="s">
        <v>317</v>
      </c>
      <c r="D11">
        <v>53.04</v>
      </c>
      <c r="E11">
        <v>3</v>
      </c>
    </row>
    <row r="12" spans="1:7" x14ac:dyDescent="0.2">
      <c r="A12" t="s">
        <v>326</v>
      </c>
      <c r="B12" s="2">
        <v>43503</v>
      </c>
      <c r="C12" t="s">
        <v>317</v>
      </c>
      <c r="D12">
        <v>53.04</v>
      </c>
      <c r="E12">
        <v>3</v>
      </c>
    </row>
    <row r="13" spans="1:7" x14ac:dyDescent="0.2">
      <c r="A13" t="s">
        <v>327</v>
      </c>
      <c r="B13" s="2">
        <v>43635</v>
      </c>
      <c r="C13" t="s">
        <v>317</v>
      </c>
      <c r="D13">
        <v>53.04</v>
      </c>
      <c r="E13">
        <v>3</v>
      </c>
    </row>
    <row r="14" spans="1:7" x14ac:dyDescent="0.2">
      <c r="A14" t="s">
        <v>328</v>
      </c>
      <c r="B14" s="2">
        <v>43671</v>
      </c>
      <c r="C14" t="s">
        <v>317</v>
      </c>
      <c r="D14">
        <v>35.36</v>
      </c>
      <c r="E14">
        <v>1</v>
      </c>
    </row>
    <row r="15" spans="1:7" x14ac:dyDescent="0.2">
      <c r="A15" t="s">
        <v>329</v>
      </c>
      <c r="B15" s="2">
        <v>43704</v>
      </c>
      <c r="C15" t="s">
        <v>317</v>
      </c>
      <c r="D15">
        <v>35.36</v>
      </c>
      <c r="E15">
        <v>4</v>
      </c>
    </row>
    <row r="16" spans="1:7" x14ac:dyDescent="0.2">
      <c r="A16" t="s">
        <v>330</v>
      </c>
      <c r="B16" s="2">
        <v>43852</v>
      </c>
      <c r="C16" t="s">
        <v>317</v>
      </c>
      <c r="D16">
        <v>53.04</v>
      </c>
      <c r="E16">
        <v>4</v>
      </c>
      <c r="F16">
        <f>(D16+1.6)*(SUM(E16:E24))</f>
        <v>1366</v>
      </c>
      <c r="G16" t="s">
        <v>489</v>
      </c>
    </row>
    <row r="17" spans="1:5" x14ac:dyDescent="0.2">
      <c r="A17" t="s">
        <v>331</v>
      </c>
      <c r="B17" s="2">
        <v>43859</v>
      </c>
      <c r="C17" t="s">
        <v>317</v>
      </c>
      <c r="D17">
        <v>53.04</v>
      </c>
      <c r="E17">
        <v>4</v>
      </c>
    </row>
    <row r="18" spans="1:5" x14ac:dyDescent="0.2">
      <c r="A18" t="s">
        <v>332</v>
      </c>
      <c r="B18" s="2">
        <v>43875</v>
      </c>
      <c r="C18" t="s">
        <v>317</v>
      </c>
      <c r="D18">
        <v>53.04</v>
      </c>
      <c r="E18">
        <v>2</v>
      </c>
    </row>
    <row r="19" spans="1:5" x14ac:dyDescent="0.2">
      <c r="A19" t="s">
        <v>50</v>
      </c>
      <c r="B19" s="2">
        <v>43959</v>
      </c>
      <c r="C19" t="s">
        <v>317</v>
      </c>
      <c r="D19">
        <v>53.04</v>
      </c>
      <c r="E19">
        <v>2</v>
      </c>
    </row>
    <row r="20" spans="1:5" x14ac:dyDescent="0.2">
      <c r="A20" t="s">
        <v>333</v>
      </c>
      <c r="B20" s="2">
        <v>44044</v>
      </c>
      <c r="C20" t="s">
        <v>317</v>
      </c>
      <c r="D20">
        <v>53.04</v>
      </c>
      <c r="E20">
        <v>4</v>
      </c>
    </row>
    <row r="21" spans="1:5" x14ac:dyDescent="0.2">
      <c r="A21" t="s">
        <v>334</v>
      </c>
      <c r="B21" s="2">
        <v>44049</v>
      </c>
      <c r="C21" t="s">
        <v>317</v>
      </c>
      <c r="D21">
        <v>53.04</v>
      </c>
      <c r="E21">
        <v>3</v>
      </c>
    </row>
    <row r="22" spans="1:5" x14ac:dyDescent="0.2">
      <c r="A22" t="s">
        <v>335</v>
      </c>
      <c r="B22" s="2">
        <v>44054</v>
      </c>
      <c r="C22" t="s">
        <v>317</v>
      </c>
      <c r="D22">
        <v>53.04</v>
      </c>
      <c r="E22">
        <v>2</v>
      </c>
    </row>
    <row r="23" spans="1:5" x14ac:dyDescent="0.2">
      <c r="A23" t="s">
        <v>336</v>
      </c>
      <c r="B23" s="2">
        <v>44082</v>
      </c>
      <c r="C23" t="s">
        <v>317</v>
      </c>
      <c r="D23">
        <v>53.04</v>
      </c>
      <c r="E23">
        <v>1</v>
      </c>
    </row>
    <row r="24" spans="1:5" x14ac:dyDescent="0.2">
      <c r="A24" t="s">
        <v>337</v>
      </c>
      <c r="B24" s="2">
        <v>44111</v>
      </c>
      <c r="C24" t="s">
        <v>317</v>
      </c>
      <c r="D24">
        <v>53.04</v>
      </c>
      <c r="E24">
        <v>3</v>
      </c>
    </row>
  </sheetData>
  <pageMargins left="0.75" right="0.75" top="1" bottom="1" header="0.5" footer="0.5"/>
  <ignoredErrors>
    <ignoredError sqref="F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G14" sqref="G14"/>
    </sheetView>
  </sheetViews>
  <sheetFormatPr baseColWidth="10" defaultColWidth="8.83203125" defaultRowHeight="16" x14ac:dyDescent="0.2"/>
  <cols>
    <col min="1" max="1" width="14.1640625" customWidth="1"/>
    <col min="2" max="2" width="19" customWidth="1"/>
    <col min="3" max="3" width="19.33203125" customWidth="1"/>
    <col min="7" max="7" width="17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5</v>
      </c>
      <c r="B2" s="2">
        <v>42914</v>
      </c>
      <c r="C2" t="s">
        <v>6</v>
      </c>
      <c r="D2">
        <v>51.96</v>
      </c>
      <c r="E2">
        <v>7</v>
      </c>
    </row>
    <row r="3" spans="1:7" x14ac:dyDescent="0.2">
      <c r="A3" t="s">
        <v>7</v>
      </c>
      <c r="B3" s="2">
        <v>42956</v>
      </c>
      <c r="C3" t="s">
        <v>6</v>
      </c>
      <c r="D3">
        <v>51.96</v>
      </c>
      <c r="E3">
        <v>4</v>
      </c>
    </row>
    <row r="4" spans="1:7" x14ac:dyDescent="0.2">
      <c r="A4" t="s">
        <v>8</v>
      </c>
      <c r="B4" s="2">
        <v>43006</v>
      </c>
      <c r="C4" t="s">
        <v>6</v>
      </c>
      <c r="D4">
        <v>34.64</v>
      </c>
      <c r="E4">
        <v>2</v>
      </c>
    </row>
    <row r="5" spans="1:7" x14ac:dyDescent="0.2">
      <c r="A5" t="s">
        <v>9</v>
      </c>
      <c r="B5" s="2">
        <v>43027</v>
      </c>
      <c r="C5" t="s">
        <v>6</v>
      </c>
      <c r="D5">
        <v>34.64</v>
      </c>
      <c r="E5">
        <v>2</v>
      </c>
    </row>
    <row r="6" spans="1:7" x14ac:dyDescent="0.2">
      <c r="A6" t="s">
        <v>10</v>
      </c>
      <c r="B6" s="2">
        <v>43041</v>
      </c>
      <c r="C6" t="s">
        <v>6</v>
      </c>
      <c r="D6">
        <v>51.96</v>
      </c>
      <c r="E6">
        <v>2</v>
      </c>
    </row>
    <row r="7" spans="1:7" x14ac:dyDescent="0.2">
      <c r="A7" t="s">
        <v>11</v>
      </c>
      <c r="B7" s="2">
        <v>43089</v>
      </c>
      <c r="C7" t="s">
        <v>6</v>
      </c>
      <c r="D7">
        <v>51.96</v>
      </c>
      <c r="E7">
        <v>2</v>
      </c>
    </row>
    <row r="8" spans="1:7" x14ac:dyDescent="0.2">
      <c r="A8" t="s">
        <v>12</v>
      </c>
      <c r="B8" s="2">
        <v>43328</v>
      </c>
      <c r="C8" t="s">
        <v>6</v>
      </c>
      <c r="D8">
        <v>51.96</v>
      </c>
      <c r="E8">
        <v>3</v>
      </c>
    </row>
    <row r="9" spans="1:7" x14ac:dyDescent="0.2">
      <c r="A9" t="s">
        <v>13</v>
      </c>
      <c r="B9" s="2">
        <v>43329</v>
      </c>
      <c r="C9" t="s">
        <v>6</v>
      </c>
      <c r="D9">
        <v>34.64</v>
      </c>
      <c r="E9">
        <v>6</v>
      </c>
    </row>
    <row r="10" spans="1:7" x14ac:dyDescent="0.2">
      <c r="A10" t="s">
        <v>14</v>
      </c>
      <c r="B10" s="2">
        <v>43433</v>
      </c>
      <c r="C10" t="s">
        <v>6</v>
      </c>
      <c r="D10">
        <v>34.64</v>
      </c>
      <c r="E10">
        <v>1</v>
      </c>
    </row>
    <row r="11" spans="1:7" x14ac:dyDescent="0.2">
      <c r="A11" t="s">
        <v>15</v>
      </c>
      <c r="B11" s="2">
        <v>43445</v>
      </c>
      <c r="C11" t="s">
        <v>6</v>
      </c>
      <c r="D11">
        <v>34.64</v>
      </c>
      <c r="E11">
        <v>5</v>
      </c>
    </row>
    <row r="12" spans="1:7" x14ac:dyDescent="0.2">
      <c r="A12" t="s">
        <v>16</v>
      </c>
      <c r="B12" s="2">
        <v>43550</v>
      </c>
      <c r="C12" t="s">
        <v>6</v>
      </c>
      <c r="D12">
        <v>51.96</v>
      </c>
      <c r="E12">
        <v>6</v>
      </c>
    </row>
    <row r="13" spans="1:7" x14ac:dyDescent="0.2">
      <c r="A13" t="s">
        <v>17</v>
      </c>
      <c r="B13" s="2">
        <v>44077</v>
      </c>
      <c r="C13" t="s">
        <v>6</v>
      </c>
      <c r="D13">
        <v>51.96</v>
      </c>
      <c r="E13">
        <v>2</v>
      </c>
      <c r="F13">
        <f>(D13+2)*(E13+E14)</f>
        <v>161.88</v>
      </c>
      <c r="G13" t="s">
        <v>468</v>
      </c>
    </row>
    <row r="14" spans="1:7" x14ac:dyDescent="0.2">
      <c r="A14" t="s">
        <v>18</v>
      </c>
      <c r="B14" s="2">
        <v>44083</v>
      </c>
      <c r="C14" t="s">
        <v>6</v>
      </c>
      <c r="D14">
        <v>51.96</v>
      </c>
      <c r="E14">
        <v>1</v>
      </c>
    </row>
    <row r="15" spans="1:7" x14ac:dyDescent="0.2">
      <c r="A15" t="s">
        <v>19</v>
      </c>
      <c r="B15" s="2">
        <v>44155</v>
      </c>
      <c r="C15" t="s">
        <v>6</v>
      </c>
      <c r="D15">
        <v>34.64</v>
      </c>
      <c r="E15">
        <v>3</v>
      </c>
      <c r="F15">
        <f>(D15+1)*(E15+E16)</f>
        <v>178.2</v>
      </c>
      <c r="G15" t="s">
        <v>467</v>
      </c>
    </row>
    <row r="16" spans="1:7" x14ac:dyDescent="0.2">
      <c r="A16" t="s">
        <v>20</v>
      </c>
      <c r="B16" s="2">
        <v>44169</v>
      </c>
      <c r="C16" t="s">
        <v>6</v>
      </c>
      <c r="D16">
        <v>34.64</v>
      </c>
      <c r="E16">
        <v>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5"/>
  <sheetViews>
    <sheetView workbookViewId="0">
      <selection activeCell="G14" sqref="G14"/>
    </sheetView>
  </sheetViews>
  <sheetFormatPr baseColWidth="10" defaultColWidth="8.83203125" defaultRowHeight="16" x14ac:dyDescent="0.2"/>
  <cols>
    <col min="2" max="2" width="23.1640625" customWidth="1"/>
    <col min="3" max="3" width="20.1640625" customWidth="1"/>
    <col min="4" max="4" width="26" customWidth="1"/>
    <col min="5" max="5" width="14.33203125" customWidth="1"/>
    <col min="7" max="7" width="20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338</v>
      </c>
      <c r="B2" s="2">
        <v>42909</v>
      </c>
      <c r="C2" t="s">
        <v>339</v>
      </c>
      <c r="D2">
        <v>110.04</v>
      </c>
      <c r="E2">
        <v>1</v>
      </c>
    </row>
    <row r="3" spans="1:7" x14ac:dyDescent="0.2">
      <c r="A3" t="s">
        <v>340</v>
      </c>
      <c r="B3" s="2">
        <v>42942</v>
      </c>
      <c r="C3" t="s">
        <v>339</v>
      </c>
      <c r="D3">
        <v>110.04</v>
      </c>
      <c r="E3">
        <v>1</v>
      </c>
    </row>
    <row r="4" spans="1:7" x14ac:dyDescent="0.2">
      <c r="A4" t="s">
        <v>341</v>
      </c>
      <c r="B4" s="2">
        <v>43018</v>
      </c>
      <c r="C4" t="s">
        <v>339</v>
      </c>
      <c r="D4">
        <v>110.04</v>
      </c>
      <c r="E4">
        <v>1</v>
      </c>
    </row>
    <row r="5" spans="1:7" x14ac:dyDescent="0.2">
      <c r="A5" t="s">
        <v>342</v>
      </c>
      <c r="B5" s="2">
        <v>43067</v>
      </c>
      <c r="C5" t="s">
        <v>339</v>
      </c>
      <c r="D5">
        <v>110.04</v>
      </c>
      <c r="E5">
        <v>8</v>
      </c>
    </row>
    <row r="6" spans="1:7" x14ac:dyDescent="0.2">
      <c r="A6" t="s">
        <v>270</v>
      </c>
      <c r="B6" s="2">
        <v>43469</v>
      </c>
      <c r="C6" t="s">
        <v>339</v>
      </c>
      <c r="D6">
        <v>110.04</v>
      </c>
      <c r="E6">
        <v>2</v>
      </c>
    </row>
    <row r="7" spans="1:7" x14ac:dyDescent="0.2">
      <c r="A7" t="s">
        <v>343</v>
      </c>
      <c r="B7" s="2">
        <v>43752</v>
      </c>
      <c r="C7" t="s">
        <v>339</v>
      </c>
      <c r="D7">
        <v>73.36</v>
      </c>
      <c r="E7">
        <v>7</v>
      </c>
    </row>
    <row r="8" spans="1:7" x14ac:dyDescent="0.2">
      <c r="A8" t="s">
        <v>344</v>
      </c>
      <c r="B8" s="2">
        <v>43797</v>
      </c>
      <c r="C8" t="s">
        <v>339</v>
      </c>
      <c r="D8">
        <v>73.36</v>
      </c>
      <c r="E8">
        <v>7</v>
      </c>
    </row>
    <row r="9" spans="1:7" x14ac:dyDescent="0.2">
      <c r="A9" t="s">
        <v>345</v>
      </c>
      <c r="B9" s="2">
        <v>43809</v>
      </c>
      <c r="C9" t="s">
        <v>339</v>
      </c>
      <c r="D9">
        <v>110.04</v>
      </c>
      <c r="E9">
        <v>2</v>
      </c>
    </row>
    <row r="10" spans="1:7" x14ac:dyDescent="0.2">
      <c r="A10" t="s">
        <v>346</v>
      </c>
      <c r="B10" s="2">
        <v>43809</v>
      </c>
      <c r="C10" t="s">
        <v>339</v>
      </c>
      <c r="D10">
        <v>110.04</v>
      </c>
      <c r="E10">
        <v>4</v>
      </c>
    </row>
    <row r="11" spans="1:7" x14ac:dyDescent="0.2">
      <c r="A11" t="s">
        <v>347</v>
      </c>
      <c r="B11" s="2">
        <v>44030</v>
      </c>
      <c r="C11" t="s">
        <v>339</v>
      </c>
      <c r="D11">
        <v>110.04</v>
      </c>
      <c r="E11">
        <v>2</v>
      </c>
      <c r="F11">
        <f>(D11+2)*(E11+E12+E14+E15)</f>
        <v>1568.5600000000002</v>
      </c>
      <c r="G11" t="s">
        <v>490</v>
      </c>
    </row>
    <row r="12" spans="1:7" x14ac:dyDescent="0.2">
      <c r="A12" t="s">
        <v>348</v>
      </c>
      <c r="B12" s="2">
        <v>44132</v>
      </c>
      <c r="C12" t="s">
        <v>339</v>
      </c>
      <c r="D12">
        <v>110.04</v>
      </c>
      <c r="E12">
        <v>8</v>
      </c>
    </row>
    <row r="13" spans="1:7" x14ac:dyDescent="0.2">
      <c r="A13" t="s">
        <v>349</v>
      </c>
      <c r="B13" s="2">
        <v>44163</v>
      </c>
      <c r="C13" t="s">
        <v>339</v>
      </c>
      <c r="D13">
        <v>73.36</v>
      </c>
      <c r="E13">
        <v>2</v>
      </c>
      <c r="F13">
        <f>(D13+1.1)*E13</f>
        <v>148.91999999999999</v>
      </c>
      <c r="G13" t="s">
        <v>491</v>
      </c>
    </row>
    <row r="14" spans="1:7" x14ac:dyDescent="0.2">
      <c r="A14" t="s">
        <v>350</v>
      </c>
      <c r="B14" s="2">
        <v>44167</v>
      </c>
      <c r="C14" t="s">
        <v>339</v>
      </c>
      <c r="D14">
        <v>110.04</v>
      </c>
      <c r="E14">
        <v>3</v>
      </c>
    </row>
    <row r="15" spans="1:7" x14ac:dyDescent="0.2">
      <c r="A15" t="s">
        <v>351</v>
      </c>
      <c r="B15" s="2">
        <v>44181</v>
      </c>
      <c r="C15" t="s">
        <v>339</v>
      </c>
      <c r="D15">
        <v>110.04</v>
      </c>
      <c r="E15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3"/>
  <sheetViews>
    <sheetView workbookViewId="0">
      <selection activeCell="G10" sqref="G10"/>
    </sheetView>
  </sheetViews>
  <sheetFormatPr baseColWidth="10" defaultColWidth="8.83203125" defaultRowHeight="16" x14ac:dyDescent="0.2"/>
  <cols>
    <col min="2" max="2" width="23.1640625" customWidth="1"/>
    <col min="4" max="4" width="15.1640625" customWidth="1"/>
    <col min="5" max="5" width="19.5" customWidth="1"/>
    <col min="7" max="7" width="21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352</v>
      </c>
      <c r="B2" s="2">
        <v>42838</v>
      </c>
      <c r="C2" t="s">
        <v>353</v>
      </c>
      <c r="D2">
        <v>14.67</v>
      </c>
      <c r="E2">
        <v>13</v>
      </c>
    </row>
    <row r="3" spans="1:7" x14ac:dyDescent="0.2">
      <c r="A3" t="s">
        <v>354</v>
      </c>
      <c r="B3" s="2">
        <v>43148</v>
      </c>
      <c r="C3" t="s">
        <v>353</v>
      </c>
      <c r="D3">
        <v>14.67</v>
      </c>
      <c r="E3">
        <v>5</v>
      </c>
    </row>
    <row r="4" spans="1:7" x14ac:dyDescent="0.2">
      <c r="A4" t="s">
        <v>355</v>
      </c>
      <c r="B4" s="2">
        <v>43288</v>
      </c>
      <c r="C4" t="s">
        <v>353</v>
      </c>
      <c r="D4">
        <v>14.67</v>
      </c>
      <c r="E4">
        <v>2</v>
      </c>
    </row>
    <row r="5" spans="1:7" x14ac:dyDescent="0.2">
      <c r="A5" t="s">
        <v>356</v>
      </c>
      <c r="B5" s="2">
        <v>43398</v>
      </c>
      <c r="C5" t="s">
        <v>353</v>
      </c>
      <c r="D5">
        <v>14.67</v>
      </c>
      <c r="E5">
        <v>7</v>
      </c>
    </row>
    <row r="6" spans="1:7" x14ac:dyDescent="0.2">
      <c r="A6" t="s">
        <v>357</v>
      </c>
      <c r="B6" s="2">
        <v>43726</v>
      </c>
      <c r="C6" t="s">
        <v>353</v>
      </c>
      <c r="D6">
        <v>16.170000000000002</v>
      </c>
      <c r="E6">
        <v>2</v>
      </c>
    </row>
    <row r="7" spans="1:7" x14ac:dyDescent="0.2">
      <c r="A7" t="s">
        <v>358</v>
      </c>
      <c r="B7" s="2">
        <v>43782</v>
      </c>
      <c r="C7" t="s">
        <v>353</v>
      </c>
      <c r="D7">
        <v>16.170000000000002</v>
      </c>
      <c r="E7">
        <v>4</v>
      </c>
    </row>
    <row r="8" spans="1:7" x14ac:dyDescent="0.2">
      <c r="A8" t="s">
        <v>359</v>
      </c>
      <c r="B8" s="2">
        <v>43971</v>
      </c>
      <c r="C8" t="s">
        <v>353</v>
      </c>
      <c r="D8">
        <v>10.78</v>
      </c>
      <c r="E8">
        <v>1</v>
      </c>
      <c r="F8">
        <f>(D8+0.5)*(E8+E10+E12+E13)</f>
        <v>203.04</v>
      </c>
      <c r="G8" t="s">
        <v>492</v>
      </c>
    </row>
    <row r="9" spans="1:7" x14ac:dyDescent="0.2">
      <c r="A9" t="s">
        <v>360</v>
      </c>
      <c r="B9" s="2">
        <v>44112</v>
      </c>
      <c r="C9" t="s">
        <v>353</v>
      </c>
      <c r="D9">
        <v>16.170000000000002</v>
      </c>
      <c r="E9">
        <v>6</v>
      </c>
      <c r="F9">
        <f>(D9+0.9)*(E9+E11)</f>
        <v>153.63</v>
      </c>
      <c r="G9" t="s">
        <v>493</v>
      </c>
    </row>
    <row r="10" spans="1:7" x14ac:dyDescent="0.2">
      <c r="A10" t="s">
        <v>361</v>
      </c>
      <c r="B10" s="2">
        <v>44124</v>
      </c>
      <c r="C10" t="s">
        <v>353</v>
      </c>
      <c r="D10">
        <v>10.78</v>
      </c>
      <c r="E10">
        <v>4</v>
      </c>
    </row>
    <row r="11" spans="1:7" x14ac:dyDescent="0.2">
      <c r="A11" t="s">
        <v>362</v>
      </c>
      <c r="B11" s="2">
        <v>44140</v>
      </c>
      <c r="C11" t="s">
        <v>353</v>
      </c>
      <c r="D11">
        <v>16.170000000000002</v>
      </c>
      <c r="E11">
        <v>3</v>
      </c>
    </row>
    <row r="12" spans="1:7" x14ac:dyDescent="0.2">
      <c r="A12" t="s">
        <v>363</v>
      </c>
      <c r="B12" s="2">
        <v>44162</v>
      </c>
      <c r="C12" t="s">
        <v>353</v>
      </c>
      <c r="D12">
        <v>10.78</v>
      </c>
      <c r="E12">
        <v>10</v>
      </c>
    </row>
    <row r="13" spans="1:7" x14ac:dyDescent="0.2">
      <c r="A13" t="s">
        <v>364</v>
      </c>
      <c r="B13" s="2">
        <v>44166</v>
      </c>
      <c r="C13" t="s">
        <v>353</v>
      </c>
      <c r="D13">
        <v>10.78</v>
      </c>
      <c r="E13">
        <v>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9"/>
  <sheetViews>
    <sheetView workbookViewId="0">
      <selection activeCell="C9" sqref="C9"/>
    </sheetView>
  </sheetViews>
  <sheetFormatPr baseColWidth="10" defaultColWidth="8.83203125" defaultRowHeight="16" x14ac:dyDescent="0.2"/>
  <cols>
    <col min="1" max="1" width="23.1640625" customWidth="1"/>
    <col min="2" max="2" width="30.83203125" customWidth="1"/>
    <col min="3" max="3" width="28.1640625" customWidth="1"/>
    <col min="7" max="7" width="16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365</v>
      </c>
      <c r="B2" s="2">
        <v>42780</v>
      </c>
      <c r="C2" t="s">
        <v>366</v>
      </c>
      <c r="D2">
        <v>116.25</v>
      </c>
      <c r="E2">
        <v>4</v>
      </c>
    </row>
    <row r="3" spans="1:7" x14ac:dyDescent="0.2">
      <c r="A3" t="s">
        <v>367</v>
      </c>
      <c r="B3" s="2">
        <v>42805</v>
      </c>
      <c r="C3" t="s">
        <v>366</v>
      </c>
      <c r="D3">
        <v>77.5</v>
      </c>
      <c r="E3">
        <v>2</v>
      </c>
    </row>
    <row r="4" spans="1:7" x14ac:dyDescent="0.2">
      <c r="A4" t="s">
        <v>368</v>
      </c>
      <c r="B4" s="2">
        <v>42993</v>
      </c>
      <c r="C4" t="s">
        <v>366</v>
      </c>
      <c r="D4">
        <v>116.25</v>
      </c>
      <c r="E4">
        <v>2</v>
      </c>
    </row>
    <row r="5" spans="1:7" x14ac:dyDescent="0.2">
      <c r="A5" t="s">
        <v>369</v>
      </c>
      <c r="B5" s="2">
        <v>43139</v>
      </c>
      <c r="C5" t="s">
        <v>366</v>
      </c>
      <c r="D5">
        <v>116.25</v>
      </c>
      <c r="E5">
        <v>4</v>
      </c>
    </row>
    <row r="6" spans="1:7" x14ac:dyDescent="0.2">
      <c r="A6" t="s">
        <v>370</v>
      </c>
      <c r="B6" s="2">
        <v>43280</v>
      </c>
      <c r="C6" t="s">
        <v>366</v>
      </c>
      <c r="D6">
        <v>116.25</v>
      </c>
      <c r="E6">
        <v>1</v>
      </c>
    </row>
    <row r="7" spans="1:7" x14ac:dyDescent="0.2">
      <c r="A7" t="s">
        <v>371</v>
      </c>
      <c r="B7" s="2">
        <v>43329</v>
      </c>
      <c r="C7" t="s">
        <v>366</v>
      </c>
      <c r="D7">
        <v>116.25</v>
      </c>
      <c r="E7">
        <v>5</v>
      </c>
    </row>
    <row r="8" spans="1:7" x14ac:dyDescent="0.2">
      <c r="A8" t="s">
        <v>372</v>
      </c>
      <c r="B8" s="2">
        <v>43711</v>
      </c>
      <c r="C8" t="s">
        <v>366</v>
      </c>
      <c r="D8">
        <v>116.25</v>
      </c>
      <c r="E8">
        <v>12</v>
      </c>
    </row>
    <row r="9" spans="1:7" x14ac:dyDescent="0.2">
      <c r="A9" t="s">
        <v>373</v>
      </c>
      <c r="B9" s="2">
        <v>44077</v>
      </c>
      <c r="C9" t="s">
        <v>366</v>
      </c>
      <c r="D9">
        <v>116.25</v>
      </c>
      <c r="E9">
        <v>2</v>
      </c>
      <c r="F9">
        <f>(D9+2)*E9</f>
        <v>236.5</v>
      </c>
      <c r="G9" t="s">
        <v>494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9"/>
  <sheetViews>
    <sheetView workbookViewId="0">
      <selection activeCell="C9" sqref="C9"/>
    </sheetView>
  </sheetViews>
  <sheetFormatPr baseColWidth="10" defaultColWidth="8.83203125" defaultRowHeight="16" x14ac:dyDescent="0.2"/>
  <cols>
    <col min="2" max="2" width="28.1640625" customWidth="1"/>
    <col min="3" max="3" width="19" customWidth="1"/>
    <col min="7" max="7" width="20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374</v>
      </c>
      <c r="B2" s="2">
        <v>42977</v>
      </c>
      <c r="C2" t="s">
        <v>375</v>
      </c>
      <c r="D2">
        <v>569.22</v>
      </c>
      <c r="E2">
        <v>1</v>
      </c>
    </row>
    <row r="3" spans="1:7" x14ac:dyDescent="0.2">
      <c r="A3" t="s">
        <v>376</v>
      </c>
      <c r="B3" s="2">
        <v>43022</v>
      </c>
      <c r="C3" t="s">
        <v>375</v>
      </c>
      <c r="D3">
        <v>569.22</v>
      </c>
      <c r="E3">
        <v>4</v>
      </c>
    </row>
    <row r="4" spans="1:7" x14ac:dyDescent="0.2">
      <c r="A4" t="s">
        <v>377</v>
      </c>
      <c r="B4" s="2">
        <v>43086</v>
      </c>
      <c r="C4" t="s">
        <v>375</v>
      </c>
      <c r="D4">
        <v>569.22</v>
      </c>
      <c r="E4">
        <v>4</v>
      </c>
    </row>
    <row r="5" spans="1:7" x14ac:dyDescent="0.2">
      <c r="A5" t="s">
        <v>378</v>
      </c>
      <c r="B5" s="2">
        <v>43392</v>
      </c>
      <c r="C5" t="s">
        <v>375</v>
      </c>
      <c r="D5">
        <v>379.48</v>
      </c>
      <c r="E5">
        <v>2</v>
      </c>
    </row>
    <row r="6" spans="1:7" x14ac:dyDescent="0.2">
      <c r="A6" t="s">
        <v>379</v>
      </c>
      <c r="B6" s="2">
        <v>43397</v>
      </c>
      <c r="C6" t="s">
        <v>375</v>
      </c>
      <c r="D6">
        <v>569.22</v>
      </c>
      <c r="E6">
        <v>3</v>
      </c>
    </row>
    <row r="7" spans="1:7" x14ac:dyDescent="0.2">
      <c r="A7" t="s">
        <v>380</v>
      </c>
      <c r="B7" s="2">
        <v>43462</v>
      </c>
      <c r="C7" t="s">
        <v>375</v>
      </c>
      <c r="D7">
        <v>569.22</v>
      </c>
      <c r="E7">
        <v>2</v>
      </c>
    </row>
    <row r="8" spans="1:7" x14ac:dyDescent="0.2">
      <c r="A8" t="s">
        <v>381</v>
      </c>
      <c r="B8" s="2">
        <v>43480</v>
      </c>
      <c r="C8" t="s">
        <v>375</v>
      </c>
      <c r="D8">
        <v>569.22</v>
      </c>
      <c r="E8">
        <v>7</v>
      </c>
    </row>
    <row r="9" spans="1:7" x14ac:dyDescent="0.2">
      <c r="A9" t="s">
        <v>382</v>
      </c>
      <c r="B9" s="2">
        <v>43939</v>
      </c>
      <c r="C9" t="s">
        <v>375</v>
      </c>
      <c r="D9">
        <v>569.22</v>
      </c>
      <c r="E9">
        <v>3</v>
      </c>
      <c r="F9">
        <f>(D9+2.1)*E9</f>
        <v>1713.96</v>
      </c>
      <c r="G9" t="s">
        <v>495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0"/>
  <sheetViews>
    <sheetView topLeftCell="A15" workbookViewId="0">
      <selection activeCell="G29" sqref="G29"/>
    </sheetView>
  </sheetViews>
  <sheetFormatPr baseColWidth="10" defaultColWidth="8.83203125" defaultRowHeight="16" x14ac:dyDescent="0.2"/>
  <cols>
    <col min="2" max="2" width="25.6640625" customWidth="1"/>
    <col min="3" max="3" width="31.5" customWidth="1"/>
    <col min="7" max="7" width="19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383</v>
      </c>
      <c r="B2" s="2">
        <v>42741</v>
      </c>
      <c r="C2" t="s">
        <v>384</v>
      </c>
      <c r="D2">
        <v>20.16</v>
      </c>
      <c r="E2">
        <v>3</v>
      </c>
    </row>
    <row r="3" spans="1:5" x14ac:dyDescent="0.2">
      <c r="A3" t="s">
        <v>385</v>
      </c>
      <c r="B3" s="2">
        <v>42866</v>
      </c>
      <c r="C3" t="s">
        <v>384</v>
      </c>
      <c r="D3">
        <v>20.16</v>
      </c>
      <c r="E3">
        <v>4</v>
      </c>
    </row>
    <row r="4" spans="1:5" x14ac:dyDescent="0.2">
      <c r="A4" t="s">
        <v>386</v>
      </c>
      <c r="B4" s="2">
        <v>42910</v>
      </c>
      <c r="C4" t="s">
        <v>384</v>
      </c>
      <c r="D4">
        <v>20.16</v>
      </c>
      <c r="E4">
        <v>3</v>
      </c>
    </row>
    <row r="5" spans="1:5" x14ac:dyDescent="0.2">
      <c r="A5" t="s">
        <v>387</v>
      </c>
      <c r="B5" s="2">
        <v>42913</v>
      </c>
      <c r="C5" t="s">
        <v>384</v>
      </c>
      <c r="D5">
        <v>20.16</v>
      </c>
      <c r="E5">
        <v>2</v>
      </c>
    </row>
    <row r="6" spans="1:5" x14ac:dyDescent="0.2">
      <c r="A6" t="s">
        <v>388</v>
      </c>
      <c r="B6" s="2">
        <v>42971</v>
      </c>
      <c r="C6" t="s">
        <v>384</v>
      </c>
      <c r="D6">
        <v>20.16</v>
      </c>
      <c r="E6">
        <v>2</v>
      </c>
    </row>
    <row r="7" spans="1:5" x14ac:dyDescent="0.2">
      <c r="A7" t="s">
        <v>389</v>
      </c>
      <c r="B7" s="2">
        <v>43004</v>
      </c>
      <c r="C7" t="s">
        <v>384</v>
      </c>
      <c r="D7">
        <v>20.16</v>
      </c>
      <c r="E7">
        <v>3</v>
      </c>
    </row>
    <row r="8" spans="1:5" x14ac:dyDescent="0.2">
      <c r="A8" t="s">
        <v>390</v>
      </c>
      <c r="B8" s="2">
        <v>43020</v>
      </c>
      <c r="C8" t="s">
        <v>384</v>
      </c>
      <c r="D8">
        <v>20.16</v>
      </c>
      <c r="E8">
        <v>5</v>
      </c>
    </row>
    <row r="9" spans="1:5" x14ac:dyDescent="0.2">
      <c r="A9" t="s">
        <v>391</v>
      </c>
      <c r="B9" s="2">
        <v>43020</v>
      </c>
      <c r="C9" t="s">
        <v>384</v>
      </c>
      <c r="D9">
        <v>20.16</v>
      </c>
      <c r="E9">
        <v>5</v>
      </c>
    </row>
    <row r="10" spans="1:5" x14ac:dyDescent="0.2">
      <c r="A10" t="s">
        <v>392</v>
      </c>
      <c r="B10" s="2">
        <v>43036</v>
      </c>
      <c r="C10" t="s">
        <v>384</v>
      </c>
      <c r="D10">
        <v>20.16</v>
      </c>
      <c r="E10">
        <v>14</v>
      </c>
    </row>
    <row r="11" spans="1:5" x14ac:dyDescent="0.2">
      <c r="A11" t="s">
        <v>393</v>
      </c>
      <c r="B11" s="2">
        <v>43165</v>
      </c>
      <c r="C11" t="s">
        <v>384</v>
      </c>
      <c r="D11">
        <v>20.16</v>
      </c>
      <c r="E11">
        <v>2</v>
      </c>
    </row>
    <row r="12" spans="1:5" x14ac:dyDescent="0.2">
      <c r="A12" t="s">
        <v>394</v>
      </c>
      <c r="B12" s="2">
        <v>43181</v>
      </c>
      <c r="C12" t="s">
        <v>384</v>
      </c>
      <c r="D12">
        <v>20.16</v>
      </c>
      <c r="E12">
        <v>6</v>
      </c>
    </row>
    <row r="13" spans="1:5" x14ac:dyDescent="0.2">
      <c r="A13" t="s">
        <v>395</v>
      </c>
      <c r="B13" s="2">
        <v>43334</v>
      </c>
      <c r="C13" t="s">
        <v>384</v>
      </c>
      <c r="D13">
        <v>20.16</v>
      </c>
      <c r="E13">
        <v>9</v>
      </c>
    </row>
    <row r="14" spans="1:5" x14ac:dyDescent="0.2">
      <c r="A14" t="s">
        <v>396</v>
      </c>
      <c r="B14" s="2">
        <v>43349</v>
      </c>
      <c r="C14" t="s">
        <v>384</v>
      </c>
      <c r="D14">
        <v>20.16</v>
      </c>
      <c r="E14">
        <v>3</v>
      </c>
    </row>
    <row r="15" spans="1:5" x14ac:dyDescent="0.2">
      <c r="A15" t="s">
        <v>397</v>
      </c>
      <c r="B15" s="2">
        <v>43378</v>
      </c>
      <c r="C15" t="s">
        <v>384</v>
      </c>
      <c r="D15">
        <v>20.16</v>
      </c>
      <c r="E15">
        <v>3</v>
      </c>
    </row>
    <row r="16" spans="1:5" x14ac:dyDescent="0.2">
      <c r="A16" t="s">
        <v>398</v>
      </c>
      <c r="B16" s="2">
        <v>43402</v>
      </c>
      <c r="C16" t="s">
        <v>384</v>
      </c>
      <c r="D16">
        <v>13.44</v>
      </c>
      <c r="E16">
        <v>4</v>
      </c>
    </row>
    <row r="17" spans="1:7" x14ac:dyDescent="0.2">
      <c r="A17" t="s">
        <v>399</v>
      </c>
      <c r="B17" s="2">
        <v>43412</v>
      </c>
      <c r="C17" t="s">
        <v>384</v>
      </c>
      <c r="D17">
        <v>20.16</v>
      </c>
      <c r="E17">
        <v>7</v>
      </c>
    </row>
    <row r="18" spans="1:7" x14ac:dyDescent="0.2">
      <c r="A18" t="s">
        <v>400</v>
      </c>
      <c r="B18" s="2">
        <v>43419</v>
      </c>
      <c r="C18" t="s">
        <v>384</v>
      </c>
      <c r="D18">
        <v>20.16</v>
      </c>
      <c r="E18">
        <v>3</v>
      </c>
    </row>
    <row r="19" spans="1:7" x14ac:dyDescent="0.2">
      <c r="A19" t="s">
        <v>401</v>
      </c>
      <c r="B19" s="2">
        <v>43463</v>
      </c>
      <c r="C19" t="s">
        <v>384</v>
      </c>
      <c r="D19">
        <v>20.16</v>
      </c>
      <c r="E19">
        <v>2</v>
      </c>
    </row>
    <row r="20" spans="1:7" x14ac:dyDescent="0.2">
      <c r="A20" t="s">
        <v>402</v>
      </c>
      <c r="B20" s="2">
        <v>43483</v>
      </c>
      <c r="C20" t="s">
        <v>384</v>
      </c>
      <c r="D20">
        <v>20.16</v>
      </c>
      <c r="E20">
        <v>1</v>
      </c>
    </row>
    <row r="21" spans="1:7" x14ac:dyDescent="0.2">
      <c r="A21" t="s">
        <v>403</v>
      </c>
      <c r="B21" s="2">
        <v>43524</v>
      </c>
      <c r="C21" t="s">
        <v>384</v>
      </c>
      <c r="D21">
        <v>20.16</v>
      </c>
      <c r="E21">
        <v>3</v>
      </c>
    </row>
    <row r="22" spans="1:7" x14ac:dyDescent="0.2">
      <c r="A22" t="s">
        <v>404</v>
      </c>
      <c r="B22" s="2">
        <v>43635</v>
      </c>
      <c r="C22" t="s">
        <v>384</v>
      </c>
      <c r="D22">
        <v>20.16</v>
      </c>
      <c r="E22">
        <v>3</v>
      </c>
    </row>
    <row r="23" spans="1:7" x14ac:dyDescent="0.2">
      <c r="A23" t="s">
        <v>405</v>
      </c>
      <c r="B23" s="2">
        <v>43687</v>
      </c>
      <c r="C23" t="s">
        <v>384</v>
      </c>
      <c r="D23">
        <v>13.44</v>
      </c>
      <c r="E23">
        <v>2</v>
      </c>
    </row>
    <row r="24" spans="1:7" x14ac:dyDescent="0.2">
      <c r="A24" t="s">
        <v>406</v>
      </c>
      <c r="B24" s="2">
        <v>43733</v>
      </c>
      <c r="C24" t="s">
        <v>384</v>
      </c>
      <c r="D24">
        <v>20.16</v>
      </c>
      <c r="E24">
        <v>5</v>
      </c>
    </row>
    <row r="25" spans="1:7" x14ac:dyDescent="0.2">
      <c r="A25" t="s">
        <v>407</v>
      </c>
      <c r="B25" s="2">
        <v>43784</v>
      </c>
      <c r="C25" t="s">
        <v>384</v>
      </c>
      <c r="D25">
        <v>20.16</v>
      </c>
      <c r="E25">
        <v>3</v>
      </c>
    </row>
    <row r="26" spans="1:7" x14ac:dyDescent="0.2">
      <c r="A26" t="s">
        <v>408</v>
      </c>
      <c r="B26" s="2">
        <v>43819</v>
      </c>
      <c r="C26" t="s">
        <v>384</v>
      </c>
      <c r="D26">
        <v>20.16</v>
      </c>
      <c r="E26">
        <v>1</v>
      </c>
    </row>
    <row r="27" spans="1:7" x14ac:dyDescent="0.2">
      <c r="A27" t="s">
        <v>409</v>
      </c>
      <c r="B27" s="2">
        <v>43860</v>
      </c>
      <c r="C27" t="s">
        <v>384</v>
      </c>
      <c r="D27">
        <v>13.44</v>
      </c>
      <c r="E27">
        <v>1</v>
      </c>
      <c r="F27">
        <f>(D27+0.3)*E27</f>
        <v>13.74</v>
      </c>
      <c r="G27" t="s">
        <v>496</v>
      </c>
    </row>
    <row r="28" spans="1:7" x14ac:dyDescent="0.2">
      <c r="A28" t="s">
        <v>410</v>
      </c>
      <c r="B28" s="2">
        <v>43865</v>
      </c>
      <c r="C28" t="s">
        <v>384</v>
      </c>
      <c r="D28">
        <v>20.16</v>
      </c>
      <c r="E28">
        <v>3</v>
      </c>
      <c r="F28">
        <f>(D28+1.2)*(SUM(E28:E40))</f>
        <v>1089.3599999999999</v>
      </c>
      <c r="G28" t="s">
        <v>497</v>
      </c>
    </row>
    <row r="29" spans="1:7" x14ac:dyDescent="0.2">
      <c r="A29" t="s">
        <v>411</v>
      </c>
      <c r="B29" s="2">
        <v>43910</v>
      </c>
      <c r="C29" t="s">
        <v>384</v>
      </c>
      <c r="D29">
        <v>20.16</v>
      </c>
      <c r="E29">
        <v>4</v>
      </c>
    </row>
    <row r="30" spans="1:7" x14ac:dyDescent="0.2">
      <c r="A30" t="s">
        <v>412</v>
      </c>
      <c r="B30" s="2">
        <v>43926</v>
      </c>
      <c r="C30" t="s">
        <v>384</v>
      </c>
      <c r="D30">
        <v>20.16</v>
      </c>
      <c r="E30">
        <v>3</v>
      </c>
    </row>
    <row r="31" spans="1:7" x14ac:dyDescent="0.2">
      <c r="A31" t="s">
        <v>413</v>
      </c>
      <c r="B31" s="2">
        <v>43938</v>
      </c>
      <c r="C31" t="s">
        <v>384</v>
      </c>
      <c r="D31">
        <v>20.16</v>
      </c>
      <c r="E31">
        <v>3</v>
      </c>
    </row>
    <row r="32" spans="1:7" x14ac:dyDescent="0.2">
      <c r="A32" t="s">
        <v>414</v>
      </c>
      <c r="B32" s="2">
        <v>44012</v>
      </c>
      <c r="C32" t="s">
        <v>384</v>
      </c>
      <c r="D32">
        <v>20.16</v>
      </c>
      <c r="E32">
        <v>2</v>
      </c>
    </row>
    <row r="33" spans="1:5" x14ac:dyDescent="0.2">
      <c r="A33" t="s">
        <v>415</v>
      </c>
      <c r="B33" s="2">
        <v>44036</v>
      </c>
      <c r="C33" t="s">
        <v>384</v>
      </c>
      <c r="D33">
        <v>20.16</v>
      </c>
      <c r="E33">
        <v>6</v>
      </c>
    </row>
    <row r="34" spans="1:5" x14ac:dyDescent="0.2">
      <c r="A34" t="s">
        <v>416</v>
      </c>
      <c r="B34" s="2">
        <v>44048</v>
      </c>
      <c r="C34" t="s">
        <v>384</v>
      </c>
      <c r="D34">
        <v>20.16</v>
      </c>
      <c r="E34">
        <v>3</v>
      </c>
    </row>
    <row r="35" spans="1:5" x14ac:dyDescent="0.2">
      <c r="A35" t="s">
        <v>417</v>
      </c>
      <c r="B35" s="2">
        <v>44055</v>
      </c>
      <c r="C35" t="s">
        <v>384</v>
      </c>
      <c r="D35">
        <v>20.16</v>
      </c>
      <c r="E35">
        <v>5</v>
      </c>
    </row>
    <row r="36" spans="1:5" x14ac:dyDescent="0.2">
      <c r="A36" t="s">
        <v>418</v>
      </c>
      <c r="B36" s="2">
        <v>44089</v>
      </c>
      <c r="C36" t="s">
        <v>384</v>
      </c>
      <c r="D36">
        <v>20.16</v>
      </c>
      <c r="E36">
        <v>8</v>
      </c>
    </row>
    <row r="37" spans="1:5" x14ac:dyDescent="0.2">
      <c r="A37" t="s">
        <v>419</v>
      </c>
      <c r="B37" s="2">
        <v>44094</v>
      </c>
      <c r="C37" t="s">
        <v>384</v>
      </c>
      <c r="D37">
        <v>20.16</v>
      </c>
      <c r="E37">
        <v>3</v>
      </c>
    </row>
    <row r="38" spans="1:5" x14ac:dyDescent="0.2">
      <c r="A38" t="s">
        <v>420</v>
      </c>
      <c r="B38" s="2">
        <v>44097</v>
      </c>
      <c r="C38" t="s">
        <v>384</v>
      </c>
      <c r="D38">
        <v>20.16</v>
      </c>
      <c r="E38">
        <v>7</v>
      </c>
    </row>
    <row r="39" spans="1:5" x14ac:dyDescent="0.2">
      <c r="A39" t="s">
        <v>421</v>
      </c>
      <c r="B39" s="2">
        <v>44138</v>
      </c>
      <c r="C39" t="s">
        <v>384</v>
      </c>
      <c r="D39">
        <v>20.16</v>
      </c>
      <c r="E39">
        <v>2</v>
      </c>
    </row>
    <row r="40" spans="1:5" x14ac:dyDescent="0.2">
      <c r="A40" t="s">
        <v>422</v>
      </c>
      <c r="B40" s="2">
        <v>44173</v>
      </c>
      <c r="C40" t="s">
        <v>384</v>
      </c>
      <c r="D40">
        <v>20.16</v>
      </c>
      <c r="E40">
        <v>2</v>
      </c>
    </row>
  </sheetData>
  <pageMargins left="0.75" right="0.75" top="1" bottom="1" header="0.5" footer="0.5"/>
  <ignoredErrors>
    <ignoredError sqref="F28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6"/>
  <sheetViews>
    <sheetView tabSelected="1" workbookViewId="0">
      <selection activeCell="G9" sqref="G9"/>
    </sheetView>
  </sheetViews>
  <sheetFormatPr baseColWidth="10" defaultColWidth="8.83203125" defaultRowHeight="16" x14ac:dyDescent="0.2"/>
  <cols>
    <col min="2" max="2" width="19.6640625" customWidth="1"/>
    <col min="3" max="3" width="25.6640625" customWidth="1"/>
    <col min="7" max="7" width="2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423</v>
      </c>
      <c r="B2" s="2">
        <v>42999</v>
      </c>
      <c r="C2" t="s">
        <v>424</v>
      </c>
      <c r="D2">
        <v>42.72</v>
      </c>
      <c r="E2">
        <v>4</v>
      </c>
    </row>
    <row r="3" spans="1:7" x14ac:dyDescent="0.2">
      <c r="A3" t="s">
        <v>425</v>
      </c>
      <c r="B3" s="2">
        <v>43070</v>
      </c>
      <c r="C3" t="s">
        <v>424</v>
      </c>
      <c r="D3">
        <v>28.48</v>
      </c>
      <c r="E3">
        <v>1</v>
      </c>
    </row>
    <row r="4" spans="1:7" x14ac:dyDescent="0.2">
      <c r="A4" t="s">
        <v>426</v>
      </c>
      <c r="B4" s="2">
        <v>43221</v>
      </c>
      <c r="C4" t="s">
        <v>424</v>
      </c>
      <c r="D4">
        <v>42.72</v>
      </c>
      <c r="E4">
        <v>4</v>
      </c>
    </row>
    <row r="5" spans="1:7" x14ac:dyDescent="0.2">
      <c r="A5" t="s">
        <v>427</v>
      </c>
      <c r="B5" s="2">
        <v>43286</v>
      </c>
      <c r="C5" t="s">
        <v>424</v>
      </c>
      <c r="D5">
        <v>42.72</v>
      </c>
      <c r="E5">
        <v>2</v>
      </c>
    </row>
    <row r="6" spans="1:7" x14ac:dyDescent="0.2">
      <c r="A6" t="s">
        <v>428</v>
      </c>
      <c r="B6" s="2">
        <v>43605</v>
      </c>
      <c r="C6" t="s">
        <v>424</v>
      </c>
      <c r="D6">
        <v>28.48</v>
      </c>
      <c r="E6">
        <v>3</v>
      </c>
    </row>
    <row r="7" spans="1:7" x14ac:dyDescent="0.2">
      <c r="A7" t="s">
        <v>429</v>
      </c>
      <c r="B7" s="2">
        <v>43754</v>
      </c>
      <c r="C7" t="s">
        <v>424</v>
      </c>
      <c r="D7">
        <v>42.72</v>
      </c>
      <c r="E7">
        <v>2</v>
      </c>
    </row>
    <row r="8" spans="1:7" x14ac:dyDescent="0.2">
      <c r="A8" t="s">
        <v>430</v>
      </c>
      <c r="B8" s="2">
        <v>43844</v>
      </c>
      <c r="C8" t="s">
        <v>424</v>
      </c>
      <c r="D8">
        <v>42.72</v>
      </c>
      <c r="E8">
        <v>2</v>
      </c>
      <c r="F8">
        <f>(D8+1.3)*(SUM(E8:E16))</f>
        <v>1540.6999999999998</v>
      </c>
      <c r="G8" t="s">
        <v>498</v>
      </c>
    </row>
    <row r="9" spans="1:7" x14ac:dyDescent="0.2">
      <c r="A9" t="s">
        <v>431</v>
      </c>
      <c r="B9" s="2">
        <v>43876</v>
      </c>
      <c r="C9" t="s">
        <v>424</v>
      </c>
      <c r="D9">
        <v>42.72</v>
      </c>
      <c r="E9">
        <v>2</v>
      </c>
    </row>
    <row r="10" spans="1:7" x14ac:dyDescent="0.2">
      <c r="A10" t="s">
        <v>432</v>
      </c>
      <c r="B10" s="2">
        <v>43882</v>
      </c>
      <c r="C10" t="s">
        <v>424</v>
      </c>
      <c r="D10">
        <v>42.72</v>
      </c>
      <c r="E10">
        <v>12</v>
      </c>
    </row>
    <row r="11" spans="1:7" x14ac:dyDescent="0.2">
      <c r="A11" t="s">
        <v>106</v>
      </c>
      <c r="B11" s="2">
        <v>43932</v>
      </c>
      <c r="C11" t="s">
        <v>424</v>
      </c>
      <c r="D11">
        <v>42.72</v>
      </c>
      <c r="E11">
        <v>2</v>
      </c>
    </row>
    <row r="12" spans="1:7" x14ac:dyDescent="0.2">
      <c r="A12" t="s">
        <v>433</v>
      </c>
      <c r="B12" s="2">
        <v>43932</v>
      </c>
      <c r="C12" t="s">
        <v>424</v>
      </c>
      <c r="D12">
        <v>42.72</v>
      </c>
      <c r="E12">
        <v>2</v>
      </c>
    </row>
    <row r="13" spans="1:7" x14ac:dyDescent="0.2">
      <c r="A13" t="s">
        <v>434</v>
      </c>
      <c r="B13" s="2">
        <v>43953</v>
      </c>
      <c r="C13" t="s">
        <v>424</v>
      </c>
      <c r="D13">
        <v>42.72</v>
      </c>
      <c r="E13">
        <v>7</v>
      </c>
    </row>
    <row r="14" spans="1:7" x14ac:dyDescent="0.2">
      <c r="A14" t="s">
        <v>435</v>
      </c>
      <c r="B14" s="2">
        <v>43956</v>
      </c>
      <c r="C14" t="s">
        <v>424</v>
      </c>
      <c r="D14">
        <v>42.72</v>
      </c>
      <c r="E14">
        <v>2</v>
      </c>
    </row>
    <row r="15" spans="1:7" x14ac:dyDescent="0.2">
      <c r="A15" t="s">
        <v>436</v>
      </c>
      <c r="B15" s="2">
        <v>44057</v>
      </c>
      <c r="C15" t="s">
        <v>424</v>
      </c>
      <c r="D15">
        <v>42.72</v>
      </c>
      <c r="E15">
        <v>4</v>
      </c>
    </row>
    <row r="16" spans="1:7" x14ac:dyDescent="0.2">
      <c r="A16" t="s">
        <v>437</v>
      </c>
      <c r="B16" s="2">
        <v>44091</v>
      </c>
      <c r="C16" t="s">
        <v>424</v>
      </c>
      <c r="D16">
        <v>42.72</v>
      </c>
      <c r="E16">
        <v>2</v>
      </c>
    </row>
  </sheetData>
  <pageMargins left="0.75" right="0.75" top="1" bottom="1" header="0.5" footer="0.5"/>
  <ignoredErrors>
    <ignoredError sqref="F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G15" sqref="G15"/>
    </sheetView>
  </sheetViews>
  <sheetFormatPr baseColWidth="10" defaultColWidth="8.83203125" defaultRowHeight="16" x14ac:dyDescent="0.2"/>
  <cols>
    <col min="2" max="2" width="20.33203125" customWidth="1"/>
    <col min="3" max="3" width="43.1640625" customWidth="1"/>
    <col min="7" max="7" width="20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21</v>
      </c>
      <c r="B2" s="2">
        <v>42895</v>
      </c>
      <c r="C2" t="s">
        <v>22</v>
      </c>
      <c r="D2">
        <v>42.58</v>
      </c>
      <c r="E2">
        <v>1</v>
      </c>
    </row>
    <row r="3" spans="1:7" x14ac:dyDescent="0.2">
      <c r="A3" t="s">
        <v>23</v>
      </c>
      <c r="B3" s="2">
        <v>43075</v>
      </c>
      <c r="C3" t="s">
        <v>22</v>
      </c>
      <c r="D3">
        <v>42.58</v>
      </c>
      <c r="E3">
        <v>4</v>
      </c>
    </row>
    <row r="4" spans="1:7" x14ac:dyDescent="0.2">
      <c r="A4" t="s">
        <v>24</v>
      </c>
      <c r="B4" s="2">
        <v>43147</v>
      </c>
      <c r="C4" t="s">
        <v>22</v>
      </c>
      <c r="D4">
        <v>63.87</v>
      </c>
      <c r="E4">
        <v>2</v>
      </c>
    </row>
    <row r="5" spans="1:7" x14ac:dyDescent="0.2">
      <c r="A5" t="s">
        <v>25</v>
      </c>
      <c r="B5" s="2">
        <v>43349</v>
      </c>
      <c r="C5" t="s">
        <v>22</v>
      </c>
      <c r="D5">
        <v>42.58</v>
      </c>
      <c r="E5">
        <v>7</v>
      </c>
    </row>
    <row r="6" spans="1:7" x14ac:dyDescent="0.2">
      <c r="A6" t="s">
        <v>26</v>
      </c>
      <c r="B6" s="2">
        <v>43412</v>
      </c>
      <c r="C6" t="s">
        <v>22</v>
      </c>
      <c r="D6">
        <v>63.87</v>
      </c>
      <c r="E6">
        <v>1</v>
      </c>
    </row>
    <row r="7" spans="1:7" x14ac:dyDescent="0.2">
      <c r="A7" t="s">
        <v>27</v>
      </c>
      <c r="B7" s="2">
        <v>43413</v>
      </c>
      <c r="C7" t="s">
        <v>22</v>
      </c>
      <c r="D7">
        <v>63.87</v>
      </c>
      <c r="E7">
        <v>4</v>
      </c>
    </row>
    <row r="8" spans="1:7" x14ac:dyDescent="0.2">
      <c r="A8" t="s">
        <v>28</v>
      </c>
      <c r="B8" s="2">
        <v>43413</v>
      </c>
      <c r="C8" t="s">
        <v>22</v>
      </c>
      <c r="D8">
        <v>63.87</v>
      </c>
      <c r="E8">
        <v>1</v>
      </c>
    </row>
    <row r="9" spans="1:7" x14ac:dyDescent="0.2">
      <c r="A9" t="s">
        <v>29</v>
      </c>
      <c r="B9" s="2">
        <v>43550</v>
      </c>
      <c r="C9" t="s">
        <v>22</v>
      </c>
      <c r="D9">
        <v>63.87</v>
      </c>
      <c r="E9">
        <v>2</v>
      </c>
    </row>
    <row r="10" spans="1:7" x14ac:dyDescent="0.2">
      <c r="A10" t="s">
        <v>30</v>
      </c>
      <c r="B10" s="2">
        <v>43557</v>
      </c>
      <c r="C10" t="s">
        <v>22</v>
      </c>
      <c r="D10">
        <v>63.87</v>
      </c>
      <c r="E10">
        <v>9</v>
      </c>
    </row>
    <row r="11" spans="1:7" x14ac:dyDescent="0.2">
      <c r="A11" t="s">
        <v>31</v>
      </c>
      <c r="B11" s="2">
        <v>43658</v>
      </c>
      <c r="C11" t="s">
        <v>22</v>
      </c>
      <c r="D11">
        <v>63.87</v>
      </c>
      <c r="E11">
        <v>3</v>
      </c>
    </row>
    <row r="12" spans="1:7" x14ac:dyDescent="0.2">
      <c r="A12" t="s">
        <v>32</v>
      </c>
      <c r="B12" s="2">
        <v>43871</v>
      </c>
      <c r="C12" t="s">
        <v>22</v>
      </c>
      <c r="D12">
        <v>63.87</v>
      </c>
      <c r="E12">
        <v>1</v>
      </c>
      <c r="F12">
        <f>(D12+3)*(E12+E13+E15+E16)</f>
        <v>802.44</v>
      </c>
      <c r="G12" t="s">
        <v>465</v>
      </c>
    </row>
    <row r="13" spans="1:7" x14ac:dyDescent="0.2">
      <c r="A13" t="s">
        <v>33</v>
      </c>
      <c r="B13" s="2">
        <v>43959</v>
      </c>
      <c r="C13" t="s">
        <v>22</v>
      </c>
      <c r="D13">
        <v>63.87</v>
      </c>
      <c r="E13">
        <v>6</v>
      </c>
    </row>
    <row r="14" spans="1:7" x14ac:dyDescent="0.2">
      <c r="A14" t="s">
        <v>34</v>
      </c>
      <c r="B14" s="2">
        <v>43979</v>
      </c>
      <c r="C14" t="s">
        <v>22</v>
      </c>
      <c r="D14">
        <v>42.58</v>
      </c>
      <c r="E14">
        <v>1</v>
      </c>
      <c r="F14">
        <f>(D14+1.5)*E14</f>
        <v>44.08</v>
      </c>
      <c r="G14" t="s">
        <v>466</v>
      </c>
    </row>
    <row r="15" spans="1:7" x14ac:dyDescent="0.2">
      <c r="A15" t="s">
        <v>35</v>
      </c>
      <c r="B15" s="2">
        <v>44148</v>
      </c>
      <c r="C15" t="s">
        <v>22</v>
      </c>
      <c r="D15">
        <v>63.87</v>
      </c>
      <c r="E15">
        <v>1</v>
      </c>
    </row>
    <row r="16" spans="1:7" x14ac:dyDescent="0.2">
      <c r="A16" t="s">
        <v>36</v>
      </c>
      <c r="B16" s="2">
        <v>44174</v>
      </c>
      <c r="C16" t="s">
        <v>22</v>
      </c>
      <c r="D16">
        <v>63.87</v>
      </c>
      <c r="E16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G15" sqref="G15"/>
    </sheetView>
  </sheetViews>
  <sheetFormatPr baseColWidth="10" defaultColWidth="8.83203125" defaultRowHeight="16" x14ac:dyDescent="0.2"/>
  <cols>
    <col min="2" max="2" width="29.5" customWidth="1"/>
    <col min="3" max="3" width="18" customWidth="1"/>
    <col min="7" max="7" width="26" customWidth="1"/>
    <col min="8" max="9" width="18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37</v>
      </c>
      <c r="B2" s="2">
        <v>42810</v>
      </c>
      <c r="C2" t="s">
        <v>38</v>
      </c>
      <c r="D2">
        <v>41.7</v>
      </c>
      <c r="E2">
        <v>2</v>
      </c>
    </row>
    <row r="3" spans="1:7" x14ac:dyDescent="0.2">
      <c r="A3" t="s">
        <v>39</v>
      </c>
      <c r="B3" s="2">
        <v>43014</v>
      </c>
      <c r="C3" t="s">
        <v>38</v>
      </c>
      <c r="D3">
        <v>41.7</v>
      </c>
      <c r="E3">
        <v>4</v>
      </c>
    </row>
    <row r="4" spans="1:7" x14ac:dyDescent="0.2">
      <c r="A4" t="s">
        <v>40</v>
      </c>
      <c r="B4" s="2">
        <v>43043</v>
      </c>
      <c r="C4" t="s">
        <v>38</v>
      </c>
      <c r="D4">
        <v>41.7</v>
      </c>
      <c r="E4">
        <v>6</v>
      </c>
    </row>
    <row r="5" spans="1:7" x14ac:dyDescent="0.2">
      <c r="A5" t="s">
        <v>41</v>
      </c>
      <c r="B5" s="2">
        <v>43245</v>
      </c>
      <c r="C5" t="s">
        <v>38</v>
      </c>
      <c r="D5">
        <v>41.7</v>
      </c>
      <c r="E5">
        <v>1</v>
      </c>
    </row>
    <row r="6" spans="1:7" x14ac:dyDescent="0.2">
      <c r="A6" t="s">
        <v>42</v>
      </c>
      <c r="B6" s="2">
        <v>43369</v>
      </c>
      <c r="C6" t="s">
        <v>38</v>
      </c>
      <c r="D6">
        <v>41.7</v>
      </c>
      <c r="E6">
        <v>4</v>
      </c>
    </row>
    <row r="7" spans="1:7" x14ac:dyDescent="0.2">
      <c r="A7" t="s">
        <v>43</v>
      </c>
      <c r="B7" s="2">
        <v>43487</v>
      </c>
      <c r="C7" t="s">
        <v>38</v>
      </c>
      <c r="D7">
        <v>41.7</v>
      </c>
      <c r="E7">
        <v>4</v>
      </c>
    </row>
    <row r="8" spans="1:7" x14ac:dyDescent="0.2">
      <c r="A8" t="s">
        <v>44</v>
      </c>
      <c r="B8" s="2">
        <v>43629</v>
      </c>
      <c r="C8" t="s">
        <v>38</v>
      </c>
      <c r="D8">
        <v>27.8</v>
      </c>
      <c r="E8">
        <v>5</v>
      </c>
    </row>
    <row r="9" spans="1:7" x14ac:dyDescent="0.2">
      <c r="A9" t="s">
        <v>45</v>
      </c>
      <c r="B9" s="2">
        <v>43642</v>
      </c>
      <c r="C9" t="s">
        <v>38</v>
      </c>
      <c r="D9">
        <v>41.7</v>
      </c>
      <c r="E9">
        <v>5</v>
      </c>
    </row>
    <row r="10" spans="1:7" x14ac:dyDescent="0.2">
      <c r="A10" t="s">
        <v>46</v>
      </c>
      <c r="B10" s="2">
        <v>43656</v>
      </c>
      <c r="C10" t="s">
        <v>38</v>
      </c>
      <c r="D10">
        <v>41.7</v>
      </c>
      <c r="E10">
        <v>4</v>
      </c>
    </row>
    <row r="11" spans="1:7" x14ac:dyDescent="0.2">
      <c r="A11" t="s">
        <v>47</v>
      </c>
      <c r="B11" s="2">
        <v>43692</v>
      </c>
      <c r="C11" t="s">
        <v>38</v>
      </c>
      <c r="D11">
        <v>41.7</v>
      </c>
      <c r="E11">
        <v>1</v>
      </c>
    </row>
    <row r="12" spans="1:7" x14ac:dyDescent="0.2">
      <c r="A12" t="s">
        <v>48</v>
      </c>
      <c r="B12" s="2">
        <v>43784</v>
      </c>
      <c r="C12" t="s">
        <v>38</v>
      </c>
      <c r="D12">
        <v>41.7</v>
      </c>
      <c r="E12">
        <v>13</v>
      </c>
    </row>
    <row r="13" spans="1:7" x14ac:dyDescent="0.2">
      <c r="A13" t="s">
        <v>49</v>
      </c>
      <c r="B13" s="2">
        <v>43819</v>
      </c>
      <c r="C13" t="s">
        <v>38</v>
      </c>
      <c r="D13">
        <v>41.7</v>
      </c>
      <c r="E13">
        <v>3</v>
      </c>
    </row>
    <row r="14" spans="1:7" x14ac:dyDescent="0.2">
      <c r="A14" t="s">
        <v>50</v>
      </c>
      <c r="B14" s="2">
        <v>43873</v>
      </c>
      <c r="C14" t="s">
        <v>38</v>
      </c>
      <c r="D14">
        <v>41.7</v>
      </c>
      <c r="E14">
        <v>1</v>
      </c>
      <c r="F14">
        <f>(D14+2.2)*(SUM(E14:E22))</f>
        <v>965.80000000000018</v>
      </c>
      <c r="G14" t="s">
        <v>464</v>
      </c>
    </row>
    <row r="15" spans="1:7" x14ac:dyDescent="0.2">
      <c r="A15" t="s">
        <v>51</v>
      </c>
      <c r="B15" s="2">
        <v>43893</v>
      </c>
      <c r="C15" t="s">
        <v>38</v>
      </c>
      <c r="D15">
        <v>41.7</v>
      </c>
      <c r="E15">
        <v>3</v>
      </c>
    </row>
    <row r="16" spans="1:7" x14ac:dyDescent="0.2">
      <c r="A16" t="s">
        <v>33</v>
      </c>
      <c r="B16" s="2">
        <v>43959</v>
      </c>
      <c r="C16" t="s">
        <v>38</v>
      </c>
      <c r="D16">
        <v>41.7</v>
      </c>
      <c r="E16">
        <v>4</v>
      </c>
    </row>
    <row r="17" spans="1:5" x14ac:dyDescent="0.2">
      <c r="A17" t="s">
        <v>52</v>
      </c>
      <c r="B17" s="2">
        <v>44019</v>
      </c>
      <c r="C17" t="s">
        <v>38</v>
      </c>
      <c r="D17">
        <v>41.7</v>
      </c>
      <c r="E17">
        <v>1</v>
      </c>
    </row>
    <row r="18" spans="1:5" x14ac:dyDescent="0.2">
      <c r="A18" t="s">
        <v>53</v>
      </c>
      <c r="B18" s="2">
        <v>44069</v>
      </c>
      <c r="C18" t="s">
        <v>38</v>
      </c>
      <c r="D18">
        <v>41.7</v>
      </c>
      <c r="E18">
        <v>4</v>
      </c>
    </row>
    <row r="19" spans="1:5" x14ac:dyDescent="0.2">
      <c r="A19" t="s">
        <v>54</v>
      </c>
      <c r="B19" s="2">
        <v>44077</v>
      </c>
      <c r="C19" t="s">
        <v>38</v>
      </c>
      <c r="D19">
        <v>41.7</v>
      </c>
      <c r="E19">
        <v>2</v>
      </c>
    </row>
    <row r="20" spans="1:5" x14ac:dyDescent="0.2">
      <c r="A20" t="s">
        <v>55</v>
      </c>
      <c r="B20" s="2">
        <v>44097</v>
      </c>
      <c r="C20" t="s">
        <v>38</v>
      </c>
      <c r="D20">
        <v>41.7</v>
      </c>
      <c r="E20">
        <v>4</v>
      </c>
    </row>
    <row r="21" spans="1:5" x14ac:dyDescent="0.2">
      <c r="A21" t="s">
        <v>56</v>
      </c>
      <c r="B21" s="2">
        <v>44123</v>
      </c>
      <c r="C21" t="s">
        <v>38</v>
      </c>
      <c r="D21">
        <v>41.7</v>
      </c>
      <c r="E21">
        <v>1</v>
      </c>
    </row>
    <row r="22" spans="1:5" x14ac:dyDescent="0.2">
      <c r="A22" t="s">
        <v>57</v>
      </c>
      <c r="B22" s="2">
        <v>44191</v>
      </c>
      <c r="C22" t="s">
        <v>38</v>
      </c>
      <c r="D22">
        <v>41.7</v>
      </c>
      <c r="E22">
        <v>2</v>
      </c>
    </row>
  </sheetData>
  <pageMargins left="0.75" right="0.75" top="1" bottom="1" header="0.5" footer="0.5"/>
  <ignoredErrors>
    <ignoredError sqref="F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G19" sqref="G19"/>
    </sheetView>
  </sheetViews>
  <sheetFormatPr baseColWidth="10" defaultColWidth="8.83203125" defaultRowHeight="16" x14ac:dyDescent="0.2"/>
  <cols>
    <col min="2" max="2" width="25.6640625" customWidth="1"/>
    <col min="3" max="3" width="24.33203125" customWidth="1"/>
    <col min="7" max="7" width="17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58</v>
      </c>
      <c r="B2" s="2">
        <v>43131</v>
      </c>
      <c r="C2" t="s">
        <v>59</v>
      </c>
      <c r="D2">
        <v>97.92</v>
      </c>
      <c r="E2">
        <v>5</v>
      </c>
    </row>
    <row r="3" spans="1:7" x14ac:dyDescent="0.2">
      <c r="A3" t="s">
        <v>60</v>
      </c>
      <c r="B3" s="2">
        <v>43182</v>
      </c>
      <c r="C3" t="s">
        <v>59</v>
      </c>
      <c r="D3">
        <v>97.92</v>
      </c>
      <c r="E3">
        <v>4</v>
      </c>
    </row>
    <row r="4" spans="1:7" x14ac:dyDescent="0.2">
      <c r="A4" t="s">
        <v>61</v>
      </c>
      <c r="B4" s="2">
        <v>43239</v>
      </c>
      <c r="C4" t="s">
        <v>59</v>
      </c>
      <c r="D4">
        <v>97.92</v>
      </c>
      <c r="E4">
        <v>4</v>
      </c>
    </row>
    <row r="5" spans="1:7" x14ac:dyDescent="0.2">
      <c r="A5" t="s">
        <v>62</v>
      </c>
      <c r="B5" s="2">
        <v>43374</v>
      </c>
      <c r="C5" t="s">
        <v>59</v>
      </c>
      <c r="D5">
        <v>97.92</v>
      </c>
      <c r="E5">
        <v>4</v>
      </c>
    </row>
    <row r="6" spans="1:7" x14ac:dyDescent="0.2">
      <c r="A6" t="s">
        <v>63</v>
      </c>
      <c r="B6" s="2">
        <v>43438</v>
      </c>
      <c r="C6" t="s">
        <v>59</v>
      </c>
      <c r="D6">
        <v>97.92</v>
      </c>
      <c r="E6">
        <v>3</v>
      </c>
    </row>
    <row r="7" spans="1:7" x14ac:dyDescent="0.2">
      <c r="A7" t="s">
        <v>64</v>
      </c>
      <c r="B7" s="2">
        <v>43475</v>
      </c>
      <c r="C7" t="s">
        <v>59</v>
      </c>
      <c r="D7">
        <v>65.28</v>
      </c>
      <c r="E7">
        <v>4</v>
      </c>
    </row>
    <row r="8" spans="1:7" x14ac:dyDescent="0.2">
      <c r="A8" t="s">
        <v>65</v>
      </c>
      <c r="B8" s="2">
        <v>43588</v>
      </c>
      <c r="C8" t="s">
        <v>59</v>
      </c>
      <c r="D8">
        <v>65.28</v>
      </c>
      <c r="E8">
        <v>2</v>
      </c>
    </row>
    <row r="9" spans="1:7" x14ac:dyDescent="0.2">
      <c r="A9" t="s">
        <v>66</v>
      </c>
      <c r="B9" s="2">
        <v>43678</v>
      </c>
      <c r="C9" t="s">
        <v>59</v>
      </c>
      <c r="D9">
        <v>97.92</v>
      </c>
      <c r="E9">
        <v>3</v>
      </c>
    </row>
    <row r="10" spans="1:7" x14ac:dyDescent="0.2">
      <c r="A10" t="s">
        <v>67</v>
      </c>
      <c r="B10" s="2">
        <v>43713</v>
      </c>
      <c r="C10" t="s">
        <v>59</v>
      </c>
      <c r="D10">
        <v>97.92</v>
      </c>
      <c r="E10">
        <v>1</v>
      </c>
    </row>
    <row r="11" spans="1:7" x14ac:dyDescent="0.2">
      <c r="A11" t="s">
        <v>68</v>
      </c>
      <c r="B11" s="2">
        <v>43905</v>
      </c>
      <c r="C11" t="s">
        <v>59</v>
      </c>
      <c r="D11">
        <v>97.92</v>
      </c>
      <c r="E11">
        <v>7</v>
      </c>
      <c r="F11">
        <f>(D11+3)*(SUM(E11:E12))</f>
        <v>1009.2</v>
      </c>
      <c r="G11" t="s">
        <v>463</v>
      </c>
    </row>
    <row r="12" spans="1:7" x14ac:dyDescent="0.2">
      <c r="A12" t="s">
        <v>69</v>
      </c>
      <c r="B12" s="2">
        <v>44125</v>
      </c>
      <c r="C12" t="s">
        <v>59</v>
      </c>
      <c r="D12">
        <v>97.92</v>
      </c>
      <c r="E12">
        <v>3</v>
      </c>
    </row>
  </sheetData>
  <pageMargins left="0.75" right="0.75" top="1" bottom="1" header="0.5" footer="0.5"/>
  <ignoredErrors>
    <ignoredError sqref="F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G12" sqref="G12"/>
    </sheetView>
  </sheetViews>
  <sheetFormatPr baseColWidth="10" defaultColWidth="8.83203125" defaultRowHeight="16" x14ac:dyDescent="0.2"/>
  <cols>
    <col min="2" max="2" width="23.33203125" customWidth="1"/>
    <col min="3" max="3" width="29.6640625" customWidth="1"/>
    <col min="7" max="7" width="28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70</v>
      </c>
      <c r="B2" s="2">
        <v>42767</v>
      </c>
      <c r="C2" t="s">
        <v>71</v>
      </c>
      <c r="D2">
        <v>13.56</v>
      </c>
      <c r="E2">
        <v>3</v>
      </c>
    </row>
    <row r="3" spans="1:7" x14ac:dyDescent="0.2">
      <c r="A3" t="s">
        <v>72</v>
      </c>
      <c r="B3" s="2">
        <v>43092</v>
      </c>
      <c r="C3" t="s">
        <v>71</v>
      </c>
      <c r="D3">
        <v>9.0399999999999991</v>
      </c>
      <c r="E3">
        <v>2</v>
      </c>
    </row>
    <row r="4" spans="1:7" x14ac:dyDescent="0.2">
      <c r="A4" t="s">
        <v>73</v>
      </c>
      <c r="B4" s="2">
        <v>43141</v>
      </c>
      <c r="C4" t="s">
        <v>71</v>
      </c>
      <c r="D4">
        <v>13.56</v>
      </c>
      <c r="E4">
        <v>4</v>
      </c>
    </row>
    <row r="5" spans="1:7" x14ac:dyDescent="0.2">
      <c r="A5" t="s">
        <v>74</v>
      </c>
      <c r="B5" s="2">
        <v>43141</v>
      </c>
      <c r="C5" t="s">
        <v>71</v>
      </c>
      <c r="D5">
        <v>13.56</v>
      </c>
      <c r="E5">
        <v>1</v>
      </c>
    </row>
    <row r="6" spans="1:7" x14ac:dyDescent="0.2">
      <c r="A6" t="s">
        <v>75</v>
      </c>
      <c r="B6" s="2">
        <v>43263</v>
      </c>
      <c r="C6" t="s">
        <v>71</v>
      </c>
      <c r="D6">
        <v>9.0399999999999991</v>
      </c>
      <c r="E6">
        <v>2</v>
      </c>
    </row>
    <row r="7" spans="1:7" x14ac:dyDescent="0.2">
      <c r="A7" t="s">
        <v>76</v>
      </c>
      <c r="B7" s="2">
        <v>43392</v>
      </c>
      <c r="C7" t="s">
        <v>71</v>
      </c>
      <c r="D7">
        <v>9.0399999999999991</v>
      </c>
      <c r="E7">
        <v>3</v>
      </c>
    </row>
    <row r="8" spans="1:7" x14ac:dyDescent="0.2">
      <c r="A8" t="s">
        <v>77</v>
      </c>
      <c r="B8" s="2">
        <v>43679</v>
      </c>
      <c r="C8" t="s">
        <v>71</v>
      </c>
      <c r="D8">
        <v>13.56</v>
      </c>
      <c r="E8">
        <v>4</v>
      </c>
    </row>
    <row r="9" spans="1:7" x14ac:dyDescent="0.2">
      <c r="A9" t="s">
        <v>78</v>
      </c>
      <c r="B9" s="2">
        <v>43759</v>
      </c>
      <c r="C9" t="s">
        <v>71</v>
      </c>
      <c r="D9">
        <v>9.0399999999999991</v>
      </c>
      <c r="E9">
        <v>2</v>
      </c>
    </row>
    <row r="10" spans="1:7" x14ac:dyDescent="0.2">
      <c r="A10" t="s">
        <v>79</v>
      </c>
      <c r="B10" s="2">
        <v>43817</v>
      </c>
      <c r="C10" t="s">
        <v>71</v>
      </c>
      <c r="D10">
        <v>13.56</v>
      </c>
      <c r="E10">
        <v>8</v>
      </c>
    </row>
    <row r="11" spans="1:7" x14ac:dyDescent="0.2">
      <c r="A11" t="s">
        <v>80</v>
      </c>
      <c r="B11" s="2">
        <v>43843</v>
      </c>
      <c r="C11" t="s">
        <v>71</v>
      </c>
      <c r="D11">
        <v>13.56</v>
      </c>
      <c r="E11">
        <v>2</v>
      </c>
      <c r="F11">
        <f>(D11+0.4)*(SUM(E11:E18))</f>
        <v>349</v>
      </c>
      <c r="G11" t="s">
        <v>469</v>
      </c>
    </row>
    <row r="12" spans="1:7" x14ac:dyDescent="0.2">
      <c r="A12" t="s">
        <v>81</v>
      </c>
      <c r="B12" s="2">
        <v>43900</v>
      </c>
      <c r="C12" t="s">
        <v>71</v>
      </c>
      <c r="D12">
        <v>13.56</v>
      </c>
      <c r="E12">
        <v>4</v>
      </c>
    </row>
    <row r="13" spans="1:7" x14ac:dyDescent="0.2">
      <c r="A13" t="s">
        <v>82</v>
      </c>
      <c r="B13" s="2">
        <v>43942</v>
      </c>
      <c r="C13" t="s">
        <v>71</v>
      </c>
      <c r="D13">
        <v>13.56</v>
      </c>
      <c r="E13">
        <v>4</v>
      </c>
    </row>
    <row r="14" spans="1:7" x14ac:dyDescent="0.2">
      <c r="A14" t="s">
        <v>83</v>
      </c>
      <c r="B14" s="2">
        <v>43995</v>
      </c>
      <c r="C14" t="s">
        <v>71</v>
      </c>
      <c r="D14">
        <v>13.56</v>
      </c>
      <c r="E14">
        <v>6</v>
      </c>
    </row>
    <row r="15" spans="1:7" x14ac:dyDescent="0.2">
      <c r="A15" t="s">
        <v>84</v>
      </c>
      <c r="B15" s="2">
        <v>44020</v>
      </c>
      <c r="C15" t="s">
        <v>71</v>
      </c>
      <c r="D15">
        <v>13.56</v>
      </c>
      <c r="E15">
        <v>3</v>
      </c>
    </row>
    <row r="16" spans="1:7" x14ac:dyDescent="0.2">
      <c r="A16" t="s">
        <v>85</v>
      </c>
      <c r="B16" s="2">
        <v>44037</v>
      </c>
      <c r="C16" t="s">
        <v>71</v>
      </c>
      <c r="D16">
        <v>13.56</v>
      </c>
      <c r="E16">
        <v>2</v>
      </c>
    </row>
    <row r="17" spans="1:5" x14ac:dyDescent="0.2">
      <c r="A17" t="s">
        <v>86</v>
      </c>
      <c r="B17" s="2">
        <v>44058</v>
      </c>
      <c r="C17" t="s">
        <v>71</v>
      </c>
      <c r="D17">
        <v>13.56</v>
      </c>
      <c r="E17">
        <v>3</v>
      </c>
    </row>
    <row r="18" spans="1:5" x14ac:dyDescent="0.2">
      <c r="A18" t="s">
        <v>87</v>
      </c>
      <c r="B18" s="2">
        <v>44161</v>
      </c>
      <c r="C18" t="s">
        <v>71</v>
      </c>
      <c r="D18">
        <v>13.56</v>
      </c>
      <c r="E18">
        <v>1</v>
      </c>
    </row>
  </sheetData>
  <pageMargins left="0.75" right="0.75" top="1" bottom="1" header="0.5" footer="0.5"/>
  <ignoredErrors>
    <ignoredError sqref="F1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topLeftCell="A8" workbookViewId="0">
      <selection activeCell="G21" sqref="G21"/>
    </sheetView>
  </sheetViews>
  <sheetFormatPr baseColWidth="10" defaultColWidth="8.83203125" defaultRowHeight="16" x14ac:dyDescent="0.2"/>
  <cols>
    <col min="2" max="2" width="22.6640625" customWidth="1"/>
    <col min="3" max="3" width="26.1640625" customWidth="1"/>
    <col min="7" max="7" width="23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88</v>
      </c>
      <c r="B2" s="2">
        <v>42761</v>
      </c>
      <c r="C2" t="s">
        <v>89</v>
      </c>
      <c r="D2">
        <v>463.92</v>
      </c>
      <c r="E2">
        <v>6</v>
      </c>
    </row>
    <row r="3" spans="1:5" x14ac:dyDescent="0.2">
      <c r="A3" t="s">
        <v>90</v>
      </c>
      <c r="B3" s="2">
        <v>42775</v>
      </c>
      <c r="C3" t="s">
        <v>89</v>
      </c>
      <c r="D3">
        <v>309.27999999999997</v>
      </c>
      <c r="E3">
        <v>2</v>
      </c>
    </row>
    <row r="4" spans="1:5" x14ac:dyDescent="0.2">
      <c r="A4" t="s">
        <v>91</v>
      </c>
      <c r="B4" s="2">
        <v>42824</v>
      </c>
      <c r="C4" t="s">
        <v>89</v>
      </c>
      <c r="D4">
        <v>463.92</v>
      </c>
      <c r="E4">
        <v>2</v>
      </c>
    </row>
    <row r="5" spans="1:5" x14ac:dyDescent="0.2">
      <c r="A5" t="s">
        <v>92</v>
      </c>
      <c r="B5" s="2">
        <v>42864</v>
      </c>
      <c r="C5" t="s">
        <v>89</v>
      </c>
      <c r="D5">
        <v>463.92</v>
      </c>
      <c r="E5">
        <v>3</v>
      </c>
    </row>
    <row r="6" spans="1:5" x14ac:dyDescent="0.2">
      <c r="A6" t="s">
        <v>93</v>
      </c>
      <c r="B6" s="2">
        <v>42888</v>
      </c>
      <c r="C6" t="s">
        <v>89</v>
      </c>
      <c r="D6">
        <v>463.92</v>
      </c>
      <c r="E6">
        <v>3</v>
      </c>
    </row>
    <row r="7" spans="1:5" x14ac:dyDescent="0.2">
      <c r="A7" t="s">
        <v>94</v>
      </c>
      <c r="B7" s="2">
        <v>42923</v>
      </c>
      <c r="C7" t="s">
        <v>89</v>
      </c>
      <c r="D7">
        <v>463.92</v>
      </c>
      <c r="E7">
        <v>4</v>
      </c>
    </row>
    <row r="8" spans="1:5" x14ac:dyDescent="0.2">
      <c r="A8" t="s">
        <v>95</v>
      </c>
      <c r="B8" s="2">
        <v>42979</v>
      </c>
      <c r="C8" t="s">
        <v>89</v>
      </c>
      <c r="D8">
        <v>309.27999999999997</v>
      </c>
      <c r="E8">
        <v>1</v>
      </c>
    </row>
    <row r="9" spans="1:5" x14ac:dyDescent="0.2">
      <c r="A9" t="s">
        <v>96</v>
      </c>
      <c r="B9" s="2">
        <v>43077</v>
      </c>
      <c r="C9" t="s">
        <v>89</v>
      </c>
      <c r="D9">
        <v>309.27999999999997</v>
      </c>
      <c r="E9">
        <v>9</v>
      </c>
    </row>
    <row r="10" spans="1:5" x14ac:dyDescent="0.2">
      <c r="A10" t="s">
        <v>72</v>
      </c>
      <c r="B10" s="2">
        <v>43092</v>
      </c>
      <c r="C10" t="s">
        <v>89</v>
      </c>
      <c r="D10">
        <v>309.27999999999997</v>
      </c>
      <c r="E10">
        <v>1</v>
      </c>
    </row>
    <row r="11" spans="1:5" x14ac:dyDescent="0.2">
      <c r="A11" t="s">
        <v>97</v>
      </c>
      <c r="B11" s="2">
        <v>43206</v>
      </c>
      <c r="C11" t="s">
        <v>89</v>
      </c>
      <c r="D11">
        <v>463.92</v>
      </c>
      <c r="E11">
        <v>2</v>
      </c>
    </row>
    <row r="12" spans="1:5" x14ac:dyDescent="0.2">
      <c r="A12" t="s">
        <v>98</v>
      </c>
      <c r="B12" s="2">
        <v>43210</v>
      </c>
      <c r="C12" t="s">
        <v>89</v>
      </c>
      <c r="D12">
        <v>463.92</v>
      </c>
      <c r="E12">
        <v>2</v>
      </c>
    </row>
    <row r="13" spans="1:5" x14ac:dyDescent="0.2">
      <c r="A13" t="s">
        <v>99</v>
      </c>
      <c r="B13" s="2">
        <v>43363</v>
      </c>
      <c r="C13" t="s">
        <v>89</v>
      </c>
      <c r="D13">
        <v>309.27999999999997</v>
      </c>
      <c r="E13">
        <v>2</v>
      </c>
    </row>
    <row r="14" spans="1:5" x14ac:dyDescent="0.2">
      <c r="A14" t="s">
        <v>100</v>
      </c>
      <c r="B14" s="2">
        <v>43458</v>
      </c>
      <c r="C14" t="s">
        <v>89</v>
      </c>
      <c r="D14">
        <v>463.92</v>
      </c>
      <c r="E14">
        <v>2</v>
      </c>
    </row>
    <row r="15" spans="1:5" x14ac:dyDescent="0.2">
      <c r="A15" t="s">
        <v>101</v>
      </c>
      <c r="B15" s="2">
        <v>43663</v>
      </c>
      <c r="C15" t="s">
        <v>89</v>
      </c>
      <c r="D15">
        <v>463.92</v>
      </c>
      <c r="E15">
        <v>3</v>
      </c>
    </row>
    <row r="16" spans="1:5" x14ac:dyDescent="0.2">
      <c r="A16" t="s">
        <v>102</v>
      </c>
      <c r="B16" s="2">
        <v>43682</v>
      </c>
      <c r="C16" t="s">
        <v>89</v>
      </c>
      <c r="D16">
        <v>463.92</v>
      </c>
      <c r="E16">
        <v>4</v>
      </c>
    </row>
    <row r="17" spans="1:7" x14ac:dyDescent="0.2">
      <c r="A17" t="s">
        <v>103</v>
      </c>
      <c r="B17" s="2">
        <v>43795</v>
      </c>
      <c r="C17" t="s">
        <v>89</v>
      </c>
      <c r="D17">
        <v>463.92</v>
      </c>
      <c r="E17">
        <v>3</v>
      </c>
    </row>
    <row r="18" spans="1:7" x14ac:dyDescent="0.2">
      <c r="A18" t="s">
        <v>104</v>
      </c>
      <c r="B18" s="2">
        <v>43797</v>
      </c>
      <c r="C18" t="s">
        <v>89</v>
      </c>
      <c r="D18">
        <v>463.92</v>
      </c>
      <c r="E18">
        <v>3</v>
      </c>
    </row>
    <row r="19" spans="1:7" x14ac:dyDescent="0.2">
      <c r="A19" t="s">
        <v>105</v>
      </c>
      <c r="B19" s="2">
        <v>43854</v>
      </c>
      <c r="C19" t="s">
        <v>89</v>
      </c>
      <c r="D19">
        <v>309.27999999999997</v>
      </c>
      <c r="E19">
        <v>3</v>
      </c>
      <c r="F19">
        <f>(D19+2.3)*(E19+E21+E26)</f>
        <v>2181.06</v>
      </c>
      <c r="G19" t="s">
        <v>470</v>
      </c>
    </row>
    <row r="20" spans="1:7" x14ac:dyDescent="0.2">
      <c r="A20" t="s">
        <v>106</v>
      </c>
      <c r="B20" s="2">
        <v>43932</v>
      </c>
      <c r="C20" t="s">
        <v>89</v>
      </c>
      <c r="D20">
        <v>463.92</v>
      </c>
      <c r="E20">
        <v>1</v>
      </c>
      <c r="F20">
        <f>(D20+4.1)*(E20+E22+E23+E24+E25)</f>
        <v>4680.2000000000007</v>
      </c>
      <c r="G20" t="s">
        <v>471</v>
      </c>
    </row>
    <row r="21" spans="1:7" x14ac:dyDescent="0.2">
      <c r="A21" t="s">
        <v>107</v>
      </c>
      <c r="B21" s="2">
        <v>43991</v>
      </c>
      <c r="C21" t="s">
        <v>89</v>
      </c>
      <c r="D21">
        <v>309.27999999999997</v>
      </c>
      <c r="E21">
        <v>2</v>
      </c>
    </row>
    <row r="22" spans="1:7" x14ac:dyDescent="0.2">
      <c r="A22" t="s">
        <v>108</v>
      </c>
      <c r="B22" s="2">
        <v>44000</v>
      </c>
      <c r="C22" t="s">
        <v>89</v>
      </c>
      <c r="D22">
        <v>463.92</v>
      </c>
      <c r="E22">
        <v>2</v>
      </c>
    </row>
    <row r="23" spans="1:7" x14ac:dyDescent="0.2">
      <c r="A23" t="s">
        <v>109</v>
      </c>
      <c r="B23" s="2">
        <v>44011</v>
      </c>
      <c r="C23" t="s">
        <v>89</v>
      </c>
      <c r="D23">
        <v>463.92</v>
      </c>
      <c r="E23">
        <v>3</v>
      </c>
    </row>
    <row r="24" spans="1:7" x14ac:dyDescent="0.2">
      <c r="A24" t="s">
        <v>110</v>
      </c>
      <c r="B24" s="2">
        <v>44076</v>
      </c>
      <c r="C24" t="s">
        <v>89</v>
      </c>
      <c r="D24">
        <v>463.92</v>
      </c>
      <c r="E24">
        <v>2</v>
      </c>
    </row>
    <row r="25" spans="1:7" x14ac:dyDescent="0.2">
      <c r="A25" t="s">
        <v>111</v>
      </c>
      <c r="B25" s="2">
        <v>44097</v>
      </c>
      <c r="C25" t="s">
        <v>89</v>
      </c>
      <c r="D25">
        <v>463.92</v>
      </c>
      <c r="E25">
        <v>2</v>
      </c>
    </row>
    <row r="26" spans="1:7" x14ac:dyDescent="0.2">
      <c r="A26" t="s">
        <v>112</v>
      </c>
      <c r="B26" s="2">
        <v>44133</v>
      </c>
      <c r="C26" t="s">
        <v>89</v>
      </c>
      <c r="D26">
        <v>309.27999999999997</v>
      </c>
      <c r="E26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G8" sqref="G8"/>
    </sheetView>
  </sheetViews>
  <sheetFormatPr baseColWidth="10" defaultColWidth="8.83203125" defaultRowHeight="16" x14ac:dyDescent="0.2"/>
  <cols>
    <col min="2" max="2" width="26.6640625" customWidth="1"/>
    <col min="3" max="3" width="33" customWidth="1"/>
    <col min="5" max="5" width="20.83203125" customWidth="1"/>
    <col min="7" max="7" width="21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113</v>
      </c>
      <c r="B2" s="2">
        <v>43096</v>
      </c>
      <c r="C2" t="s">
        <v>114</v>
      </c>
      <c r="D2">
        <v>17.149999999999999</v>
      </c>
      <c r="E2">
        <v>3</v>
      </c>
    </row>
    <row r="3" spans="1:7" x14ac:dyDescent="0.2">
      <c r="A3" t="s">
        <v>115</v>
      </c>
      <c r="B3" s="2">
        <v>43243</v>
      </c>
      <c r="C3" t="s">
        <v>114</v>
      </c>
      <c r="D3">
        <v>17.149999999999999</v>
      </c>
      <c r="E3">
        <v>3</v>
      </c>
    </row>
    <row r="4" spans="1:7" x14ac:dyDescent="0.2">
      <c r="A4" t="s">
        <v>116</v>
      </c>
      <c r="B4" s="2">
        <v>43283</v>
      </c>
      <c r="C4" t="s">
        <v>114</v>
      </c>
      <c r="D4">
        <v>17.149999999999999</v>
      </c>
      <c r="E4">
        <v>5</v>
      </c>
    </row>
    <row r="5" spans="1:7" x14ac:dyDescent="0.2">
      <c r="A5" t="s">
        <v>117</v>
      </c>
      <c r="B5" s="2">
        <v>43735</v>
      </c>
      <c r="C5" t="s">
        <v>114</v>
      </c>
      <c r="D5">
        <v>17.149999999999999</v>
      </c>
      <c r="E5">
        <v>3</v>
      </c>
    </row>
    <row r="6" spans="1:7" x14ac:dyDescent="0.2">
      <c r="A6" t="s">
        <v>118</v>
      </c>
      <c r="B6" s="2">
        <v>43789</v>
      </c>
      <c r="C6" t="s">
        <v>114</v>
      </c>
      <c r="D6">
        <v>17.149999999999999</v>
      </c>
      <c r="E6">
        <v>4</v>
      </c>
    </row>
    <row r="7" spans="1:7" x14ac:dyDescent="0.2">
      <c r="A7" t="s">
        <v>119</v>
      </c>
      <c r="B7" s="2">
        <v>43814</v>
      </c>
      <c r="C7" t="s">
        <v>114</v>
      </c>
      <c r="D7">
        <v>17.149999999999999</v>
      </c>
      <c r="E7">
        <v>1</v>
      </c>
    </row>
    <row r="8" spans="1:7" x14ac:dyDescent="0.2">
      <c r="A8" t="s">
        <v>120</v>
      </c>
      <c r="B8" s="2">
        <v>43853</v>
      </c>
      <c r="C8" t="s">
        <v>114</v>
      </c>
      <c r="D8">
        <v>17.149999999999999</v>
      </c>
      <c r="E8">
        <v>3</v>
      </c>
      <c r="F8">
        <f>(D8+1.1)*(SUM(E8:E11))</f>
        <v>146</v>
      </c>
      <c r="G8" s="3" t="s">
        <v>472</v>
      </c>
    </row>
    <row r="9" spans="1:7" x14ac:dyDescent="0.2">
      <c r="A9" t="s">
        <v>121</v>
      </c>
      <c r="B9" s="2">
        <v>43985</v>
      </c>
      <c r="C9" t="s">
        <v>114</v>
      </c>
      <c r="D9">
        <v>17.149999999999999</v>
      </c>
      <c r="E9">
        <v>2</v>
      </c>
    </row>
    <row r="10" spans="1:7" x14ac:dyDescent="0.2">
      <c r="A10" t="s">
        <v>122</v>
      </c>
      <c r="B10" s="2">
        <v>44073</v>
      </c>
      <c r="C10" t="s">
        <v>114</v>
      </c>
      <c r="D10">
        <v>17.149999999999999</v>
      </c>
      <c r="E10">
        <v>2</v>
      </c>
    </row>
    <row r="11" spans="1:7" x14ac:dyDescent="0.2">
      <c r="A11" t="s">
        <v>123</v>
      </c>
      <c r="B11" s="2">
        <v>44128</v>
      </c>
      <c r="C11" t="s">
        <v>114</v>
      </c>
      <c r="D11">
        <v>17.149999999999999</v>
      </c>
      <c r="E11">
        <v>1</v>
      </c>
    </row>
  </sheetData>
  <pageMargins left="0.75" right="0.75" top="1" bottom="1" header="0.5" footer="0.5"/>
  <ignoredErrors>
    <ignoredError sqref="F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20" customWidth="1"/>
    <col min="7" max="7" width="20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">
      <c r="A2" t="s">
        <v>124</v>
      </c>
      <c r="B2" s="2">
        <v>43079</v>
      </c>
      <c r="C2" t="s">
        <v>125</v>
      </c>
      <c r="D2">
        <v>18.989999999999998</v>
      </c>
      <c r="E2">
        <v>7</v>
      </c>
    </row>
    <row r="3" spans="1:7" x14ac:dyDescent="0.2">
      <c r="A3" t="s">
        <v>126</v>
      </c>
      <c r="B3" s="2">
        <v>43337</v>
      </c>
      <c r="C3" t="s">
        <v>125</v>
      </c>
      <c r="D3">
        <v>18.989999999999998</v>
      </c>
      <c r="E3">
        <v>1</v>
      </c>
    </row>
    <row r="4" spans="1:7" x14ac:dyDescent="0.2">
      <c r="A4" t="s">
        <v>127</v>
      </c>
      <c r="B4" s="2">
        <v>43412</v>
      </c>
      <c r="C4" t="s">
        <v>125</v>
      </c>
      <c r="D4">
        <v>18.989999999999998</v>
      </c>
      <c r="E4">
        <v>7</v>
      </c>
    </row>
    <row r="5" spans="1:7" x14ac:dyDescent="0.2">
      <c r="A5" t="s">
        <v>128</v>
      </c>
      <c r="B5" s="2">
        <v>43578</v>
      </c>
      <c r="C5" t="s">
        <v>125</v>
      </c>
      <c r="D5">
        <v>18.989999999999998</v>
      </c>
      <c r="E5">
        <v>5</v>
      </c>
    </row>
    <row r="6" spans="1:7" x14ac:dyDescent="0.2">
      <c r="A6" t="s">
        <v>129</v>
      </c>
      <c r="B6" s="2">
        <v>43588</v>
      </c>
      <c r="C6" t="s">
        <v>125</v>
      </c>
      <c r="D6">
        <v>18.989999999999998</v>
      </c>
      <c r="E6">
        <v>3</v>
      </c>
    </row>
    <row r="7" spans="1:7" x14ac:dyDescent="0.2">
      <c r="A7" t="s">
        <v>130</v>
      </c>
      <c r="B7" s="2">
        <v>43713</v>
      </c>
      <c r="C7" t="s">
        <v>125</v>
      </c>
      <c r="D7">
        <v>18.989999999999998</v>
      </c>
      <c r="E7">
        <v>6</v>
      </c>
    </row>
    <row r="8" spans="1:7" x14ac:dyDescent="0.2">
      <c r="A8" t="s">
        <v>131</v>
      </c>
      <c r="B8" s="2">
        <v>43970</v>
      </c>
      <c r="C8" t="s">
        <v>125</v>
      </c>
      <c r="D8">
        <v>18.989999999999998</v>
      </c>
      <c r="E8">
        <v>6</v>
      </c>
      <c r="F8">
        <f>(D8+1)*E8</f>
        <v>119.94</v>
      </c>
      <c r="G8" t="s">
        <v>473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Products</vt:lpstr>
      <vt:lpstr>Deflect-O Photo Frame - Duo Pac</vt:lpstr>
      <vt:lpstr>Harbour Creations Bag Chairs - </vt:lpstr>
      <vt:lpstr>Fiskars Trimmer - Steel</vt:lpstr>
      <vt:lpstr>Hoover Blender - White</vt:lpstr>
      <vt:lpstr>Kleencut Ruler - High Speed</vt:lpstr>
      <vt:lpstr>SAFCO Executive Leather Armchai</vt:lpstr>
      <vt:lpstr>Advantus Rolling Storage Box</vt:lpstr>
      <vt:lpstr>Poly Designer Cover &amp; Back</vt:lpstr>
      <vt:lpstr>SanDisk Note Cards - 8..5 x 11</vt:lpstr>
      <vt:lpstr>Cuisinart Microwave - White</vt:lpstr>
      <vt:lpstr>Novimex Executive Leather Armch</vt:lpstr>
      <vt:lpstr>SAFCO Steel Folding Chair - Red</vt:lpstr>
      <vt:lpstr>Xerox Message Books - Recycled</vt:lpstr>
      <vt:lpstr>Cuisinart Microwave - Red</vt:lpstr>
      <vt:lpstr>Bush Corner Shelving - Metal</vt:lpstr>
      <vt:lpstr>Tenex Trays - Single Width</vt:lpstr>
      <vt:lpstr>Ikea Classic Bookcase - Metal</vt:lpstr>
      <vt:lpstr>Advantus Photo Frame - Duo Pack</vt:lpstr>
      <vt:lpstr>Tenex Frame - Duo Pack</vt:lpstr>
      <vt:lpstr>Xerox Parchment Paper - Multico</vt:lpstr>
      <vt:lpstr>Eldon Frame - Black</vt:lpstr>
      <vt:lpstr>Hoover Stove - Silver</vt:lpstr>
      <vt:lpstr>Fellowes Box - Industrial</vt:lpstr>
      <vt:lpstr>Hon Bag Chairs - Black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Дар'я Кацай</dc:creator>
  <cp:lastModifiedBy>Дар'я Кацай</cp:lastModifiedBy>
  <dcterms:created xsi:type="dcterms:W3CDTF">2023-08-13T15:02:22Z</dcterms:created>
  <dcterms:modified xsi:type="dcterms:W3CDTF">2023-08-13T20:41:41Z</dcterms:modified>
</cp:coreProperties>
</file>