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19425" windowHeight="10425" firstSheet="1" activeTab="6"/>
  </bookViews>
  <sheets>
    <sheet name="1.Титул" sheetId="14" r:id="rId1"/>
    <sheet name="2.Описание" sheetId="2" r:id="rId2"/>
    <sheet name="3.Анализ эфф.предл-я" sheetId="3" r:id="rId3"/>
    <sheet name="4.Расчет эк.эф" sheetId="4" r:id="rId4"/>
    <sheet name="5.Исх данные" sheetId="5" r:id="rId5"/>
    <sheet name="6.Макропараметры" sheetId="12" r:id="rId6"/>
    <sheet name="7.График реализации" sheetId="13" r:id="rId7"/>
    <sheet name="8.Риски проекта" sheetId="10" r:id="rId8"/>
    <sheet name="Инструкция" sheetId="7" r:id="rId9"/>
  </sheets>
  <definedNames>
    <definedName name="_xlnm.Print_Area" localSheetId="2">'3.Анализ эфф.предл-я'!$A$1:$M$48</definedName>
  </definedNames>
  <calcPr calcId="152511" calcMode="autoNoTable" iterate="1"/>
</workbook>
</file>

<file path=xl/calcChain.xml><?xml version="1.0" encoding="utf-8"?>
<calcChain xmlns="http://schemas.openxmlformats.org/spreadsheetml/2006/main">
  <c r="AB22" i="13" l="1"/>
  <c r="AY22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F24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F23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Z22" i="13"/>
  <c r="BA22" i="13"/>
  <c r="BB22" i="13"/>
  <c r="F22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R21" i="13"/>
  <c r="AS21" i="13"/>
  <c r="AT21" i="13"/>
  <c r="AU21" i="13"/>
  <c r="AV21" i="13"/>
  <c r="AW21" i="13"/>
  <c r="AX21" i="13"/>
  <c r="AY21" i="13"/>
  <c r="AZ21" i="13"/>
  <c r="BA21" i="13"/>
  <c r="F21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R20" i="13"/>
  <c r="AS20" i="13"/>
  <c r="AT20" i="13"/>
  <c r="AU20" i="13"/>
  <c r="AV20" i="13"/>
  <c r="AW20" i="13"/>
  <c r="AX20" i="13"/>
  <c r="AY20" i="13"/>
  <c r="AZ20" i="13"/>
  <c r="BA20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F19" i="13"/>
  <c r="B10" i="3" l="1"/>
  <c r="BG9" i="13" l="1"/>
  <c r="BG12" i="13"/>
  <c r="BG11" i="13"/>
  <c r="BG10" i="13"/>
  <c r="BG8" i="13"/>
  <c r="BI12" i="13" l="1"/>
  <c r="BI11" i="13"/>
  <c r="BI7" i="13"/>
  <c r="BI8" i="13"/>
  <c r="D19" i="13"/>
  <c r="BG7" i="13" s="1"/>
  <c r="C19" i="13" l="1"/>
  <c r="BH7" i="13" s="1"/>
  <c r="F29" i="3"/>
  <c r="J15" i="3"/>
  <c r="D30" i="14" l="1"/>
  <c r="B40" i="2" l="1"/>
  <c r="B38" i="2" l="1"/>
  <c r="B19" i="2"/>
  <c r="B24" i="2"/>
  <c r="B21" i="2"/>
  <c r="B12" i="2"/>
  <c r="B14" i="2"/>
  <c r="B36" i="2"/>
  <c r="B42" i="3"/>
  <c r="E44" i="3"/>
  <c r="B12" i="3"/>
  <c r="B43" i="2"/>
  <c r="B34" i="2"/>
  <c r="B32" i="2"/>
  <c r="B29" i="2"/>
  <c r="B26" i="2"/>
  <c r="B16" i="2"/>
  <c r="G43" i="14"/>
  <c r="G42" i="14"/>
  <c r="G41" i="14"/>
  <c r="G40" i="14"/>
  <c r="G5" i="2"/>
  <c r="C7" i="2"/>
  <c r="E190" i="4" l="1"/>
  <c r="F190" i="4"/>
  <c r="G190" i="4"/>
  <c r="H190" i="4"/>
  <c r="I190" i="4"/>
  <c r="D190" i="4"/>
  <c r="E387" i="4"/>
  <c r="F387" i="4"/>
  <c r="G387" i="4"/>
  <c r="H387" i="4"/>
  <c r="I387" i="4"/>
  <c r="D387" i="4"/>
  <c r="E362" i="4"/>
  <c r="F362" i="4"/>
  <c r="G362" i="4"/>
  <c r="H362" i="4"/>
  <c r="I362" i="4"/>
  <c r="D362" i="4"/>
  <c r="E336" i="4"/>
  <c r="F336" i="4"/>
  <c r="G336" i="4"/>
  <c r="H336" i="4"/>
  <c r="I336" i="4"/>
  <c r="D336" i="4"/>
  <c r="E384" i="4" l="1"/>
  <c r="F384" i="4" s="1"/>
  <c r="G384" i="4" s="1"/>
  <c r="H384" i="4" s="1"/>
  <c r="E359" i="4"/>
  <c r="F359" i="4" s="1"/>
  <c r="G359" i="4" s="1"/>
  <c r="H359" i="4" s="1"/>
  <c r="E333" i="4"/>
  <c r="F333" i="4" s="1"/>
  <c r="G333" i="4" s="1"/>
  <c r="H333" i="4" s="1"/>
  <c r="D242" i="4" l="1"/>
  <c r="E276" i="4"/>
  <c r="F276" i="4"/>
  <c r="G276" i="4"/>
  <c r="H276" i="4"/>
  <c r="I276" i="4"/>
  <c r="E277" i="4"/>
  <c r="F277" i="4"/>
  <c r="G277" i="4"/>
  <c r="H277" i="4"/>
  <c r="I277" i="4"/>
  <c r="D277" i="4"/>
  <c r="D276" i="4"/>
  <c r="I275" i="4"/>
  <c r="H275" i="4"/>
  <c r="G275" i="4"/>
  <c r="F275" i="4"/>
  <c r="E275" i="4"/>
  <c r="D275" i="4"/>
  <c r="I273" i="4"/>
  <c r="H273" i="4"/>
  <c r="G273" i="4"/>
  <c r="F273" i="4"/>
  <c r="E273" i="4"/>
  <c r="D273" i="4"/>
  <c r="I272" i="4"/>
  <c r="H272" i="4"/>
  <c r="G272" i="4"/>
  <c r="F272" i="4"/>
  <c r="E272" i="4"/>
  <c r="D272" i="4"/>
  <c r="I271" i="4"/>
  <c r="H271" i="4"/>
  <c r="G271" i="4"/>
  <c r="F271" i="4"/>
  <c r="E271" i="4"/>
  <c r="D271" i="4"/>
  <c r="I270" i="4"/>
  <c r="H270" i="4"/>
  <c r="G270" i="4"/>
  <c r="F270" i="4"/>
  <c r="E270" i="4"/>
  <c r="D270" i="4"/>
  <c r="I269" i="4"/>
  <c r="H269" i="4"/>
  <c r="G269" i="4"/>
  <c r="F269" i="4"/>
  <c r="E269" i="4"/>
  <c r="D269" i="4"/>
  <c r="I268" i="4"/>
  <c r="H268" i="4"/>
  <c r="G268" i="4"/>
  <c r="F268" i="4"/>
  <c r="E268" i="4"/>
  <c r="D268" i="4"/>
  <c r="I267" i="4"/>
  <c r="H267" i="4"/>
  <c r="G267" i="4"/>
  <c r="F267" i="4"/>
  <c r="E267" i="4"/>
  <c r="D267" i="4"/>
  <c r="E260" i="4"/>
  <c r="F260" i="4" s="1"/>
  <c r="G260" i="4" s="1"/>
  <c r="H260" i="4" s="1"/>
  <c r="D274" i="4" l="1"/>
  <c r="E274" i="4"/>
  <c r="F266" i="4"/>
  <c r="F263" i="4" s="1"/>
  <c r="F274" i="4"/>
  <c r="H274" i="4"/>
  <c r="I274" i="4"/>
  <c r="D266" i="4"/>
  <c r="D263" i="4" s="1"/>
  <c r="G266" i="4"/>
  <c r="G263" i="4" s="1"/>
  <c r="G274" i="4"/>
  <c r="I266" i="4"/>
  <c r="I263" i="4" s="1"/>
  <c r="H266" i="4"/>
  <c r="H263" i="4" s="1"/>
  <c r="E266" i="4"/>
  <c r="E263" i="4" s="1"/>
  <c r="D56" i="5"/>
  <c r="E26" i="5"/>
  <c r="E25" i="5" s="1"/>
  <c r="E29" i="4" s="1"/>
  <c r="F26" i="5"/>
  <c r="F25" i="5" s="1"/>
  <c r="F29" i="4" s="1"/>
  <c r="G26" i="5"/>
  <c r="G25" i="5" s="1"/>
  <c r="G29" i="4" s="1"/>
  <c r="H26" i="5"/>
  <c r="H25" i="5" s="1"/>
  <c r="H29" i="4" s="1"/>
  <c r="I26" i="5"/>
  <c r="I25" i="5" s="1"/>
  <c r="I29" i="4" s="1"/>
  <c r="D26" i="5"/>
  <c r="D25" i="5" s="1"/>
  <c r="D29" i="4" s="1"/>
  <c r="D16" i="4" l="1"/>
  <c r="D131" i="4"/>
  <c r="E242" i="4"/>
  <c r="F242" i="4"/>
  <c r="G242" i="4"/>
  <c r="H242" i="4"/>
  <c r="I242" i="4"/>
  <c r="E241" i="4"/>
  <c r="F241" i="4"/>
  <c r="G241" i="4"/>
  <c r="H241" i="4"/>
  <c r="I241" i="4"/>
  <c r="D241" i="4"/>
  <c r="D44" i="5"/>
  <c r="E239" i="4"/>
  <c r="F239" i="4"/>
  <c r="G239" i="4"/>
  <c r="H239" i="4"/>
  <c r="I239" i="4"/>
  <c r="D239" i="4"/>
  <c r="E238" i="4"/>
  <c r="F238" i="4"/>
  <c r="G238" i="4"/>
  <c r="H238" i="4"/>
  <c r="I238" i="4"/>
  <c r="D238" i="4"/>
  <c r="E234" i="4"/>
  <c r="F234" i="4"/>
  <c r="G234" i="4"/>
  <c r="H234" i="4"/>
  <c r="I234" i="4"/>
  <c r="D234" i="4"/>
  <c r="E233" i="4"/>
  <c r="F233" i="4"/>
  <c r="G233" i="4"/>
  <c r="H233" i="4"/>
  <c r="I233" i="4"/>
  <c r="D233" i="4"/>
  <c r="E231" i="4"/>
  <c r="F231" i="4"/>
  <c r="G231" i="4"/>
  <c r="H231" i="4"/>
  <c r="I231" i="4"/>
  <c r="D231" i="4"/>
  <c r="E230" i="4"/>
  <c r="F230" i="4"/>
  <c r="G230" i="4"/>
  <c r="H230" i="4"/>
  <c r="I230" i="4"/>
  <c r="D230" i="4"/>
  <c r="E75" i="5"/>
  <c r="F75" i="5"/>
  <c r="G75" i="5"/>
  <c r="H75" i="5"/>
  <c r="I75" i="5"/>
  <c r="D75" i="5"/>
  <c r="D32" i="5"/>
  <c r="D81" i="5"/>
  <c r="D232" i="4" s="1"/>
  <c r="D33" i="5"/>
  <c r="D76" i="5"/>
  <c r="D229" i="4" s="1"/>
  <c r="I81" i="5"/>
  <c r="I232" i="4" s="1"/>
  <c r="H81" i="5"/>
  <c r="G81" i="5"/>
  <c r="F81" i="5"/>
  <c r="E81" i="5"/>
  <c r="E232" i="4" s="1"/>
  <c r="I76" i="5"/>
  <c r="I229" i="4" s="1"/>
  <c r="H76" i="5"/>
  <c r="H229" i="4" s="1"/>
  <c r="G76" i="5"/>
  <c r="G229" i="4" s="1"/>
  <c r="F76" i="5"/>
  <c r="F229" i="4" s="1"/>
  <c r="E76" i="5"/>
  <c r="E229" i="4" s="1"/>
  <c r="H74" i="5" l="1"/>
  <c r="F74" i="5"/>
  <c r="G74" i="5"/>
  <c r="F232" i="4"/>
  <c r="F228" i="4" s="1"/>
  <c r="D74" i="5"/>
  <c r="I74" i="5"/>
  <c r="H232" i="4"/>
  <c r="H228" i="4" s="1"/>
  <c r="E74" i="5"/>
  <c r="G232" i="4"/>
  <c r="G228" i="4" s="1"/>
  <c r="E237" i="4"/>
  <c r="H240" i="4"/>
  <c r="E228" i="4"/>
  <c r="D237" i="4"/>
  <c r="H237" i="4"/>
  <c r="I240" i="4"/>
  <c r="I237" i="4"/>
  <c r="E240" i="4"/>
  <c r="D240" i="4"/>
  <c r="G237" i="4"/>
  <c r="D228" i="4"/>
  <c r="F240" i="4"/>
  <c r="F237" i="4"/>
  <c r="G240" i="4"/>
  <c r="I228" i="4"/>
  <c r="E187" i="4"/>
  <c r="F187" i="4" s="1"/>
  <c r="G187" i="4" s="1"/>
  <c r="H187" i="4" s="1"/>
  <c r="E164" i="4"/>
  <c r="F164" i="4"/>
  <c r="G164" i="4"/>
  <c r="H164" i="4"/>
  <c r="I164" i="4"/>
  <c r="D164" i="4"/>
  <c r="E161" i="4"/>
  <c r="F161" i="4" s="1"/>
  <c r="G161" i="4" s="1"/>
  <c r="H161" i="4" s="1"/>
  <c r="E139" i="4"/>
  <c r="F139" i="4"/>
  <c r="G139" i="4"/>
  <c r="H139" i="4"/>
  <c r="I139" i="4"/>
  <c r="D139" i="4"/>
  <c r="E136" i="4"/>
  <c r="F136" i="4" s="1"/>
  <c r="G136" i="4" s="1"/>
  <c r="H136" i="4" s="1"/>
  <c r="D330" i="4" l="1"/>
  <c r="D356" i="4" s="1"/>
  <c r="D381" i="4"/>
  <c r="G330" i="4"/>
  <c r="G356" i="4" s="1"/>
  <c r="G381" i="4"/>
  <c r="H330" i="4"/>
  <c r="H356" i="4" s="1"/>
  <c r="H381" i="4"/>
  <c r="I330" i="4"/>
  <c r="I356" i="4" s="1"/>
  <c r="I381" i="4"/>
  <c r="E330" i="4"/>
  <c r="E356" i="4" s="1"/>
  <c r="E381" i="4"/>
  <c r="F330" i="4"/>
  <c r="F356" i="4" s="1"/>
  <c r="F381" i="4"/>
  <c r="D225" i="4"/>
  <c r="E225" i="4"/>
  <c r="F225" i="4"/>
  <c r="G225" i="4"/>
  <c r="H225" i="4"/>
  <c r="I225" i="4"/>
  <c r="E236" i="4"/>
  <c r="H236" i="4"/>
  <c r="I236" i="4"/>
  <c r="D235" i="4"/>
  <c r="D236" i="4"/>
  <c r="G236" i="4"/>
  <c r="F236" i="4"/>
  <c r="E76" i="4"/>
  <c r="F76" i="4"/>
  <c r="G76" i="4"/>
  <c r="H76" i="4"/>
  <c r="I76" i="4"/>
  <c r="D76" i="4"/>
  <c r="H327" i="4" l="1"/>
  <c r="H353" i="4"/>
  <c r="H378" i="4"/>
  <c r="E327" i="4"/>
  <c r="E378" i="4"/>
  <c r="E353" i="4"/>
  <c r="I327" i="4"/>
  <c r="I378" i="4"/>
  <c r="I353" i="4"/>
  <c r="G327" i="4"/>
  <c r="G378" i="4"/>
  <c r="G353" i="4"/>
  <c r="F327" i="4"/>
  <c r="F378" i="4"/>
  <c r="F353" i="4"/>
  <c r="D331" i="4"/>
  <c r="D357" i="4"/>
  <c r="D382" i="4"/>
  <c r="D327" i="4"/>
  <c r="D353" i="4"/>
  <c r="D378" i="4"/>
  <c r="E75" i="4"/>
  <c r="F75" i="4"/>
  <c r="G75" i="4"/>
  <c r="H75" i="4"/>
  <c r="I75" i="4"/>
  <c r="D75" i="4"/>
  <c r="E74" i="4"/>
  <c r="F74" i="4"/>
  <c r="G74" i="4"/>
  <c r="H74" i="4"/>
  <c r="I74" i="4"/>
  <c r="D74" i="4"/>
  <c r="E72" i="4"/>
  <c r="F72" i="4"/>
  <c r="G72" i="4"/>
  <c r="H72" i="4"/>
  <c r="I72" i="4"/>
  <c r="D72" i="4"/>
  <c r="E71" i="4"/>
  <c r="F71" i="4"/>
  <c r="G71" i="4"/>
  <c r="H71" i="4"/>
  <c r="I71" i="4"/>
  <c r="D71" i="4"/>
  <c r="D70" i="4"/>
  <c r="E80" i="4"/>
  <c r="F80" i="4"/>
  <c r="G80" i="4"/>
  <c r="H80" i="4"/>
  <c r="I80" i="4"/>
  <c r="D80" i="4"/>
  <c r="E79" i="4"/>
  <c r="F79" i="4"/>
  <c r="G79" i="4"/>
  <c r="H79" i="4"/>
  <c r="I79" i="4"/>
  <c r="D79" i="4"/>
  <c r="E51" i="4"/>
  <c r="F51" i="4"/>
  <c r="G51" i="4"/>
  <c r="H51" i="4"/>
  <c r="I51" i="4"/>
  <c r="D51" i="4"/>
  <c r="E13" i="4"/>
  <c r="F13" i="4"/>
  <c r="G13" i="4"/>
  <c r="H13" i="4"/>
  <c r="I13" i="4"/>
  <c r="D13" i="4"/>
  <c r="E15" i="12"/>
  <c r="F15" i="12"/>
  <c r="G15" i="12"/>
  <c r="H15" i="12"/>
  <c r="I15" i="12"/>
  <c r="D15" i="12"/>
  <c r="E14" i="12"/>
  <c r="F14" i="12"/>
  <c r="G14" i="12"/>
  <c r="H14" i="12"/>
  <c r="I14" i="12"/>
  <c r="D14" i="12"/>
  <c r="E13" i="12"/>
  <c r="F13" i="12"/>
  <c r="G13" i="12"/>
  <c r="H13" i="12"/>
  <c r="I13" i="12"/>
  <c r="D13" i="12"/>
  <c r="D7" i="12"/>
  <c r="E7" i="12"/>
  <c r="F7" i="12"/>
  <c r="G7" i="12"/>
  <c r="H7" i="12"/>
  <c r="I7" i="12"/>
  <c r="E12" i="12"/>
  <c r="F12" i="12"/>
  <c r="G12" i="12"/>
  <c r="H12" i="12"/>
  <c r="I12" i="12"/>
  <c r="D12" i="12"/>
  <c r="E20" i="5"/>
  <c r="F20" i="5"/>
  <c r="G20" i="5"/>
  <c r="H20" i="5"/>
  <c r="I20" i="5"/>
  <c r="D20" i="5"/>
  <c r="D38" i="5"/>
  <c r="D73" i="4" s="1"/>
  <c r="D32" i="4"/>
  <c r="D37" i="4"/>
  <c r="E37" i="4"/>
  <c r="F37" i="4"/>
  <c r="G37" i="4"/>
  <c r="H37" i="4"/>
  <c r="I37" i="4"/>
  <c r="E36" i="4"/>
  <c r="F36" i="4"/>
  <c r="G36" i="4"/>
  <c r="H36" i="4"/>
  <c r="I36" i="4"/>
  <c r="D36" i="4"/>
  <c r="E34" i="4"/>
  <c r="F34" i="4"/>
  <c r="G34" i="4"/>
  <c r="H34" i="4"/>
  <c r="I34" i="4"/>
  <c r="D34" i="4"/>
  <c r="E33" i="4"/>
  <c r="F33" i="4"/>
  <c r="G33" i="4"/>
  <c r="H33" i="4"/>
  <c r="I33" i="4"/>
  <c r="D33" i="4"/>
  <c r="E38" i="5"/>
  <c r="E35" i="4" s="1"/>
  <c r="F38" i="5"/>
  <c r="F35" i="4" s="1"/>
  <c r="G38" i="5"/>
  <c r="G73" i="4" s="1"/>
  <c r="H38" i="5"/>
  <c r="H35" i="4" s="1"/>
  <c r="I38" i="5"/>
  <c r="I35" i="4" s="1"/>
  <c r="E32" i="5"/>
  <c r="F32" i="5"/>
  <c r="G32" i="5"/>
  <c r="H32" i="5"/>
  <c r="I32" i="5"/>
  <c r="E33" i="5"/>
  <c r="E32" i="4" s="1"/>
  <c r="F33" i="5"/>
  <c r="F32" i="4" s="1"/>
  <c r="G33" i="5"/>
  <c r="G32" i="4" s="1"/>
  <c r="H33" i="5"/>
  <c r="H32" i="4" s="1"/>
  <c r="I33" i="5"/>
  <c r="I32" i="4" s="1"/>
  <c r="G70" i="4" l="1"/>
  <c r="G69" i="4" s="1"/>
  <c r="H70" i="4"/>
  <c r="F73" i="4"/>
  <c r="E70" i="4"/>
  <c r="I73" i="4"/>
  <c r="H73" i="4"/>
  <c r="E73" i="4"/>
  <c r="G31" i="5"/>
  <c r="D35" i="4"/>
  <c r="D31" i="4" s="1"/>
  <c r="D28" i="4" s="1"/>
  <c r="D31" i="5"/>
  <c r="F70" i="4"/>
  <c r="I70" i="4"/>
  <c r="D69" i="4"/>
  <c r="D66" i="4" s="1"/>
  <c r="H31" i="4"/>
  <c r="H184" i="4" s="1"/>
  <c r="F31" i="4"/>
  <c r="F184" i="4" s="1"/>
  <c r="E31" i="4"/>
  <c r="E184" i="4" s="1"/>
  <c r="G35" i="4"/>
  <c r="G31" i="4" s="1"/>
  <c r="G184" i="4" s="1"/>
  <c r="I31" i="4"/>
  <c r="I184" i="4" s="1"/>
  <c r="E31" i="5"/>
  <c r="F31" i="5"/>
  <c r="I31" i="5"/>
  <c r="H31" i="5"/>
  <c r="D50" i="5"/>
  <c r="D49" i="5" s="1"/>
  <c r="D226" i="4" s="1"/>
  <c r="E69" i="5"/>
  <c r="E68" i="5" s="1"/>
  <c r="F69" i="5"/>
  <c r="F68" i="5" s="1"/>
  <c r="G69" i="5"/>
  <c r="G68" i="5" s="1"/>
  <c r="H69" i="5"/>
  <c r="H68" i="5" s="1"/>
  <c r="I69" i="5"/>
  <c r="I68" i="5" s="1"/>
  <c r="D69" i="5"/>
  <c r="D68" i="5" s="1"/>
  <c r="E63" i="5"/>
  <c r="E62" i="5" s="1"/>
  <c r="F63" i="5"/>
  <c r="F62" i="5" s="1"/>
  <c r="G63" i="5"/>
  <c r="G62" i="5" s="1"/>
  <c r="H63" i="5"/>
  <c r="H62" i="5" s="1"/>
  <c r="I63" i="5"/>
  <c r="I62" i="5" s="1"/>
  <c r="D63" i="5"/>
  <c r="D62" i="5" s="1"/>
  <c r="H69" i="4" l="1"/>
  <c r="F69" i="4"/>
  <c r="E69" i="4"/>
  <c r="I69" i="4"/>
  <c r="D354" i="4"/>
  <c r="D379" i="4"/>
  <c r="D328" i="4"/>
  <c r="D216" i="4"/>
  <c r="D212" i="4"/>
  <c r="D184" i="4"/>
  <c r="F158" i="4"/>
  <c r="F155" i="4" s="1"/>
  <c r="G158" i="4"/>
  <c r="G155" i="4" s="1"/>
  <c r="E158" i="4"/>
  <c r="E155" i="4" s="1"/>
  <c r="D133" i="4"/>
  <c r="D130" i="4" s="1"/>
  <c r="I158" i="4"/>
  <c r="I155" i="4" s="1"/>
  <c r="H158" i="4"/>
  <c r="H155" i="4" s="1"/>
  <c r="D181" i="4"/>
  <c r="D158" i="4"/>
  <c r="D155" i="4" s="1"/>
  <c r="G28" i="4"/>
  <c r="G181" i="4" s="1"/>
  <c r="G133" i="4"/>
  <c r="G130" i="4" s="1"/>
  <c r="E28" i="4"/>
  <c r="E181" i="4" s="1"/>
  <c r="E133" i="4"/>
  <c r="E130" i="4" s="1"/>
  <c r="H28" i="4"/>
  <c r="H181" i="4" s="1"/>
  <c r="H133" i="4"/>
  <c r="H130" i="4" s="1"/>
  <c r="I28" i="4"/>
  <c r="I181" i="4" s="1"/>
  <c r="I133" i="4"/>
  <c r="I130" i="4" s="1"/>
  <c r="F28" i="4"/>
  <c r="F181" i="4" s="1"/>
  <c r="F133" i="4"/>
  <c r="F130" i="4" s="1"/>
  <c r="D43" i="5"/>
  <c r="D264" i="4" s="1"/>
  <c r="D55" i="5"/>
  <c r="I56" i="5"/>
  <c r="I55" i="5" s="1"/>
  <c r="I265" i="4" s="1"/>
  <c r="H56" i="5"/>
  <c r="H55" i="5" s="1"/>
  <c r="H265" i="4" s="1"/>
  <c r="G56" i="5"/>
  <c r="G55" i="5" s="1"/>
  <c r="G265" i="4" s="1"/>
  <c r="F56" i="5"/>
  <c r="F55" i="5" s="1"/>
  <c r="E56" i="5"/>
  <c r="E55" i="5" s="1"/>
  <c r="E265" i="4" s="1"/>
  <c r="E44" i="5"/>
  <c r="E43" i="5" s="1"/>
  <c r="E264" i="4" s="1"/>
  <c r="F44" i="5"/>
  <c r="F43" i="5" s="1"/>
  <c r="F264" i="4" s="1"/>
  <c r="G44" i="5"/>
  <c r="G43" i="5" s="1"/>
  <c r="G264" i="4" s="1"/>
  <c r="H44" i="5"/>
  <c r="H43" i="5" s="1"/>
  <c r="H264" i="4" s="1"/>
  <c r="I44" i="5"/>
  <c r="I43" i="5" s="1"/>
  <c r="I264" i="4" s="1"/>
  <c r="I50" i="5"/>
  <c r="I49" i="5" s="1"/>
  <c r="I226" i="4" s="1"/>
  <c r="H50" i="5"/>
  <c r="H49" i="5" s="1"/>
  <c r="H226" i="4" s="1"/>
  <c r="G50" i="5"/>
  <c r="G49" i="5" s="1"/>
  <c r="G226" i="4" s="1"/>
  <c r="F50" i="5"/>
  <c r="F49" i="5" s="1"/>
  <c r="F226" i="4" s="1"/>
  <c r="E50" i="5"/>
  <c r="E49" i="5" s="1"/>
  <c r="E226" i="4" s="1"/>
  <c r="F30" i="3" l="1"/>
  <c r="H255" i="4"/>
  <c r="H262" i="4"/>
  <c r="H251" i="4"/>
  <c r="H261" i="4"/>
  <c r="F251" i="4"/>
  <c r="F255" i="4"/>
  <c r="F261" i="4"/>
  <c r="D218" i="4"/>
  <c r="D217" i="4" s="1"/>
  <c r="D215" i="4"/>
  <c r="D219" i="4" s="1"/>
  <c r="E218" i="4" s="1"/>
  <c r="E251" i="4"/>
  <c r="E255" i="4"/>
  <c r="E261" i="4"/>
  <c r="E262" i="4"/>
  <c r="D343" i="4"/>
  <c r="D339" i="4"/>
  <c r="D325" i="4"/>
  <c r="D394" i="4"/>
  <c r="D390" i="4"/>
  <c r="D376" i="4"/>
  <c r="D261" i="4"/>
  <c r="D251" i="4"/>
  <c r="D255" i="4"/>
  <c r="F227" i="4"/>
  <c r="F265" i="4"/>
  <c r="F262" i="4" s="1"/>
  <c r="D365" i="4"/>
  <c r="D369" i="4"/>
  <c r="I328" i="4"/>
  <c r="I379" i="4"/>
  <c r="I354" i="4"/>
  <c r="I216" i="4"/>
  <c r="I215" i="4" s="1"/>
  <c r="I212" i="4"/>
  <c r="G255" i="4"/>
  <c r="G262" i="4"/>
  <c r="G251" i="4"/>
  <c r="G261" i="4"/>
  <c r="F328" i="4"/>
  <c r="F379" i="4"/>
  <c r="F354" i="4"/>
  <c r="F212" i="4"/>
  <c r="F216" i="4"/>
  <c r="F215" i="4" s="1"/>
  <c r="I255" i="4"/>
  <c r="I251" i="4"/>
  <c r="I262" i="4"/>
  <c r="I261" i="4"/>
  <c r="E328" i="4"/>
  <c r="E379" i="4"/>
  <c r="E354" i="4"/>
  <c r="E212" i="4"/>
  <c r="E216" i="4"/>
  <c r="E215" i="4" s="1"/>
  <c r="G328" i="4"/>
  <c r="G379" i="4"/>
  <c r="G354" i="4"/>
  <c r="G212" i="4"/>
  <c r="G216" i="4"/>
  <c r="G215" i="4" s="1"/>
  <c r="H328" i="4"/>
  <c r="H354" i="4"/>
  <c r="H379" i="4"/>
  <c r="H216" i="4"/>
  <c r="H215" i="4" s="1"/>
  <c r="H212" i="4"/>
  <c r="D265" i="4"/>
  <c r="D262" i="4" s="1"/>
  <c r="D227" i="4"/>
  <c r="D224" i="4" s="1"/>
  <c r="D377" i="4" s="1"/>
  <c r="D67" i="4"/>
  <c r="I67" i="4"/>
  <c r="I58" i="4" s="1"/>
  <c r="H67" i="4"/>
  <c r="H58" i="4" s="1"/>
  <c r="G67" i="4"/>
  <c r="G58" i="4" s="1"/>
  <c r="F67" i="4"/>
  <c r="F58" i="4" s="1"/>
  <c r="E67" i="4"/>
  <c r="H227" i="4"/>
  <c r="G227" i="4"/>
  <c r="E227" i="4"/>
  <c r="I227" i="4"/>
  <c r="I235" i="4"/>
  <c r="G235" i="4"/>
  <c r="E254" i="4" l="1"/>
  <c r="E253" i="4" s="1"/>
  <c r="E252" i="4" s="1"/>
  <c r="E250" i="4" s="1"/>
  <c r="E219" i="4"/>
  <c r="F218" i="4" s="1"/>
  <c r="F217" i="4" s="1"/>
  <c r="F254" i="4"/>
  <c r="F253" i="4" s="1"/>
  <c r="F252" i="4" s="1"/>
  <c r="F250" i="4" s="1"/>
  <c r="G254" i="4"/>
  <c r="G253" i="4" s="1"/>
  <c r="I254" i="4"/>
  <c r="I253" i="4" s="1"/>
  <c r="H339" i="4"/>
  <c r="H343" i="4"/>
  <c r="H342" i="4" s="1"/>
  <c r="I390" i="4"/>
  <c r="I394" i="4"/>
  <c r="I393" i="4" s="1"/>
  <c r="I339" i="4"/>
  <c r="I343" i="4"/>
  <c r="I342" i="4" s="1"/>
  <c r="D393" i="4"/>
  <c r="D397" i="4" s="1"/>
  <c r="E396" i="4" s="1"/>
  <c r="E395" i="4" s="1"/>
  <c r="D396" i="4"/>
  <c r="D395" i="4" s="1"/>
  <c r="D355" i="4"/>
  <c r="D351" i="4" s="1"/>
  <c r="D329" i="4"/>
  <c r="D380" i="4"/>
  <c r="D223" i="4"/>
  <c r="D214" i="4" s="1"/>
  <c r="D213" i="4" s="1"/>
  <c r="D211" i="4" s="1"/>
  <c r="F390" i="4"/>
  <c r="F394" i="4"/>
  <c r="F393" i="4" s="1"/>
  <c r="D371" i="4"/>
  <c r="D370" i="4" s="1"/>
  <c r="D368" i="4"/>
  <c r="D372" i="4" s="1"/>
  <c r="E371" i="4" s="1"/>
  <c r="G339" i="4"/>
  <c r="G343" i="4"/>
  <c r="G342" i="4" s="1"/>
  <c r="I329" i="4"/>
  <c r="I355" i="4"/>
  <c r="I380" i="4"/>
  <c r="E329" i="4"/>
  <c r="E355" i="4"/>
  <c r="E380" i="4"/>
  <c r="E365" i="4"/>
  <c r="E369" i="4"/>
  <c r="E368" i="4" s="1"/>
  <c r="D345" i="4"/>
  <c r="D344" i="4" s="1"/>
  <c r="D342" i="4"/>
  <c r="D341" i="4" s="1"/>
  <c r="H369" i="4"/>
  <c r="H368" i="4" s="1"/>
  <c r="H365" i="4"/>
  <c r="I369" i="4"/>
  <c r="I368" i="4" s="1"/>
  <c r="I365" i="4"/>
  <c r="G390" i="4"/>
  <c r="G394" i="4"/>
  <c r="G393" i="4" s="1"/>
  <c r="F339" i="4"/>
  <c r="F343" i="4"/>
  <c r="F342" i="4" s="1"/>
  <c r="E390" i="4"/>
  <c r="E394" i="4"/>
  <c r="E393" i="4" s="1"/>
  <c r="F329" i="4"/>
  <c r="F380" i="4"/>
  <c r="F355" i="4"/>
  <c r="G365" i="4"/>
  <c r="G369" i="4"/>
  <c r="G368" i="4" s="1"/>
  <c r="G329" i="4"/>
  <c r="G355" i="4"/>
  <c r="G380" i="4"/>
  <c r="H329" i="4"/>
  <c r="H355" i="4"/>
  <c r="H380" i="4"/>
  <c r="F365" i="4"/>
  <c r="F369" i="4"/>
  <c r="F368" i="4" s="1"/>
  <c r="H390" i="4"/>
  <c r="H394" i="4"/>
  <c r="H393" i="4" s="1"/>
  <c r="E339" i="4"/>
  <c r="E343" i="4"/>
  <c r="E342" i="4" s="1"/>
  <c r="D254" i="4"/>
  <c r="D253" i="4" s="1"/>
  <c r="D252" i="4" s="1"/>
  <c r="D250" i="4" s="1"/>
  <c r="D257" i="4"/>
  <c r="D256" i="4" s="1"/>
  <c r="H254" i="4"/>
  <c r="H253" i="4" s="1"/>
  <c r="H252" i="4" s="1"/>
  <c r="H250" i="4" s="1"/>
  <c r="I331" i="4"/>
  <c r="I325" i="4" s="1"/>
  <c r="I357" i="4"/>
  <c r="I382" i="4"/>
  <c r="D352" i="4"/>
  <c r="D326" i="4"/>
  <c r="G331" i="4"/>
  <c r="G325" i="4" s="1"/>
  <c r="G382" i="4"/>
  <c r="G357" i="4"/>
  <c r="E182" i="4"/>
  <c r="E193" i="4" s="1"/>
  <c r="E20" i="4"/>
  <c r="E16" i="4"/>
  <c r="E54" i="4"/>
  <c r="E131" i="4"/>
  <c r="E156" i="4"/>
  <c r="F182" i="4"/>
  <c r="F193" i="4" s="1"/>
  <c r="F54" i="4"/>
  <c r="F156" i="4"/>
  <c r="F131" i="4"/>
  <c r="F20" i="4"/>
  <c r="F16" i="4"/>
  <c r="E58" i="4"/>
  <c r="G182" i="4"/>
  <c r="G193" i="4" s="1"/>
  <c r="G54" i="4"/>
  <c r="G131" i="4"/>
  <c r="G156" i="4"/>
  <c r="G20" i="4"/>
  <c r="G16" i="4"/>
  <c r="H182" i="4"/>
  <c r="H193" i="4" s="1"/>
  <c r="H20" i="4"/>
  <c r="H131" i="4"/>
  <c r="H16" i="4"/>
  <c r="H156" i="4"/>
  <c r="H54" i="4"/>
  <c r="I182" i="4"/>
  <c r="I193" i="4" s="1"/>
  <c r="I16" i="4"/>
  <c r="I54" i="4"/>
  <c r="I131" i="4"/>
  <c r="I20" i="4"/>
  <c r="I156" i="4"/>
  <c r="D22" i="4"/>
  <c r="D21" i="4" s="1"/>
  <c r="D20" i="4"/>
  <c r="D156" i="4"/>
  <c r="D167" i="4" s="1"/>
  <c r="D182" i="4"/>
  <c r="D193" i="4" s="1"/>
  <c r="D60" i="4"/>
  <c r="D59" i="4" s="1"/>
  <c r="D58" i="4"/>
  <c r="D57" i="4" s="1"/>
  <c r="D61" i="4" s="1"/>
  <c r="D54" i="4"/>
  <c r="I224" i="4"/>
  <c r="I223" i="4"/>
  <c r="I214" i="4" s="1"/>
  <c r="G224" i="4"/>
  <c r="G223" i="4"/>
  <c r="G214" i="4" s="1"/>
  <c r="H235" i="4"/>
  <c r="F235" i="4"/>
  <c r="E235" i="4"/>
  <c r="E217" i="4"/>
  <c r="D346" i="4" l="1"/>
  <c r="E345" i="4" s="1"/>
  <c r="E346" i="4" s="1"/>
  <c r="F345" i="4" s="1"/>
  <c r="I252" i="4"/>
  <c r="I250" i="4" s="1"/>
  <c r="I351" i="4"/>
  <c r="I367" i="4" s="1"/>
  <c r="I366" i="4" s="1"/>
  <c r="I364" i="4" s="1"/>
  <c r="D249" i="4"/>
  <c r="E370" i="4"/>
  <c r="E372" i="4"/>
  <c r="F371" i="4" s="1"/>
  <c r="D340" i="4"/>
  <c r="D338" i="4" s="1"/>
  <c r="G351" i="4"/>
  <c r="G367" i="4" s="1"/>
  <c r="G366" i="4" s="1"/>
  <c r="G364" i="4" s="1"/>
  <c r="D392" i="4"/>
  <c r="D391" i="4" s="1"/>
  <c r="D389" i="4" s="1"/>
  <c r="E397" i="4"/>
  <c r="F396" i="4" s="1"/>
  <c r="D367" i="4"/>
  <c r="D92" i="4"/>
  <c r="C26" i="3" s="1"/>
  <c r="G252" i="4"/>
  <c r="G250" i="4" s="1"/>
  <c r="G376" i="4"/>
  <c r="G392" i="4" s="1"/>
  <c r="I376" i="4"/>
  <c r="I392" i="4" s="1"/>
  <c r="I377" i="4"/>
  <c r="I352" i="4"/>
  <c r="I326" i="4"/>
  <c r="E331" i="4"/>
  <c r="E357" i="4"/>
  <c r="E351" i="4" s="1"/>
  <c r="E367" i="4" s="1"/>
  <c r="E382" i="4"/>
  <c r="G352" i="4"/>
  <c r="G377" i="4"/>
  <c r="G326" i="4"/>
  <c r="F331" i="4"/>
  <c r="F325" i="4" s="1"/>
  <c r="F382" i="4"/>
  <c r="F357" i="4"/>
  <c r="F351" i="4" s="1"/>
  <c r="F367" i="4" s="1"/>
  <c r="F366" i="4" s="1"/>
  <c r="F364" i="4" s="1"/>
  <c r="H331" i="4"/>
  <c r="H382" i="4"/>
  <c r="H357" i="4"/>
  <c r="H351" i="4" s="1"/>
  <c r="H367" i="4" s="1"/>
  <c r="I213" i="4"/>
  <c r="I211" i="4" s="1"/>
  <c r="G213" i="4"/>
  <c r="G211" i="4" s="1"/>
  <c r="E224" i="4"/>
  <c r="H224" i="4"/>
  <c r="D210" i="4"/>
  <c r="D208" i="4" s="1"/>
  <c r="H223" i="4"/>
  <c r="H214" i="4" s="1"/>
  <c r="E223" i="4"/>
  <c r="E214" i="4" s="1"/>
  <c r="I19" i="4"/>
  <c r="F223" i="4"/>
  <c r="F214" i="4" s="1"/>
  <c r="F224" i="4"/>
  <c r="F19" i="4"/>
  <c r="G19" i="4"/>
  <c r="I167" i="4"/>
  <c r="I171" i="4"/>
  <c r="F146" i="4"/>
  <c r="F142" i="4"/>
  <c r="G146" i="4"/>
  <c r="G142" i="4"/>
  <c r="F167" i="4"/>
  <c r="F171" i="4"/>
  <c r="I57" i="4"/>
  <c r="E167" i="4"/>
  <c r="E171" i="4"/>
  <c r="H167" i="4"/>
  <c r="H171" i="4"/>
  <c r="E146" i="4"/>
  <c r="E142" i="4"/>
  <c r="G167" i="4"/>
  <c r="G171" i="4"/>
  <c r="D171" i="4"/>
  <c r="D173" i="4"/>
  <c r="D172" i="4" s="1"/>
  <c r="E57" i="4"/>
  <c r="D148" i="4"/>
  <c r="D147" i="4" s="1"/>
  <c r="D146" i="4"/>
  <c r="D142" i="4"/>
  <c r="D19" i="4"/>
  <c r="D23" i="4" s="1"/>
  <c r="E22" i="4" s="1"/>
  <c r="G57" i="4"/>
  <c r="E19" i="4"/>
  <c r="I146" i="4"/>
  <c r="I142" i="4"/>
  <c r="H142" i="4"/>
  <c r="H146" i="4"/>
  <c r="H57" i="4"/>
  <c r="H19" i="4"/>
  <c r="F57" i="4"/>
  <c r="D258" i="4"/>
  <c r="E257" i="4" s="1"/>
  <c r="D295" i="4" l="1"/>
  <c r="E344" i="4"/>
  <c r="D337" i="4"/>
  <c r="D335" i="4" s="1"/>
  <c r="D366" i="4"/>
  <c r="D364" i="4" s="1"/>
  <c r="F397" i="4"/>
  <c r="G396" i="4" s="1"/>
  <c r="F395" i="4"/>
  <c r="F372" i="4"/>
  <c r="G371" i="4" s="1"/>
  <c r="F370" i="4"/>
  <c r="D247" i="4"/>
  <c r="E249" i="4"/>
  <c r="D207" i="4"/>
  <c r="G391" i="4"/>
  <c r="G389" i="4" s="1"/>
  <c r="I391" i="4"/>
  <c r="I389" i="4" s="1"/>
  <c r="E376" i="4"/>
  <c r="E392" i="4" s="1"/>
  <c r="H376" i="4"/>
  <c r="H392" i="4" s="1"/>
  <c r="F376" i="4"/>
  <c r="F392" i="4" s="1"/>
  <c r="F377" i="4"/>
  <c r="F326" i="4"/>
  <c r="F352" i="4"/>
  <c r="H352" i="4"/>
  <c r="H377" i="4"/>
  <c r="H326" i="4"/>
  <c r="E366" i="4"/>
  <c r="E364" i="4" s="1"/>
  <c r="H366" i="4"/>
  <c r="H364" i="4" s="1"/>
  <c r="E326" i="4"/>
  <c r="E377" i="4"/>
  <c r="E352" i="4"/>
  <c r="H213" i="4"/>
  <c r="H211" i="4" s="1"/>
  <c r="E213" i="4"/>
  <c r="E211" i="4" s="1"/>
  <c r="F213" i="4"/>
  <c r="F211" i="4" s="1"/>
  <c r="H325" i="4"/>
  <c r="G341" i="4"/>
  <c r="I341" i="4"/>
  <c r="F341" i="4"/>
  <c r="E325" i="4"/>
  <c r="E256" i="4"/>
  <c r="E258" i="4"/>
  <c r="D145" i="4"/>
  <c r="D149" i="4" s="1"/>
  <c r="E148" i="4" s="1"/>
  <c r="E147" i="4" s="1"/>
  <c r="D170" i="4"/>
  <c r="D174" i="4" s="1"/>
  <c r="E173" i="4" s="1"/>
  <c r="E172" i="4" s="1"/>
  <c r="F170" i="4"/>
  <c r="I145" i="4"/>
  <c r="G145" i="4"/>
  <c r="E145" i="4"/>
  <c r="F145" i="4"/>
  <c r="H145" i="4"/>
  <c r="G170" i="4"/>
  <c r="E21" i="4"/>
  <c r="E23" i="4"/>
  <c r="H170" i="4"/>
  <c r="I170" i="4"/>
  <c r="E170" i="4"/>
  <c r="F249" i="4" l="1"/>
  <c r="E247" i="4"/>
  <c r="G370" i="4"/>
  <c r="G372" i="4"/>
  <c r="H371" i="4" s="1"/>
  <c r="G397" i="4"/>
  <c r="H396" i="4" s="1"/>
  <c r="G395" i="4"/>
  <c r="D312" i="4"/>
  <c r="D363" i="4"/>
  <c r="D361" i="4" s="1"/>
  <c r="E210" i="4"/>
  <c r="E208" i="4" s="1"/>
  <c r="D288" i="4"/>
  <c r="D334" i="4"/>
  <c r="F391" i="4"/>
  <c r="F389" i="4" s="1"/>
  <c r="H391" i="4"/>
  <c r="H389" i="4" s="1"/>
  <c r="E391" i="4"/>
  <c r="E389" i="4" s="1"/>
  <c r="G340" i="4"/>
  <c r="G338" i="4" s="1"/>
  <c r="I340" i="4"/>
  <c r="I338" i="4" s="1"/>
  <c r="F340" i="4"/>
  <c r="F338" i="4" s="1"/>
  <c r="F346" i="4"/>
  <c r="G345" i="4" s="1"/>
  <c r="F344" i="4"/>
  <c r="E341" i="4"/>
  <c r="H341" i="4"/>
  <c r="E174" i="4"/>
  <c r="F173" i="4" s="1"/>
  <c r="F172" i="4" s="1"/>
  <c r="E149" i="4"/>
  <c r="F148" i="4" s="1"/>
  <c r="F147" i="4" s="1"/>
  <c r="E363" i="4" l="1"/>
  <c r="E361" i="4" s="1"/>
  <c r="D320" i="4"/>
  <c r="H397" i="4"/>
  <c r="I396" i="4" s="1"/>
  <c r="H395" i="4"/>
  <c r="D360" i="4"/>
  <c r="H372" i="4"/>
  <c r="I371" i="4" s="1"/>
  <c r="H370" i="4"/>
  <c r="E340" i="4"/>
  <c r="E338" i="4" s="1"/>
  <c r="H340" i="4"/>
  <c r="H338" i="4" s="1"/>
  <c r="F149" i="4"/>
  <c r="G148" i="4" s="1"/>
  <c r="G147" i="4" s="1"/>
  <c r="G346" i="4"/>
  <c r="H345" i="4" s="1"/>
  <c r="G344" i="4"/>
  <c r="F174" i="4"/>
  <c r="G173" i="4" s="1"/>
  <c r="G174" i="4" s="1"/>
  <c r="H173" i="4" s="1"/>
  <c r="D45" i="4"/>
  <c r="D44" i="4"/>
  <c r="D42" i="4"/>
  <c r="D41" i="4"/>
  <c r="I66" i="4"/>
  <c r="H66" i="4"/>
  <c r="G66" i="4"/>
  <c r="F66" i="4"/>
  <c r="E66" i="4"/>
  <c r="E63" i="4"/>
  <c r="F63" i="4" s="1"/>
  <c r="G63" i="4" s="1"/>
  <c r="H63" i="4" s="1"/>
  <c r="E45" i="4"/>
  <c r="E245" i="4"/>
  <c r="F245" i="4" s="1"/>
  <c r="G245" i="4" s="1"/>
  <c r="H245" i="4" s="1"/>
  <c r="E222" i="4"/>
  <c r="F222" i="4" s="1"/>
  <c r="E48" i="4"/>
  <c r="F48" i="4" s="1"/>
  <c r="G48" i="4" s="1"/>
  <c r="H48" i="4" s="1"/>
  <c r="E206" i="4"/>
  <c r="F206" i="4" s="1"/>
  <c r="G206" i="4" s="1"/>
  <c r="H206" i="4" s="1"/>
  <c r="E10" i="4"/>
  <c r="F10" i="4" s="1"/>
  <c r="G10" i="4" s="1"/>
  <c r="H10" i="4" s="1"/>
  <c r="E25" i="4"/>
  <c r="F25" i="4" s="1"/>
  <c r="G25" i="4" s="1"/>
  <c r="H25" i="4" s="1"/>
  <c r="E360" i="4" l="1"/>
  <c r="F363" i="4"/>
  <c r="G149" i="4"/>
  <c r="H148" i="4" s="1"/>
  <c r="H147" i="4" s="1"/>
  <c r="E337" i="4"/>
  <c r="E335" i="4" s="1"/>
  <c r="D304" i="4"/>
  <c r="I397" i="4"/>
  <c r="I395" i="4"/>
  <c r="I372" i="4"/>
  <c r="I370" i="4"/>
  <c r="F337" i="4"/>
  <c r="G337" i="4" s="1"/>
  <c r="H346" i="4"/>
  <c r="I345" i="4" s="1"/>
  <c r="H344" i="4"/>
  <c r="G172" i="4"/>
  <c r="H172" i="4"/>
  <c r="H174" i="4"/>
  <c r="I173" i="4" s="1"/>
  <c r="G222" i="4"/>
  <c r="H222" i="4" s="1"/>
  <c r="G363" i="4" l="1"/>
  <c r="F361" i="4"/>
  <c r="F360" i="4" s="1"/>
  <c r="H149" i="4"/>
  <c r="I148" i="4" s="1"/>
  <c r="I149" i="4" s="1"/>
  <c r="F335" i="4"/>
  <c r="E334" i="4"/>
  <c r="I346" i="4"/>
  <c r="I344" i="4"/>
  <c r="H337" i="4"/>
  <c r="G335" i="4"/>
  <c r="I174" i="4"/>
  <c r="I172" i="4"/>
  <c r="F219" i="4"/>
  <c r="G218" i="4" s="1"/>
  <c r="E60" i="4"/>
  <c r="E59" i="4" s="1"/>
  <c r="F334" i="4" l="1"/>
  <c r="G361" i="4"/>
  <c r="G360" i="4" s="1"/>
  <c r="H363" i="4"/>
  <c r="I147" i="4"/>
  <c r="G334" i="4"/>
  <c r="I337" i="4"/>
  <c r="I335" i="4" s="1"/>
  <c r="H335" i="4"/>
  <c r="E61" i="4"/>
  <c r="F60" i="4" s="1"/>
  <c r="F59" i="4" s="1"/>
  <c r="G219" i="4"/>
  <c r="H218" i="4" s="1"/>
  <c r="G217" i="4"/>
  <c r="E8" i="3"/>
  <c r="E15" i="3"/>
  <c r="C5" i="4"/>
  <c r="F6" i="3"/>
  <c r="E9" i="2"/>
  <c r="H361" i="4" l="1"/>
  <c r="I363" i="4"/>
  <c r="I361" i="4" s="1"/>
  <c r="H334" i="4"/>
  <c r="I334" i="4" s="1"/>
  <c r="D303" i="4"/>
  <c r="D305" i="4"/>
  <c r="D301" i="4"/>
  <c r="D302" i="4" s="1"/>
  <c r="F61" i="4"/>
  <c r="G60" i="4" s="1"/>
  <c r="G61" i="4" s="1"/>
  <c r="H60" i="4" s="1"/>
  <c r="F257" i="4"/>
  <c r="H219" i="4"/>
  <c r="I218" i="4" s="1"/>
  <c r="I219" i="4" s="1"/>
  <c r="H217" i="4"/>
  <c r="B6" i="12"/>
  <c r="D311" i="4" l="1"/>
  <c r="H360" i="4"/>
  <c r="I360" i="4" s="1"/>
  <c r="D309" i="4"/>
  <c r="D310" i="4" s="1"/>
  <c r="D313" i="4"/>
  <c r="G59" i="4"/>
  <c r="F258" i="4"/>
  <c r="G257" i="4" s="1"/>
  <c r="F256" i="4"/>
  <c r="I217" i="4"/>
  <c r="H61" i="4"/>
  <c r="I60" i="4" s="1"/>
  <c r="H59" i="4"/>
  <c r="F22" i="4" l="1"/>
  <c r="G256" i="4"/>
  <c r="G258" i="4"/>
  <c r="H257" i="4" s="1"/>
  <c r="I61" i="4"/>
  <c r="I59" i="4"/>
  <c r="F23" i="4" l="1"/>
  <c r="G22" i="4" s="1"/>
  <c r="G21" i="4" s="1"/>
  <c r="F21" i="4"/>
  <c r="H256" i="4"/>
  <c r="H258" i="4"/>
  <c r="I257" i="4" s="1"/>
  <c r="C20" i="13"/>
  <c r="BH8" i="13" s="1"/>
  <c r="C21" i="13"/>
  <c r="BH9" i="13" s="1"/>
  <c r="I256" i="4" l="1"/>
  <c r="I258" i="4"/>
  <c r="C22" i="13" l="1"/>
  <c r="BH10" i="13" s="1"/>
  <c r="C23" i="13"/>
  <c r="BH11" i="13" s="1"/>
  <c r="C24" i="13"/>
  <c r="BH12" i="13" s="1"/>
  <c r="G23" i="4" l="1"/>
  <c r="H22" i="4" s="1"/>
  <c r="H21" i="4" s="1"/>
  <c r="D11" i="12"/>
  <c r="D9" i="12"/>
  <c r="D8" i="12"/>
  <c r="H23" i="4" l="1"/>
  <c r="I22" i="4" s="1"/>
  <c r="I21" i="4" s="1"/>
  <c r="F45" i="4"/>
  <c r="G45" i="4"/>
  <c r="H45" i="4"/>
  <c r="I45" i="4"/>
  <c r="E44" i="4"/>
  <c r="F44" i="4"/>
  <c r="G44" i="4"/>
  <c r="H44" i="4"/>
  <c r="I44" i="4"/>
  <c r="E42" i="4"/>
  <c r="F42" i="4"/>
  <c r="G42" i="4"/>
  <c r="H42" i="4"/>
  <c r="I42" i="4"/>
  <c r="E41" i="4"/>
  <c r="F41" i="4"/>
  <c r="G41" i="4"/>
  <c r="H41" i="4"/>
  <c r="I41" i="4"/>
  <c r="E14" i="5"/>
  <c r="E13" i="5" s="1"/>
  <c r="E78" i="4" s="1"/>
  <c r="F14" i="5"/>
  <c r="F13" i="5" s="1"/>
  <c r="F78" i="4" s="1"/>
  <c r="G14" i="5"/>
  <c r="G13" i="5" s="1"/>
  <c r="G78" i="4" s="1"/>
  <c r="H14" i="5"/>
  <c r="H13" i="5" s="1"/>
  <c r="H78" i="4" s="1"/>
  <c r="I14" i="5"/>
  <c r="I13" i="5" s="1"/>
  <c r="I78" i="4" s="1"/>
  <c r="D14" i="5"/>
  <c r="D13" i="5" s="1"/>
  <c r="D19" i="5"/>
  <c r="H68" i="4" l="1"/>
  <c r="H77" i="4"/>
  <c r="F68" i="4"/>
  <c r="F77" i="4"/>
  <c r="E68" i="4"/>
  <c r="E65" i="4" s="1"/>
  <c r="E64" i="4" s="1"/>
  <c r="E56" i="4" s="1"/>
  <c r="E55" i="4" s="1"/>
  <c r="E53" i="4" s="1"/>
  <c r="E77" i="4"/>
  <c r="G68" i="4"/>
  <c r="G77" i="4"/>
  <c r="D78" i="4"/>
  <c r="D40" i="4"/>
  <c r="I68" i="4"/>
  <c r="I77" i="4"/>
  <c r="I23" i="4"/>
  <c r="I40" i="4"/>
  <c r="H40" i="4"/>
  <c r="E40" i="4"/>
  <c r="G40" i="4"/>
  <c r="D43" i="4"/>
  <c r="F40" i="4"/>
  <c r="E19" i="5"/>
  <c r="F19" i="5"/>
  <c r="G19" i="5"/>
  <c r="H19" i="5"/>
  <c r="I19" i="5"/>
  <c r="D68" i="4" l="1"/>
  <c r="D65" i="4" s="1"/>
  <c r="D64" i="4" s="1"/>
  <c r="D56" i="4" s="1"/>
  <c r="D55" i="4" s="1"/>
  <c r="D53" i="4" s="1"/>
  <c r="D52" i="4" s="1"/>
  <c r="D77" i="4"/>
  <c r="D38" i="4"/>
  <c r="D185" i="4" s="1"/>
  <c r="D179" i="4" s="1"/>
  <c r="D39" i="4"/>
  <c r="G43" i="4"/>
  <c r="G39" i="4" s="1"/>
  <c r="H43" i="4"/>
  <c r="H39" i="4" s="1"/>
  <c r="E43" i="4"/>
  <c r="E39" i="4" s="1"/>
  <c r="I43" i="4"/>
  <c r="I39" i="4" s="1"/>
  <c r="F43" i="4"/>
  <c r="F39" i="4" s="1"/>
  <c r="E12" i="5"/>
  <c r="F12" i="5" s="1"/>
  <c r="G12" i="5" s="1"/>
  <c r="H12" i="5" s="1"/>
  <c r="D159" i="4" l="1"/>
  <c r="D18" i="4"/>
  <c r="D17" i="4" s="1"/>
  <c r="D15" i="4" s="1"/>
  <c r="D26" i="4"/>
  <c r="D134" i="4"/>
  <c r="D27" i="4"/>
  <c r="D30" i="4"/>
  <c r="D157" i="4" s="1"/>
  <c r="D154" i="4" s="1"/>
  <c r="D132" i="4"/>
  <c r="F38" i="4"/>
  <c r="F18" i="4" s="1"/>
  <c r="F65" i="4"/>
  <c r="I65" i="4"/>
  <c r="H65" i="4"/>
  <c r="G65" i="4"/>
  <c r="G38" i="4"/>
  <c r="G18" i="4" s="1"/>
  <c r="E38" i="4"/>
  <c r="E18" i="4" s="1"/>
  <c r="I38" i="4"/>
  <c r="I18" i="4" s="1"/>
  <c r="H38" i="4"/>
  <c r="H18" i="4" s="1"/>
  <c r="E52" i="4"/>
  <c r="E50" i="4" s="1"/>
  <c r="D50" i="4"/>
  <c r="D246" i="4"/>
  <c r="D183" i="4" l="1"/>
  <c r="D49" i="4"/>
  <c r="E49" i="4" s="1"/>
  <c r="G64" i="4"/>
  <c r="G56" i="4" s="1"/>
  <c r="G55" i="4" s="1"/>
  <c r="G53" i="4" s="1"/>
  <c r="D180" i="4"/>
  <c r="H64" i="4"/>
  <c r="H56" i="4" s="1"/>
  <c r="H55" i="4" s="1"/>
  <c r="H53" i="4" s="1"/>
  <c r="I64" i="4"/>
  <c r="I56" i="4" s="1"/>
  <c r="I55" i="4" s="1"/>
  <c r="I53" i="4" s="1"/>
  <c r="F64" i="4"/>
  <c r="F56" i="4" s="1"/>
  <c r="F55" i="4" s="1"/>
  <c r="F53" i="4" s="1"/>
  <c r="D128" i="4"/>
  <c r="D144" i="4" s="1"/>
  <c r="D129" i="4"/>
  <c r="D153" i="4"/>
  <c r="D169" i="4" s="1"/>
  <c r="D168" i="4" s="1"/>
  <c r="D143" i="4"/>
  <c r="D141" i="4" s="1"/>
  <c r="H17" i="4"/>
  <c r="H15" i="4" s="1"/>
  <c r="F17" i="4"/>
  <c r="F15" i="4" s="1"/>
  <c r="E17" i="4"/>
  <c r="E15" i="4" s="1"/>
  <c r="I17" i="4"/>
  <c r="I15" i="4" s="1"/>
  <c r="G17" i="4"/>
  <c r="G15" i="4" s="1"/>
  <c r="F185" i="4"/>
  <c r="F179" i="4" s="1"/>
  <c r="F134" i="4"/>
  <c r="F129" i="4" s="1"/>
  <c r="H185" i="4"/>
  <c r="H179" i="4" s="1"/>
  <c r="H134" i="4"/>
  <c r="G185" i="4"/>
  <c r="G179" i="4" s="1"/>
  <c r="G134" i="4"/>
  <c r="I185" i="4"/>
  <c r="I179" i="4" s="1"/>
  <c r="I134" i="4"/>
  <c r="E185" i="4"/>
  <c r="E179" i="4" s="1"/>
  <c r="E134" i="4"/>
  <c r="D197" i="4"/>
  <c r="D199" i="4"/>
  <c r="D198" i="4" s="1"/>
  <c r="G159" i="4"/>
  <c r="F159" i="4"/>
  <c r="H159" i="4"/>
  <c r="I159" i="4"/>
  <c r="E159" i="4"/>
  <c r="H27" i="4"/>
  <c r="H180" i="4" s="1"/>
  <c r="H26" i="4"/>
  <c r="H30" i="4"/>
  <c r="I26" i="4"/>
  <c r="I27" i="4"/>
  <c r="I180" i="4" s="1"/>
  <c r="I30" i="4"/>
  <c r="E26" i="4"/>
  <c r="E30" i="4"/>
  <c r="E27" i="4"/>
  <c r="E180" i="4" s="1"/>
  <c r="G30" i="4"/>
  <c r="G27" i="4"/>
  <c r="G180" i="4" s="1"/>
  <c r="G26" i="4"/>
  <c r="F27" i="4"/>
  <c r="F180" i="4" s="1"/>
  <c r="F26" i="4"/>
  <c r="F30" i="4"/>
  <c r="D14" i="4"/>
  <c r="D12" i="4" s="1"/>
  <c r="E246" i="4"/>
  <c r="E207" i="4"/>
  <c r="F31" i="3" l="1"/>
  <c r="D98" i="4"/>
  <c r="H25" i="3" s="1"/>
  <c r="D91" i="4"/>
  <c r="C25" i="3" s="1"/>
  <c r="F128" i="4"/>
  <c r="F144" i="4" s="1"/>
  <c r="F143" i="4" s="1"/>
  <c r="F141" i="4" s="1"/>
  <c r="D140" i="4"/>
  <c r="D138" i="4" s="1"/>
  <c r="D11" i="4"/>
  <c r="E128" i="4"/>
  <c r="E144" i="4" s="1"/>
  <c r="E143" i="4" s="1"/>
  <c r="E141" i="4" s="1"/>
  <c r="I128" i="4"/>
  <c r="I144" i="4" s="1"/>
  <c r="I143" i="4" s="1"/>
  <c r="I141" i="4" s="1"/>
  <c r="G128" i="4"/>
  <c r="G144" i="4" s="1"/>
  <c r="G143" i="4" s="1"/>
  <c r="G141" i="4" s="1"/>
  <c r="I129" i="4"/>
  <c r="H128" i="4"/>
  <c r="H144" i="4" s="1"/>
  <c r="H143" i="4" s="1"/>
  <c r="H141" i="4" s="1"/>
  <c r="D166" i="4"/>
  <c r="H129" i="4"/>
  <c r="D196" i="4"/>
  <c r="D195" i="4" s="1"/>
  <c r="D194" i="4" s="1"/>
  <c r="E157" i="4"/>
  <c r="E154" i="4" s="1"/>
  <c r="E153" i="4" s="1"/>
  <c r="E169" i="4" s="1"/>
  <c r="E183" i="4"/>
  <c r="F157" i="4"/>
  <c r="F154" i="4" s="1"/>
  <c r="F153" i="4" s="1"/>
  <c r="F169" i="4" s="1"/>
  <c r="F183" i="4"/>
  <c r="G129" i="4"/>
  <c r="I157" i="4"/>
  <c r="I154" i="4" s="1"/>
  <c r="I153" i="4" s="1"/>
  <c r="I169" i="4" s="1"/>
  <c r="I183" i="4"/>
  <c r="H157" i="4"/>
  <c r="H154" i="4" s="1"/>
  <c r="H153" i="4" s="1"/>
  <c r="H169" i="4" s="1"/>
  <c r="H183" i="4"/>
  <c r="E129" i="4"/>
  <c r="G157" i="4"/>
  <c r="G154" i="4" s="1"/>
  <c r="G153" i="4" s="1"/>
  <c r="G169" i="4" s="1"/>
  <c r="G183" i="4"/>
  <c r="F52" i="4"/>
  <c r="G132" i="4"/>
  <c r="I132" i="4"/>
  <c r="E132" i="4"/>
  <c r="F132" i="4"/>
  <c r="H132" i="4"/>
  <c r="E14" i="4"/>
  <c r="F14" i="4" s="1"/>
  <c r="F210" i="4"/>
  <c r="F208" i="4" s="1"/>
  <c r="G249" i="4"/>
  <c r="F247" i="4"/>
  <c r="D107" i="4" l="1"/>
  <c r="D165" i="4"/>
  <c r="D163" i="4" s="1"/>
  <c r="D137" i="4"/>
  <c r="F246" i="4"/>
  <c r="H168" i="4"/>
  <c r="H166" i="4" s="1"/>
  <c r="G168" i="4"/>
  <c r="G166" i="4" s="1"/>
  <c r="F168" i="4"/>
  <c r="F166" i="4" s="1"/>
  <c r="I168" i="4"/>
  <c r="I166" i="4" s="1"/>
  <c r="E168" i="4"/>
  <c r="E166" i="4" s="1"/>
  <c r="D115" i="4" s="1"/>
  <c r="D200" i="4"/>
  <c r="E199" i="4" s="1"/>
  <c r="E198" i="4" s="1"/>
  <c r="E197" i="4"/>
  <c r="H197" i="4"/>
  <c r="H196" i="4" s="1"/>
  <c r="H195" i="4" s="1"/>
  <c r="I197" i="4"/>
  <c r="I196" i="4" s="1"/>
  <c r="I195" i="4" s="1"/>
  <c r="G197" i="4"/>
  <c r="G196" i="4" s="1"/>
  <c r="G195" i="4" s="1"/>
  <c r="F197" i="4"/>
  <c r="F196" i="4" s="1"/>
  <c r="F195" i="4" s="1"/>
  <c r="E140" i="4"/>
  <c r="G52" i="4"/>
  <c r="F50" i="4"/>
  <c r="E12" i="4"/>
  <c r="G247" i="4"/>
  <c r="H249" i="4"/>
  <c r="G210" i="4"/>
  <c r="G14" i="4"/>
  <c r="F12" i="4"/>
  <c r="D162" i="4" l="1"/>
  <c r="G246" i="4"/>
  <c r="E11" i="4"/>
  <c r="F49" i="4"/>
  <c r="E165" i="4"/>
  <c r="F165" i="4" s="1"/>
  <c r="G194" i="4"/>
  <c r="G192" i="4" s="1"/>
  <c r="F194" i="4"/>
  <c r="F192" i="4" s="1"/>
  <c r="D192" i="4"/>
  <c r="H194" i="4"/>
  <c r="H192" i="4" s="1"/>
  <c r="I194" i="4"/>
  <c r="I192" i="4" s="1"/>
  <c r="E196" i="4"/>
  <c r="F140" i="4"/>
  <c r="E138" i="4"/>
  <c r="H52" i="4"/>
  <c r="G50" i="4"/>
  <c r="H210" i="4"/>
  <c r="G208" i="4"/>
  <c r="F207" i="4"/>
  <c r="H247" i="4"/>
  <c r="I249" i="4"/>
  <c r="I247" i="4" s="1"/>
  <c r="H14" i="4"/>
  <c r="G12" i="4"/>
  <c r="F11" i="4"/>
  <c r="E163" i="4" l="1"/>
  <c r="H246" i="4"/>
  <c r="I246" i="4" s="1"/>
  <c r="D292" i="4"/>
  <c r="D293" i="4" s="1"/>
  <c r="D294" i="4"/>
  <c r="D296" i="4"/>
  <c r="E137" i="4"/>
  <c r="G49" i="4"/>
  <c r="D191" i="4"/>
  <c r="D189" i="4" s="1"/>
  <c r="E200" i="4"/>
  <c r="F199" i="4" s="1"/>
  <c r="F198" i="4" s="1"/>
  <c r="E195" i="4"/>
  <c r="G165" i="4"/>
  <c r="F163" i="4"/>
  <c r="G140" i="4"/>
  <c r="F138" i="4"/>
  <c r="I52" i="4"/>
  <c r="I50" i="4" s="1"/>
  <c r="H50" i="4"/>
  <c r="G207" i="4"/>
  <c r="G11" i="4"/>
  <c r="I210" i="4"/>
  <c r="I208" i="4" s="1"/>
  <c r="H208" i="4"/>
  <c r="D287" i="4" s="1"/>
  <c r="I14" i="4"/>
  <c r="I12" i="4" s="1"/>
  <c r="H12" i="4"/>
  <c r="D289" i="4" l="1"/>
  <c r="F137" i="4"/>
  <c r="D285" i="4"/>
  <c r="D286" i="4" s="1"/>
  <c r="D90" i="4"/>
  <c r="C24" i="3" s="1"/>
  <c r="D188" i="4"/>
  <c r="D88" i="4"/>
  <c r="E162" i="4"/>
  <c r="F162" i="4" s="1"/>
  <c r="D95" i="4"/>
  <c r="D99" i="4"/>
  <c r="H26" i="3" s="1"/>
  <c r="D97" i="4"/>
  <c r="H24" i="3" s="1"/>
  <c r="E194" i="4"/>
  <c r="E192" i="4" s="1"/>
  <c r="D123" i="4" s="1"/>
  <c r="F200" i="4"/>
  <c r="G199" i="4" s="1"/>
  <c r="G198" i="4" s="1"/>
  <c r="H165" i="4"/>
  <c r="G163" i="4"/>
  <c r="G138" i="4"/>
  <c r="H140" i="4"/>
  <c r="H49" i="4"/>
  <c r="I49" i="4" s="1"/>
  <c r="H207" i="4"/>
  <c r="I207" i="4" s="1"/>
  <c r="H11" i="4"/>
  <c r="D96" i="4" l="1"/>
  <c r="H23" i="3" s="1"/>
  <c r="H22" i="3"/>
  <c r="D89" i="4"/>
  <c r="C23" i="3" s="1"/>
  <c r="C22" i="3"/>
  <c r="G137" i="4"/>
  <c r="G162" i="4"/>
  <c r="D388" i="4"/>
  <c r="E191" i="4"/>
  <c r="G200" i="4"/>
  <c r="H199" i="4" s="1"/>
  <c r="I165" i="4"/>
  <c r="I163" i="4" s="1"/>
  <c r="H163" i="4"/>
  <c r="I140" i="4"/>
  <c r="I138" i="4" s="1"/>
  <c r="H138" i="4"/>
  <c r="I11" i="4"/>
  <c r="H137" i="4" l="1"/>
  <c r="I137" i="4" s="1"/>
  <c r="D104" i="4" s="1"/>
  <c r="G37" i="3" s="1"/>
  <c r="D108" i="4"/>
  <c r="J37" i="3" s="1"/>
  <c r="H162" i="4"/>
  <c r="I162" i="4" s="1"/>
  <c r="D112" i="4" s="1"/>
  <c r="G36" i="3" s="1"/>
  <c r="D116" i="4"/>
  <c r="J36" i="3" s="1"/>
  <c r="D114" i="4"/>
  <c r="H36" i="3" s="1"/>
  <c r="D106" i="4"/>
  <c r="H37" i="3" s="1"/>
  <c r="E388" i="4"/>
  <c r="D386" i="4"/>
  <c r="E189" i="4"/>
  <c r="F191" i="4"/>
  <c r="H198" i="4"/>
  <c r="H200" i="4"/>
  <c r="I199" i="4" s="1"/>
  <c r="D113" i="4" l="1"/>
  <c r="I36" i="3" s="1"/>
  <c r="E188" i="4"/>
  <c r="D385" i="4"/>
  <c r="D105" i="4"/>
  <c r="I37" i="3" s="1"/>
  <c r="F189" i="4"/>
  <c r="F188" i="4" s="1"/>
  <c r="G191" i="4"/>
  <c r="F388" i="4"/>
  <c r="E386" i="4"/>
  <c r="I200" i="4"/>
  <c r="I198" i="4"/>
  <c r="E385" i="4" l="1"/>
  <c r="H191" i="4"/>
  <c r="G189" i="4"/>
  <c r="G188" i="4" s="1"/>
  <c r="F386" i="4"/>
  <c r="G388" i="4"/>
  <c r="F385" i="4" l="1"/>
  <c r="G386" i="4"/>
  <c r="G385" i="4" s="1"/>
  <c r="H388" i="4"/>
  <c r="H189" i="4"/>
  <c r="H188" i="4" s="1"/>
  <c r="I191" i="4"/>
  <c r="I189" i="4" s="1"/>
  <c r="D124" i="4" l="1"/>
  <c r="J38" i="3" s="1"/>
  <c r="D122" i="4"/>
  <c r="H38" i="3" s="1"/>
  <c r="I188" i="4"/>
  <c r="D120" i="4" s="1"/>
  <c r="G38" i="3" s="1"/>
  <c r="I388" i="4"/>
  <c r="I386" i="4" s="1"/>
  <c r="H386" i="4"/>
  <c r="D121" i="4" l="1"/>
  <c r="I38" i="3" s="1"/>
  <c r="H385" i="4"/>
  <c r="I385" i="4" s="1"/>
  <c r="D321" i="4"/>
  <c r="D319" i="4"/>
  <c r="D317" i="4"/>
  <c r="D318" i="4" s="1"/>
</calcChain>
</file>

<file path=xl/sharedStrings.xml><?xml version="1.0" encoding="utf-8"?>
<sst xmlns="http://schemas.openxmlformats.org/spreadsheetml/2006/main" count="1864" uniqueCount="349">
  <si>
    <t>Инструкция по заполнению шаблона рац. предложения</t>
  </si>
  <si>
    <t>Анализ экономической эффективности рационализаторского предложения</t>
  </si>
  <si>
    <t>Дата ввода в эксплуатацию:</t>
  </si>
  <si>
    <t>Описание рационализаторского предложения</t>
  </si>
  <si>
    <t xml:space="preserve">Расчетный период </t>
  </si>
  <si>
    <t>лет</t>
  </si>
  <si>
    <t>NPV</t>
  </si>
  <si>
    <t>увеличение операционных затрат</t>
  </si>
  <si>
    <t>увеличение инвестиционных затрат</t>
  </si>
  <si>
    <t>Расчет экономической эффективности рационализаторского предложения</t>
  </si>
  <si>
    <t>Риски проекта и пути их оптимизации</t>
  </si>
  <si>
    <t>1.</t>
  </si>
  <si>
    <t>Расчет чистого денежного потока</t>
  </si>
  <si>
    <t>Остаточная  стоимость</t>
  </si>
  <si>
    <t>Ввод ОС</t>
  </si>
  <si>
    <t>Амортизация</t>
  </si>
  <si>
    <t>Налог на прибыль</t>
  </si>
  <si>
    <t>Налог на имущество</t>
  </si>
  <si>
    <t>Денежный поток</t>
  </si>
  <si>
    <t>Накопленный денежный поток</t>
  </si>
  <si>
    <t>Фактор дисконтирования</t>
  </si>
  <si>
    <t>Дисконтированный денежный поток</t>
  </si>
  <si>
    <t>Накопленный дисконтированный денежный поток</t>
  </si>
  <si>
    <t>млн.руб.</t>
  </si>
  <si>
    <t>Совокупное изменение в доходах и расходах с проектом</t>
  </si>
  <si>
    <t>Операционные расходы для внедрения предложения</t>
  </si>
  <si>
    <t>Эффект от увеличения объемной составляющей (добычи, запасов)</t>
  </si>
  <si>
    <t>1.1.</t>
  </si>
  <si>
    <t>1.2.</t>
  </si>
  <si>
    <t>Эффект от оптимизации затрат (вкл. капитальные, Revex и текущие операционные затраты)</t>
  </si>
  <si>
    <t>PI</t>
  </si>
  <si>
    <t>IRR</t>
  </si>
  <si>
    <t>PP</t>
  </si>
  <si>
    <t>DPP</t>
  </si>
  <si>
    <t>Наименование показателя</t>
  </si>
  <si>
    <t>Показатели эффективности</t>
  </si>
  <si>
    <t>Наименование</t>
  </si>
  <si>
    <t>Ед. измерения</t>
  </si>
  <si>
    <t>контактные данные</t>
  </si>
  <si>
    <t>2027+</t>
  </si>
  <si>
    <t>млн. руб.</t>
  </si>
  <si>
    <t>для OPEX</t>
  </si>
  <si>
    <t xml:space="preserve">ФИО </t>
  </si>
  <si>
    <t>шт</t>
  </si>
  <si>
    <t>тыс. руб.</t>
  </si>
  <si>
    <t>тыс. руб./шт</t>
  </si>
  <si>
    <t>дополнительный объем добычи</t>
  </si>
  <si>
    <t>тыс. тонн</t>
  </si>
  <si>
    <t>Текущая ситуация (количество)</t>
  </si>
  <si>
    <t>Текущая ситуация (удельная стоимость)</t>
  </si>
  <si>
    <t>Текущая ситуция (без проекта)</t>
  </si>
  <si>
    <t>Ожидаемая ситуция (с проектом)</t>
  </si>
  <si>
    <t>Ожидаемая ситуация (количество)</t>
  </si>
  <si>
    <t>Ожидаемая ситуация (удельная стоимость)</t>
  </si>
  <si>
    <t>тыс.руб.</t>
  </si>
  <si>
    <t>% уменьшения удельных расходов</t>
  </si>
  <si>
    <t>налог на имущество</t>
  </si>
  <si>
    <t>дата начала реализации</t>
  </si>
  <si>
    <t>дата ввода в эксплуатацию</t>
  </si>
  <si>
    <t>Рационализаторское предложение:</t>
  </si>
  <si>
    <t>…</t>
  </si>
  <si>
    <t>….</t>
  </si>
  <si>
    <t>Исходные данные</t>
  </si>
  <si>
    <r>
      <rPr>
        <b/>
        <sz val="11"/>
        <color rgb="FFFF0000"/>
        <rFont val="Calibri"/>
        <family val="2"/>
        <charset val="204"/>
        <scheme val="minor"/>
      </rPr>
      <t xml:space="preserve">! </t>
    </r>
    <r>
      <rPr>
        <b/>
        <sz val="11"/>
        <color theme="1"/>
        <rFont val="Calibri"/>
        <family val="2"/>
        <charset val="204"/>
        <scheme val="minor"/>
      </rPr>
      <t>для Opex</t>
    </r>
  </si>
  <si>
    <r>
      <rPr>
        <b/>
        <sz val="11"/>
        <color rgb="FFFF0000"/>
        <rFont val="Calibri"/>
        <family val="2"/>
        <charset val="204"/>
        <scheme val="minor"/>
      </rPr>
      <t xml:space="preserve">! </t>
    </r>
    <r>
      <rPr>
        <b/>
        <sz val="11"/>
        <color theme="1"/>
        <rFont val="Calibri"/>
        <family val="2"/>
        <charset val="204"/>
        <scheme val="minor"/>
      </rPr>
      <t>для Capex</t>
    </r>
  </si>
  <si>
    <r>
      <t>Описание текущей ситуации:</t>
    </r>
    <r>
      <rPr>
        <i/>
        <sz val="11"/>
        <color theme="1"/>
        <rFont val="Calibri"/>
        <family val="2"/>
        <charset val="204"/>
        <scheme val="minor"/>
      </rPr>
      <t xml:space="preserve"> </t>
    </r>
  </si>
  <si>
    <t xml:space="preserve">Предлагаемое решение: </t>
  </si>
  <si>
    <t>Изменение в расходах</t>
  </si>
  <si>
    <t>Изменение в доходах</t>
  </si>
  <si>
    <t>Макропараметры</t>
  </si>
  <si>
    <t>Первый год проекта</t>
  </si>
  <si>
    <t>Срок проекта</t>
  </si>
  <si>
    <t>Годовая ставка дисконтирования</t>
  </si>
  <si>
    <t>%</t>
  </si>
  <si>
    <t>Срок использования ОС</t>
  </si>
  <si>
    <t>Год начала дисконтирования</t>
  </si>
  <si>
    <t>руб/дол</t>
  </si>
  <si>
    <t>курс доллара США</t>
  </si>
  <si>
    <t>цена на нефть марки Urals</t>
  </si>
  <si>
    <t>кросс-курс</t>
  </si>
  <si>
    <t>ипц среднегодовой</t>
  </si>
  <si>
    <t>дол США/барр.</t>
  </si>
  <si>
    <t>евро/долл США</t>
  </si>
  <si>
    <t>НДС</t>
  </si>
  <si>
    <t>НДПИ</t>
  </si>
  <si>
    <t>льгота по НДПИ</t>
  </si>
  <si>
    <t>руб/тн</t>
  </si>
  <si>
    <t>расчетный период</t>
  </si>
  <si>
    <t xml:space="preserve">с </t>
  </si>
  <si>
    <t xml:space="preserve">по </t>
  </si>
  <si>
    <t>Источник финансирования</t>
  </si>
  <si>
    <t>Источник финансирования:</t>
  </si>
  <si>
    <t>Опишите производственные условия, которые способствовали инициированию рац.предложения:</t>
  </si>
  <si>
    <t>Перечислите существующие способы решения проблемы и их недостатки в сравнении с предлагемым вариантом</t>
  </si>
  <si>
    <t xml:space="preserve">Опишите особенности и приниципиальные отличия Вашего предложения </t>
  </si>
  <si>
    <t>Опишите как предложение повлияет на производственную деятельность</t>
  </si>
  <si>
    <t>Увеличение  объемов инвестиций на 20%</t>
  </si>
  <si>
    <t>Инвестиции капитального характера для внедрения предложения 
(в т.ч. ПИР, затраты на лицензии, кап. Расходы)</t>
  </si>
  <si>
    <t>Снижение экономического эффекта 20%</t>
  </si>
  <si>
    <t>Увеличение  операционных затрат на 20%</t>
  </si>
  <si>
    <t>Увеличение инвестиций на 20%</t>
  </si>
  <si>
    <t>Увеличение операционных затрат на 20%</t>
  </si>
  <si>
    <t>Снижение экономического эффекта на 20%</t>
  </si>
  <si>
    <t>снижение экономического эффекта</t>
  </si>
  <si>
    <t>Анализ чувствительности проекта</t>
  </si>
  <si>
    <t>Риск</t>
  </si>
  <si>
    <t>Последствия</t>
  </si>
  <si>
    <t>Держатель риска</t>
  </si>
  <si>
    <t>Конец</t>
  </si>
  <si>
    <t>Начало</t>
  </si>
  <si>
    <t>Длительность</t>
  </si>
  <si>
    <t>Дата Начала</t>
  </si>
  <si>
    <t>Этап проекта</t>
  </si>
  <si>
    <t>Описание текущей ситуации/проблемы:</t>
  </si>
  <si>
    <t>Инициатор:</t>
  </si>
  <si>
    <t>Факторы, формирующие экономический эффект</t>
  </si>
  <si>
    <t>2.</t>
  </si>
  <si>
    <t>3.</t>
  </si>
  <si>
    <t>4.</t>
  </si>
  <si>
    <t>Факторы, формирующие экономический эффект:</t>
  </si>
  <si>
    <t>Наименование рац. предложения:</t>
  </si>
  <si>
    <t>1. Ключевая стратегическая задача:</t>
  </si>
  <si>
    <t>1.Ключевая стратегическая задача:</t>
  </si>
  <si>
    <t>a.снижение операционных расходов на ___% ежегодно</t>
  </si>
  <si>
    <t>пример заполнения:</t>
  </si>
  <si>
    <t>3. Данные для графика реализации проекта</t>
  </si>
  <si>
    <t>Закупка оборудования реализуется в рамках мелкой закупки МТР</t>
  </si>
  <si>
    <t>Оценка возможности тиражирования рационализаторского предложения в другие ДО:</t>
  </si>
  <si>
    <r>
      <rPr>
        <b/>
        <i/>
        <sz val="11"/>
        <color theme="1"/>
        <rFont val="Calibri"/>
        <family val="2"/>
        <charset val="204"/>
        <scheme val="minor"/>
      </rPr>
      <t>Закуп оборудования:</t>
    </r>
    <r>
      <rPr>
        <i/>
        <sz val="11"/>
        <color theme="1"/>
        <rFont val="Calibri"/>
        <family val="2"/>
        <charset val="204"/>
        <scheme val="minor"/>
      </rPr>
      <t xml:space="preserve"> </t>
    </r>
    <r>
      <rPr>
        <i/>
        <sz val="10"/>
        <color theme="1"/>
        <rFont val="Calibri"/>
        <family val="2"/>
        <charset val="204"/>
        <scheme val="minor"/>
      </rPr>
      <t>(заполняется в случае необходимости закупа оборудования)</t>
    </r>
    <r>
      <rPr>
        <i/>
        <sz val="11"/>
        <color theme="1"/>
        <rFont val="Calibri"/>
        <family val="2"/>
        <charset val="204"/>
        <scheme val="minor"/>
      </rPr>
      <t>:</t>
    </r>
  </si>
  <si>
    <t>дата разработки документации</t>
  </si>
  <si>
    <t>завершение проекта</t>
  </si>
  <si>
    <t>Дата окончания</t>
  </si>
  <si>
    <t>1.Дата начала реализации проекта</t>
  </si>
  <si>
    <t>2.Разработка документации для реализации проекта</t>
  </si>
  <si>
    <t>3.Дата ввода в эксплуатацию</t>
  </si>
  <si>
    <t>График реализации</t>
  </si>
  <si>
    <t>1. Дата начала реализации проекта</t>
  </si>
  <si>
    <t>5.___________</t>
  </si>
  <si>
    <t xml:space="preserve">Аналог преобразователя термоэлектрического </t>
  </si>
  <si>
    <t xml:space="preserve">Преобразователи термоэлектрические ТС1-ТС13, установленные на выходе выхлопного тракта газогенератора газотурбинного агрегата SGT-400 Siemens, контролируют рабочую температуру турбины и колебание температур. Кроме того, преобразователи термоэлектрические на выходе контролируют режим горения и выдают сигнал остановки турбины в случае срыва пламени в одной из камер сгорания. </t>
  </si>
  <si>
    <t>a.Снижение операционных расходов на ___% ежегодно</t>
  </si>
  <si>
    <t>b.Снижение капитальных затрат на ___% ежегодно</t>
  </si>
  <si>
    <t>c. Повышение производственной эффективности на ____% ежегодно</t>
  </si>
  <si>
    <t>2.Описание текущей ситуации:</t>
  </si>
  <si>
    <t>За период эксплуатации установок SGT-400 Siemens выявилась проблема отказа термоэлектрических преобразователей. Всего вышедших из строя выявлено 13 шт. на пяти ГТА. Общее количество датчиков термоэлектрических преобразователей установленных на ГТУ - 65 шт., по 13 шт на каждой ГТА.
В процессе отказа даного термоэлектрического преобразователя происходит остановка ГТУ и как следствие потеря мощности равной 12,9 МВт до его замены, что в условиях замкнутой энергосистемы особенно критично и может привести к ограничениям потребителей. 
По причине не ремонтопригодности вышеуказханных тремоэлектрических преобразователей имеется потребность в их закупе для поддержания неснижаемого запаса в количестве 6 шт., нов связи с их большой стоимостью и долгим периодом доставки (иностранный поставщик), а также в условиях санкций и ограничений, имеются риски не поставок/поставок в более поздний срок, что приведет к простою.</t>
  </si>
  <si>
    <t>3.Описание ожидаемой ситуации:</t>
  </si>
  <si>
    <t>В целях оптимизации затрат, а также в условиях импортозамещения найти поставщика аналогичных термоэлектрических преобразователей для ГТУ Российского производства.</t>
  </si>
  <si>
    <t>4.Объем использования:</t>
  </si>
  <si>
    <t>Предлагается использование предложенных термоэлектрических преобразователей в количестве ____ шт на объекте(ах) ________ ГДИ в период с ____ по _____гг.</t>
  </si>
  <si>
    <t>Значимость предложение для Общества:</t>
  </si>
  <si>
    <t>Преимущества рационализаторского предложения:</t>
  </si>
  <si>
    <t>5. Преимущества рационализаторского предложения</t>
  </si>
  <si>
    <t xml:space="preserve">4.Для листа Описание РП: </t>
  </si>
  <si>
    <t>а.Импортозамещение, развитие рынка и конкурентной среды энергетического оборудования</t>
  </si>
  <si>
    <t>5.Преимущества рационализаторского предложения</t>
  </si>
  <si>
    <t>Данный проект несет снижение эксплуатационных затрат на эксплуатацию SGT-400 Siemens.</t>
  </si>
  <si>
    <t>Данный проект имеет значимость для других ОГ эксплуатирующих газотурбинные агрегаты SGT-400 Siemens.</t>
  </si>
  <si>
    <t>6.Значимость предложения для Общества</t>
  </si>
  <si>
    <t>Отсутвие ограничения энергоснабжения потребителей промысла, снижение рисков невыполнения производственной программы по добыче газа, причиной котого может являться выход из строя термоэлектрического преобразователя.</t>
  </si>
  <si>
    <t>7.Оценка возможности тиражирования рационализаторского предложения в другие ДО:</t>
  </si>
  <si>
    <t>8.Что принесет реализация предложения другим ДО?</t>
  </si>
  <si>
    <t>9.Закуп оборудования</t>
  </si>
  <si>
    <t>10.Подробное описание технологии?</t>
  </si>
  <si>
    <t>11.Опишите производственные условия, которые способствовали инициированию рац. предложения:</t>
  </si>
  <si>
    <t>10.Подробное описание технологии:</t>
  </si>
  <si>
    <t>11. Опишите производственные условия, которые способствовали инициированию рац. предложения:</t>
  </si>
  <si>
    <t>12.Перечислите существующие способы решения проблемы и их недостатки в сравнении с предлагаемым вариантом:</t>
  </si>
  <si>
    <t>13.Опишите особенности и принципиальные отличия Вашего предложения:</t>
  </si>
  <si>
    <t>14.Опишите как предложение повлияет на производственную деятельность:</t>
  </si>
  <si>
    <t>15.Факторы. Формирующие экономический эффект:</t>
  </si>
  <si>
    <t>Предложение повлияет на производственную деятельность</t>
  </si>
  <si>
    <t>15.Факторы, формирующие экономический эффект</t>
  </si>
  <si>
    <t>Ключевые причины, обеспечивающие получение экономического эффекта от использования рационализаторского предложения в собственном производстве.</t>
  </si>
  <si>
    <t>Предлагаемое решение:</t>
  </si>
  <si>
    <t>Начало реализации предложения:</t>
  </si>
  <si>
    <t xml:space="preserve">                                     Параметры и Показатели экономической эффективности рационализаторского предложения</t>
  </si>
  <si>
    <t>Налоговое окружение</t>
  </si>
  <si>
    <r>
      <t>Налоговое окружение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</si>
  <si>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t>Макропараметры, утв. Компанией (письмо №08/16-3935 от 15.09.2022)</t>
  </si>
  <si>
    <t>Описание РП (примеры)</t>
  </si>
  <si>
    <t>Описание риска</t>
  </si>
  <si>
    <t>Мероприятия по снижению последствий</t>
  </si>
  <si>
    <t>Объем и область использования РП:</t>
  </si>
  <si>
    <t>d.Снижение себестоимости производимой продукции.</t>
  </si>
  <si>
    <t xml:space="preserve">Преобразователи термоэлектрические ТС1-ТС13, установленные на выходе выхлопного тракта газогенератора газотурбинной установки SGT-400, контролируют рабочую температуру турбины и колебание температур. Кроме того, преобразователи термоэлектрические на выходе контролируют режим горения и выдают сигнал остановки турбины в случае срыва пламени в одной из камер сгорания. </t>
  </si>
  <si>
    <r>
      <t xml:space="preserve">источник данных </t>
    </r>
    <r>
      <rPr>
        <sz val="8"/>
        <color theme="1"/>
        <rFont val="Calibri"/>
        <family val="2"/>
        <charset val="204"/>
        <scheme val="minor"/>
      </rPr>
      <t>(документ, подтверждающий значение показателей, калькуляции, сметы)</t>
    </r>
  </si>
  <si>
    <t>Снижение операционных затрат на приобретение термоэлектрических преобразователей на 10% ежегодно</t>
  </si>
  <si>
    <t>8.Результат реализации предложения другим ДО?</t>
  </si>
  <si>
    <t>Результат реализации предложения другим ДО?</t>
  </si>
  <si>
    <t>Закупка оборудования реализуется в рамках малой закупки МТР (223-ФЗ).</t>
  </si>
  <si>
    <t>Цель реализации РП:</t>
  </si>
  <si>
    <r>
      <t xml:space="preserve">Подробное описание технологии производства: </t>
    </r>
    <r>
      <rPr>
        <i/>
        <sz val="10"/>
        <color theme="1"/>
        <rFont val="Calibri"/>
        <family val="2"/>
        <charset val="204"/>
        <scheme val="minor"/>
      </rPr>
      <t>(заполняется в случае применения технологии)</t>
    </r>
  </si>
  <si>
    <t>Источники финансирования:</t>
  </si>
  <si>
    <t>a.Собственные средства</t>
  </si>
  <si>
    <t>b.Амортизационные отчисления</t>
  </si>
  <si>
    <t>c.Прибыль</t>
  </si>
  <si>
    <t>d.Банковский кредит</t>
  </si>
  <si>
    <t>е.Инвестиции</t>
  </si>
  <si>
    <t>f.Cубсидии</t>
  </si>
  <si>
    <t>g.Деньги от эмиссии ценных бумаг</t>
  </si>
  <si>
    <t>для Capex</t>
  </si>
  <si>
    <t>если изменения связаны с изменением операционных затрат</t>
  </si>
  <si>
    <t>Расчет чистого денежного потока с РП/без РП ("База")</t>
  </si>
  <si>
    <t>Основные показатели проекта с РП/без РП</t>
  </si>
  <si>
    <t>Расчет чистого денежного потока с РП</t>
  </si>
  <si>
    <t>eд.измерения</t>
  </si>
  <si>
    <t>-</t>
  </si>
  <si>
    <t>Основные показатели проекта с РП</t>
  </si>
  <si>
    <t>Расчет чистого денежного потока без РП ("База")</t>
  </si>
  <si>
    <t>2.1.</t>
  </si>
  <si>
    <t>2.2.</t>
  </si>
  <si>
    <t>Основные показатели проекта без РП ("База")</t>
  </si>
  <si>
    <t>Собственные средства</t>
  </si>
  <si>
    <t>ед.измерения</t>
  </si>
  <si>
    <t>Льгота по НДПИ</t>
  </si>
  <si>
    <t xml:space="preserve">Остаточная  стоимость </t>
  </si>
  <si>
    <t>Остаточная стоимость нач. года</t>
  </si>
  <si>
    <t>Остаточная стоимость кон. года</t>
  </si>
  <si>
    <t>Инвестиции капитального характера для внедрения РП 
(в т.ч. ПИР, затраты на лицензии, кап. Расходы)</t>
  </si>
  <si>
    <t>Операционные расходы для внедрения РП</t>
  </si>
  <si>
    <t>4.1.</t>
  </si>
  <si>
    <t>4.2.</t>
  </si>
  <si>
    <t>1.1.Текущая ситуация (Opex)</t>
  </si>
  <si>
    <t>1.1.1.калькуляция стоимости</t>
  </si>
  <si>
    <t>1.1.2.количество</t>
  </si>
  <si>
    <t>1.1.3.удельная стоимость</t>
  </si>
  <si>
    <t>1.1.4.Ожидаемая ситуация (Opex)</t>
  </si>
  <si>
    <t>1.1.5.калькуляция стоимости</t>
  </si>
  <si>
    <t>1.1.6.количество;</t>
  </si>
  <si>
    <t>1.1.7.удельная стоимость</t>
  </si>
  <si>
    <t>1.1.8.Капитальные затраты</t>
  </si>
  <si>
    <t>1.1.9.калькуляция стоимости</t>
  </si>
  <si>
    <t>1.1.10.количество;</t>
  </si>
  <si>
    <t>1.1.11.удельная стоимость</t>
  </si>
  <si>
    <t>1.1.12.Эффект от увеличения объемной составляющей (добычи, запасов)</t>
  </si>
  <si>
    <t>2.1.Текущая ситуация (Capex)</t>
  </si>
  <si>
    <t>2.1.1.калькуляция стоимости</t>
  </si>
  <si>
    <t>2.1.2.количество</t>
  </si>
  <si>
    <t>2.1.3.удельная стоимость</t>
  </si>
  <si>
    <t>2.1.4.Ожидаемая ситуация (Capex)</t>
  </si>
  <si>
    <t>2.1.5.калькуляция стоимости</t>
  </si>
  <si>
    <t>2.1.6.количество</t>
  </si>
  <si>
    <t>2.1.7.удельная стоимость</t>
  </si>
  <si>
    <t>2.1.8.Операционные расходы</t>
  </si>
  <si>
    <t>2.1.9.калькуляция стоимости</t>
  </si>
  <si>
    <t>2.1.10.количество;</t>
  </si>
  <si>
    <t>2.1.11.удельная стоимость</t>
  </si>
  <si>
    <r>
      <rPr>
        <b/>
        <sz val="9"/>
        <color theme="1"/>
        <rFont val="Calibri"/>
        <family val="2"/>
        <charset val="204"/>
        <scheme val="minor"/>
      </rPr>
      <t xml:space="preserve">2.1.12.Эффект от оптимизации затрат </t>
    </r>
    <r>
      <rPr>
        <sz val="9"/>
        <color theme="1"/>
        <rFont val="Calibri"/>
        <family val="2"/>
        <scheme val="minor"/>
      </rPr>
      <t>(капитальные, операционные)</t>
    </r>
  </si>
  <si>
    <t xml:space="preserve">2.1.12.1.Текущая ситуация </t>
  </si>
  <si>
    <t>2.1.12.1.1.калькуляция стоимости</t>
  </si>
  <si>
    <t>2.1.12.1.2.количество</t>
  </si>
  <si>
    <t>2.1.12.1.3.удельная стоимость</t>
  </si>
  <si>
    <t>Совокупное изменение в доходах и расходах без проекта</t>
  </si>
  <si>
    <t xml:space="preserve">Операционные расходы текущие </t>
  </si>
  <si>
    <t>Совокупное изменение в расходах с проектом</t>
  </si>
  <si>
    <t>Совокупное изменение в доходах с проектом</t>
  </si>
  <si>
    <t>текущая ситуация (количество)</t>
  </si>
  <si>
    <t>текущая ситуация (удельная стоимость)</t>
  </si>
  <si>
    <t>ожидаемая ситуация (количество)</t>
  </si>
  <si>
    <t>ожидаемая ситуация (удельная стоимость)</t>
  </si>
  <si>
    <t xml:space="preserve">Ожидаемая ситуация выручка от реализации </t>
  </si>
  <si>
    <t>Ожидаемая ситуация объем добычи</t>
  </si>
  <si>
    <t>Ожидаемая ситуация стоимость ед. продукции</t>
  </si>
  <si>
    <t xml:space="preserve">Текущая ситуация выручка от реализации </t>
  </si>
  <si>
    <t>Текущая ситуация объем добычи</t>
  </si>
  <si>
    <t>Текущая ситуация стоимость ед. продукции</t>
  </si>
  <si>
    <t>тонн</t>
  </si>
  <si>
    <t>тыс. руб./т</t>
  </si>
  <si>
    <t>Совокупное изменение в расходах без проекта</t>
  </si>
  <si>
    <t>Совокупное изменение в доходах без проекта</t>
  </si>
  <si>
    <t>Налогооблагаемая прибыль</t>
  </si>
  <si>
    <t>ден.ед.</t>
  </si>
  <si>
    <t xml:space="preserve">PP </t>
  </si>
  <si>
    <r>
      <t xml:space="preserve">NPV </t>
    </r>
    <r>
      <rPr>
        <sz val="9"/>
        <color theme="1"/>
        <rFont val="Calibri"/>
        <family val="2"/>
        <charset val="204"/>
        <scheme val="minor"/>
      </rPr>
      <t>(доходность проекта)</t>
    </r>
  </si>
  <si>
    <r>
      <t xml:space="preserve">PI </t>
    </r>
    <r>
      <rPr>
        <sz val="9"/>
        <color theme="1"/>
        <rFont val="Calibri"/>
        <family val="2"/>
        <charset val="204"/>
        <scheme val="minor"/>
      </rPr>
      <t>(рентабельность инвестиций)</t>
    </r>
  </si>
  <si>
    <r>
      <t xml:space="preserve">PP </t>
    </r>
    <r>
      <rPr>
        <sz val="9"/>
        <color theme="1"/>
        <rFont val="Calibri"/>
        <family val="2"/>
        <charset val="204"/>
        <scheme val="minor"/>
      </rPr>
      <t>(срок окупаемости проекта)</t>
    </r>
  </si>
  <si>
    <r>
      <t xml:space="preserve">IRR </t>
    </r>
    <r>
      <rPr>
        <sz val="9"/>
        <color theme="1"/>
        <rFont val="Calibri"/>
        <family val="2"/>
        <charset val="204"/>
        <scheme val="minor"/>
      </rPr>
      <t>(внутр. норма рентабельности, % ставка при к-ой NPV=0)</t>
    </r>
  </si>
  <si>
    <r>
      <t>DPP</t>
    </r>
    <r>
      <rPr>
        <sz val="9"/>
        <color theme="1"/>
        <rFont val="Calibri"/>
        <family val="2"/>
        <charset val="204"/>
        <scheme val="minor"/>
      </rPr>
      <t>(дисконтированный срок окупаемости проекта)</t>
    </r>
  </si>
  <si>
    <t>ПРЕДЛОЖЕНИЕ</t>
  </si>
  <si>
    <t>РАЦИОНАЛИЗАТОРСКОЕ</t>
  </si>
  <si>
    <t>"краткое содержание рационализаторского предложения"</t>
  </si>
  <si>
    <t>Краткое содержание рационализаторского предложения заполняется для титульного листа</t>
  </si>
  <si>
    <t>Должность:</t>
  </si>
  <si>
    <t>Структурное подразделение:</t>
  </si>
  <si>
    <t>Инициатор (ФИО):</t>
  </si>
  <si>
    <t xml:space="preserve">структурное подразделение: </t>
  </si>
  <si>
    <t xml:space="preserve">адрес эл. почты: </t>
  </si>
  <si>
    <t xml:space="preserve">должность: </t>
  </si>
  <si>
    <t xml:space="preserve">ФИО: </t>
  </si>
  <si>
    <t>адрес эл. почты инициатора:</t>
  </si>
  <si>
    <t>tda</t>
  </si>
  <si>
    <t xml:space="preserve">Технической службой выявлена проблема отказа термоэлектрических преобразователей на ГТУ. 
</t>
  </si>
  <si>
    <t>Технической службой выявлена проблема отказа термоэлектрических преобразователей на ГТУ.</t>
  </si>
  <si>
    <t>*примеры заполнения РП представлены в раскрывающихся списках</t>
  </si>
  <si>
    <t>a.Проведение ежегодных ТО. Недостаток данного способа: увеличение эксплуатационных расходов.</t>
  </si>
  <si>
    <t>b.Закупка дополнительного оборудования для ремонта действующих термоэлектрических преобразователей. Недостаток данного способа: увеличение эксплуатационных расходов.</t>
  </si>
  <si>
    <t>с. Привлечение законсервированного оборудования с приостановленных объектов, законсервированных скважин. Недостаток способа: оборудование с законсервированных скважин требует дополнительного предварительного ТО.</t>
  </si>
  <si>
    <t>b.Закупка дополнительного оборудования для ремонта эксплуатируемых термоэлектрических преобразователей. Недостаток данного способа: увеличение эксплуатационных расходов.</t>
  </si>
  <si>
    <t>a.Проведение ежегодных ТО. Недостаток данного способа:увеличение эксплуатационных расходов;
b.Закупка дополнительного оборудования для ремонта эксплуатируемых термоэлектрических преобразователей. Недостаток данного способа: увеличение эксплуатационных расходов;
с.Привлечение законсервированного оборудования с приостановленных объектов, законсервированных скважин. Недостаток способа: оборудование с законсервированных скважин требует дополнительного предварительного ТО.</t>
  </si>
  <si>
    <t>Новым подходом явилось изготовление термолектрических преобразователей для иностранного оборудования на территории России (Производитель оборудования "_____", что показало техническую и экономическую эффективность (наименьшая цена, сокращение срока поставки).</t>
  </si>
  <si>
    <t xml:space="preserve">В целях оптимизации затрат, а также в условиях импортозамещения найти поставщика аналогичных термоэлектрических преобразователей для ГТУ Российского производства и модернизировать (дооборудовать) термоэлектрические преобразователи защитными чехлами из корунда Российского производства вместо применявшейся ранее керамики. </t>
  </si>
  <si>
    <t>За период эксплуатации газотурбинных установок (далее - ГТУ) SGT-400 выявилась проблема отказа термоэлектрических преобразователей. 
Всего вышедших из строя выявлено 12 шт. на пяти ГТУ. Общее количество термоэлектрических преобразователей установленных на ГТУ - 50 шт., по 10 шт на каждой ГТУ.
В процессе отказа термоэлектрического преобразователя происходит остановка ГТУ и как следствие потеря мощности равной 12 МВт до его замены, что приводит к ограничениям энергопотребителей.
Вышедшие из строя термоэлектрические преобразователи к ремонту непригодны, в связи с чем имеется потребность в их закупе. Исходя из большой стоимости и долгого периода доставки (иностранный поставщик), а также в условиях санкций и ограничений, имеются риски не поставок/поставок термоэлектрических преобразователей в более поздний срок, что может привести к простою ГТУ.</t>
  </si>
  <si>
    <r>
      <t xml:space="preserve">4. Объем и область использования 
</t>
    </r>
    <r>
      <rPr>
        <sz val="9"/>
        <color theme="1"/>
        <rFont val="Times New Roman"/>
        <family val="1"/>
        <charset val="204"/>
      </rPr>
      <t>(место и время использования)</t>
    </r>
  </si>
  <si>
    <t xml:space="preserve">Предлагается использование предложенных термоэлектрических преобразователей, с защитными чехлами, в количестве 12 шт на объекте(ах) ________ ГДИ в период с ____ по _____гг.
Преобразователи термоэлектрические ТС1-ТС13 (12 шт.), установливаются на выходе выхлопного тракта газогенератора газотурбинной установки контролируют рабочую температуру турбины и колебание температур. Преобразователи термоэлектрические на выходе контролируют режим горения и выдают сигнал остановки турбины в случае срыва пламени в одной из камер сгорания. </t>
  </si>
  <si>
    <t>b.Модернизация оборудования для продления срока его эксплуатации.</t>
  </si>
  <si>
    <t>а.Импортозамещение, развитие рынка энергетического оборудования</t>
  </si>
  <si>
    <t xml:space="preserve">Отсутствие ограничения энергоснабжения потребителей промысла. 
Снижение рисков невыполнения производственной программы по добыче газа, по причине выхода из строя ГТУ. </t>
  </si>
  <si>
    <t>Данный проект имеет значимость для других ОГ эксплуатирующих газотурбинные агрегаты SGT-400.</t>
  </si>
  <si>
    <t>Данный проект позволяет снизить эксплуатационные затраты на поддержание работоспособности установок SGT-400.</t>
  </si>
  <si>
    <t>Импортозамещение, развитие рынка энергетического оборудования;
Модернизация оборудования в целях продления сроков его эксплуатации;
Оптимизация (уменьшение в два раза) стоимости оборудования закупаемого для замены вышедшего из строя;
Минимизация санкционных рисков;
Сокращение сроков изготовления и доставки;
Покупка оборудования в российской валюте.</t>
  </si>
  <si>
    <t xml:space="preserve">с.Оптимизация (уменьшение в два раза) стоимости оборудования, закупаемого для замены вышедшего из строя; </t>
  </si>
  <si>
    <t>d.Минимизация санкционных рисков</t>
  </si>
  <si>
    <t>e. Cокращение сроков изготовления и доставки</t>
  </si>
  <si>
    <t>f.Покупка оборудования в российской валюте</t>
  </si>
  <si>
    <t xml:space="preserve">Отсутствие ограничения энергоснабжения потребителей промысла. 
Снижение рисков невыполнения производственной программы по добыче газа по причине выхода из строя ГТУ. </t>
  </si>
  <si>
    <t>Данный проект имеет значимость для других ОГ эксплуатирующих газотурбинные установки SGT-400.</t>
  </si>
  <si>
    <t xml:space="preserve">Новым подходом явилось изготовление термолектрических преобразователей для иностранного оборудования на территории России (Производитель оборудования "_____"), что показало техническую и экономическую эффективность (наименьшая цена, сокращение срока поставки). Производство оборудования осуществляется в соответствии с принятой Правительством программой импортозамещения. 
Кроме того, специалистами ДО совместно с представителями завода-изготовителя предполагается модернизация (доборудование) новых термоэлектрических преобразователей защитными чехлами из корунда Российского производства вместо применявшейся ранее керамики. </t>
  </si>
  <si>
    <t>для внесения доп данных</t>
  </si>
  <si>
    <t>1.Исходные данные для расчетов</t>
  </si>
  <si>
    <t>Данный проект позволит снизить эксплуатационные затраты на поддержание работоспособности газотурбинных установок SGT-400 в два раза, обеспечит непрервыность производственных процессов на месторождении и энергоснабжение потребителей.</t>
  </si>
  <si>
    <t xml:space="preserve">Снижение операционных расходов на приобретение термоэлектрических преобразователей в два раза (на ____ млн. руб.). ежегодно.
Сокращение эксплуатационных расходов на поддержание работоспособности ГТУ SGT-400 (на _____млн. руб.) ежегодно.
Сокращение расходов на ТО ГТУ (на ____млн.руб.) ежегодно.
Увеличение добычи на ____ ежегодно. 
</t>
  </si>
  <si>
    <t xml:space="preserve">Снижение операционных расходов на приобретение термоэлектрических преобразователей в два раза (на ____ млн. руб.). ежегодно.
Сокращение эксплуатационных расходов на поддержание работоспособности ГТУ SGT-400 (на _____млн. руб.) ежегодно.
Сокращение расходов на ТО ГТУ (на ____млн.руб.) ежегодно.
Увеличение добычи на ____ ежегодно. </t>
  </si>
  <si>
    <t>если изменения связаны с изменением кап. затрат (требуются инвестиции, модернизация, реконструкци, достройка, дооборудование ОС и др)</t>
  </si>
  <si>
    <t>*заполняется если изменения связаны с операционными затратами</t>
  </si>
  <si>
    <t>*заполняется если изменения связаны с кап. затратами (требуются инвестиции, модернизация, реконструкци, достройка, дооборудование ОС и др., включая ПИР)</t>
  </si>
  <si>
    <t>примеры заполнения в раскрывающихся списках выделены оранжевым</t>
  </si>
  <si>
    <t>*серые графы заполняются вручную Инициатором</t>
  </si>
  <si>
    <t>Сведения о мероприятии</t>
  </si>
  <si>
    <t>Инициатор РП заполняет только лист "Исходные данные", остальные листы шаблона заполняются автоматически.</t>
  </si>
  <si>
    <t xml:space="preserve">2. </t>
  </si>
  <si>
    <t xml:space="preserve">Лист "Риски проекта" может заполняться по желанию Инициатора проекта </t>
  </si>
  <si>
    <t>*На листе "Исходные данные" серым выделены графы, которые заполняются вручную Инициатором РП;</t>
  </si>
  <si>
    <t>*оранжевым выделены примеры заполнения. Примеры заполнения не являются обязательными, представлены для рассмотрения.</t>
  </si>
  <si>
    <t>Описание процесса заполнения Шаблона РП:</t>
  </si>
  <si>
    <t xml:space="preserve">После заполнения листа "Исходные данные" необходимо нажать F9 для пересчета модели проекта, проверить заполнение листов, лист "Расчет эк.эф". </t>
  </si>
  <si>
    <t xml:space="preserve">По желанию Инициатора РП форма Шаблона РП может быть полностью изменена, скорректирована под конкретный проект.  </t>
  </si>
  <si>
    <t xml:space="preserve">4. </t>
  </si>
  <si>
    <t>3. Для листа Макропараметры</t>
  </si>
  <si>
    <t>*указывается цифра 1 или 2 в зависимости от того Ваше РП связано с изменениями операционнх затрат или кап. затратами</t>
  </si>
  <si>
    <t xml:space="preserve">OPEX (ставим цифру 1); CAPEX (ставим цифру 2) </t>
  </si>
  <si>
    <t>Показатели проекта с РП</t>
  </si>
  <si>
    <t>Показатели проекта без РП</t>
  </si>
  <si>
    <t>сделать дисконтированный и недисконтированный подходы (шаблоны)</t>
  </si>
  <si>
    <t>ден. ед.</t>
  </si>
  <si>
    <t>2.Для листа "Анализ эфф. предл-я" (выбор сценария)</t>
  </si>
  <si>
    <t>6.Дата завершения проекта</t>
  </si>
  <si>
    <t>4.Эксплуатация</t>
  </si>
  <si>
    <t>5.______________</t>
  </si>
  <si>
    <t xml:space="preserve">*по желанию Инициатора РП могут быть внесены корректировки в форму шаблона, дополнительные Листы, Графики, формулы, исходные данные, макропараметры и т.д., могут быть исключены любые поля Шаблона. Ни одно из полей не является обязательным и может быть скорректировано/исключено Иницатором РП.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</si>
</sst>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#,##0.00\ &quot;₽&quot;;[Red]\-#,##0.00\ &quot;₽&quot;"/>
    <numFmt numFmtId="164" formatCode="[$-419]d\ mmm\ yy;@"/>
    <numFmt numFmtId="165" formatCode="0.000"/>
    <numFmt numFmtId="166" formatCode="0.0"/>
    <numFmt numFmtId="167" formatCode="#,##0.0"/>
    <numFmt numFmtId="168" formatCode="0.00000"/>
    <numFmt numFmtId="169" formatCode="0.0000"/>
    <numFmt numFmtId="170" formatCode="#,##0.00_ ;[Red]\-#,##0.00\ 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2"/>
      <color theme="5" tint="0.39997558519241921"/>
      <name val="Calibri"/>
      <family val="2"/>
      <charset val="204"/>
      <scheme val="minor"/>
    </font>
    <font>
      <sz val="11"/>
      <color theme="5" tint="0.3999755851924192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color theme="0" tint="-0.34998626667073579"/>
      <name val="Calibri"/>
      <family val="2"/>
      <charset val="204"/>
      <scheme val="minor"/>
    </font>
    <font>
      <b/>
      <sz val="8"/>
      <color theme="0" tint="-0.34998626667073579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i/>
      <sz val="11"/>
      <color theme="0"/>
      <name val="Calibri"/>
      <family val="2"/>
      <charset val="204"/>
      <scheme val="minor"/>
    </font>
    <font>
      <sz val="14"/>
      <color rgb="FF333333"/>
      <name val="Verdana"/>
      <family val="2"/>
      <charset val="204"/>
    </font>
    <font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1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scheme val="minor"/>
    </font>
    <font>
      <i/>
      <sz val="8"/>
      <color theme="1"/>
      <name val="Calibri"/>
      <family val="2"/>
      <charset val="204"/>
      <scheme val="minor"/>
    </font>
    <font>
      <sz val="22"/>
      <color theme="3" tint="0.39997558519241921"/>
      <name val="Calibri"/>
      <family val="2"/>
      <scheme val="minor"/>
    </font>
    <font>
      <sz val="22"/>
      <color theme="3" tint="0.39997558519241921"/>
      <name val="Calibri"/>
      <family val="2"/>
      <charset val="204"/>
      <scheme val="minor"/>
    </font>
    <font>
      <sz val="9"/>
      <color rgb="FFC00000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rgb="FF000000"/>
      <name val="Verdana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2F3A7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/>
      <top style="thin">
        <color theme="0" tint="-0.34998626667073579"/>
      </top>
      <bottom/>
      <diagonal/>
    </border>
    <border>
      <left style="medium">
        <color theme="0"/>
      </left>
      <right/>
      <top/>
      <bottom style="medium">
        <color indexed="64"/>
      </bottom>
      <diagonal/>
    </border>
    <border>
      <left/>
      <right style="thin">
        <color theme="0"/>
      </right>
      <top/>
      <bottom style="medium">
        <color indexed="64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444">
    <xf numFmtId="0" fontId="0" fillId="0" borderId="0" xfId="0"/>
    <xf numFmtId="0" fontId="0" fillId="2" borderId="0" xfId="0" applyFill="1"/>
    <xf numFmtId="0" fontId="0" fillId="3" borderId="0" xfId="0" applyFill="1"/>
    <xf numFmtId="0" fontId="10" fillId="3" borderId="0" xfId="0" applyFont="1" applyFill="1"/>
    <xf numFmtId="0" fontId="11" fillId="3" borderId="0" xfId="0" applyFont="1" applyFill="1"/>
    <xf numFmtId="0" fontId="12" fillId="2" borderId="0" xfId="0" applyFont="1" applyFill="1"/>
    <xf numFmtId="0" fontId="10" fillId="4" borderId="0" xfId="0" applyFont="1" applyFill="1"/>
    <xf numFmtId="0" fontId="11" fillId="4" borderId="0" xfId="0" applyFont="1" applyFill="1"/>
    <xf numFmtId="0" fontId="0" fillId="4" borderId="0" xfId="0" applyFill="1"/>
    <xf numFmtId="0" fontId="0" fillId="5" borderId="0" xfId="0" applyFill="1"/>
    <xf numFmtId="0" fontId="15" fillId="0" borderId="0" xfId="0" applyFont="1"/>
    <xf numFmtId="0" fontId="0" fillId="0" borderId="1" xfId="0" applyBorder="1"/>
    <xf numFmtId="0" fontId="0" fillId="5" borderId="0" xfId="0" applyFill="1" applyAlignment="1">
      <alignment wrapTex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right"/>
    </xf>
    <xf numFmtId="0" fontId="0" fillId="5" borderId="0" xfId="0" applyFont="1" applyFill="1"/>
    <xf numFmtId="0" fontId="0" fillId="0" borderId="1" xfId="0" applyBorder="1" applyAlignment="1">
      <alignment horizontal="center" vertical="center"/>
    </xf>
    <xf numFmtId="9" fontId="0" fillId="0" borderId="0" xfId="0" applyNumberFormat="1"/>
    <xf numFmtId="0" fontId="0" fillId="0" borderId="1" xfId="0" applyBorder="1" applyAlignment="1">
      <alignment wrapText="1"/>
    </xf>
    <xf numFmtId="0" fontId="17" fillId="0" borderId="1" xfId="0" applyFont="1" applyBorder="1"/>
    <xf numFmtId="0" fontId="19" fillId="6" borderId="0" xfId="0" applyFont="1" applyFill="1"/>
    <xf numFmtId="0" fontId="0" fillId="6" borderId="0" xfId="0" applyFill="1"/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8" fontId="0" fillId="0" borderId="1" xfId="0" applyNumberFormat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21" fillId="3" borderId="0" xfId="0" applyFont="1" applyFill="1"/>
    <xf numFmtId="0" fontId="22" fillId="3" borderId="0" xfId="0" applyFont="1" applyFill="1"/>
    <xf numFmtId="0" fontId="0" fillId="0" borderId="0" xfId="0" applyBorder="1"/>
    <xf numFmtId="0" fontId="0" fillId="0" borderId="1" xfId="0" applyFill="1" applyBorder="1"/>
    <xf numFmtId="0" fontId="0" fillId="7" borderId="0" xfId="0" applyFill="1"/>
    <xf numFmtId="9" fontId="0" fillId="7" borderId="1" xfId="0" applyNumberFormat="1" applyFill="1" applyBorder="1"/>
    <xf numFmtId="10" fontId="0" fillId="7" borderId="1" xfId="0" applyNumberFormat="1" applyFill="1" applyBorder="1"/>
    <xf numFmtId="14" fontId="0" fillId="7" borderId="1" xfId="0" applyNumberFormat="1" applyFill="1" applyBorder="1"/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/>
    <xf numFmtId="0" fontId="0" fillId="6" borderId="0" xfId="0" applyFont="1" applyFill="1"/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14" fontId="19" fillId="8" borderId="0" xfId="0" applyNumberFormat="1" applyFont="1" applyFill="1"/>
    <xf numFmtId="0" fontId="25" fillId="3" borderId="0" xfId="0" applyFont="1" applyFill="1"/>
    <xf numFmtId="0" fontId="26" fillId="3" borderId="0" xfId="0" applyFont="1" applyFill="1"/>
    <xf numFmtId="0" fontId="27" fillId="3" borderId="0" xfId="0" applyFont="1" applyFill="1"/>
    <xf numFmtId="0" fontId="9" fillId="0" borderId="0" xfId="1"/>
    <xf numFmtId="0" fontId="24" fillId="0" borderId="0" xfId="1" applyFont="1" applyAlignment="1">
      <alignment wrapText="1"/>
    </xf>
    <xf numFmtId="0" fontId="9" fillId="0" borderId="0" xfId="1" applyAlignment="1">
      <alignment horizontal="right" vertical="center"/>
    </xf>
    <xf numFmtId="0" fontId="28" fillId="0" borderId="0" xfId="1" applyFont="1"/>
    <xf numFmtId="164" fontId="30" fillId="0" borderId="0" xfId="1" applyNumberFormat="1" applyFont="1" applyBorder="1" applyAlignment="1">
      <alignment horizontal="center" vertical="center"/>
    </xf>
    <xf numFmtId="0" fontId="31" fillId="0" borderId="0" xfId="1" applyFont="1" applyBorder="1" applyAlignment="1">
      <alignment vertical="center" wrapText="1"/>
    </xf>
    <xf numFmtId="0" fontId="31" fillId="0" borderId="0" xfId="1" applyFont="1" applyFill="1" applyBorder="1" applyAlignment="1">
      <alignment vertical="center" wrapText="1"/>
    </xf>
    <xf numFmtId="0" fontId="14" fillId="0" borderId="0" xfId="1" applyFont="1"/>
    <xf numFmtId="0" fontId="12" fillId="3" borderId="0" xfId="0" applyFont="1" applyFill="1"/>
    <xf numFmtId="0" fontId="19" fillId="3" borderId="0" xfId="0" applyFont="1" applyFill="1"/>
    <xf numFmtId="0" fontId="8" fillId="3" borderId="0" xfId="0" applyFont="1" applyFill="1"/>
    <xf numFmtId="49" fontId="0" fillId="7" borderId="0" xfId="0" applyNumberFormat="1" applyFill="1" applyAlignment="1">
      <alignment wrapText="1"/>
    </xf>
    <xf numFmtId="0" fontId="0" fillId="0" borderId="0" xfId="0" applyFont="1"/>
    <xf numFmtId="0" fontId="23" fillId="0" borderId="0" xfId="0" applyFont="1"/>
    <xf numFmtId="0" fontId="0" fillId="0" borderId="6" xfId="0" applyFill="1" applyBorder="1"/>
    <xf numFmtId="14" fontId="0" fillId="7" borderId="6" xfId="0" applyNumberFormat="1" applyFill="1" applyBorder="1"/>
    <xf numFmtId="0" fontId="0" fillId="6" borderId="4" xfId="0" applyFill="1" applyBorder="1"/>
    <xf numFmtId="0" fontId="19" fillId="10" borderId="0" xfId="0" applyFont="1" applyFill="1"/>
    <xf numFmtId="0" fontId="32" fillId="10" borderId="0" xfId="0" applyFont="1" applyFill="1"/>
    <xf numFmtId="0" fontId="34" fillId="3" borderId="0" xfId="0" applyFont="1" applyFill="1"/>
    <xf numFmtId="0" fontId="14" fillId="10" borderId="0" xfId="0" applyFont="1" applyFill="1"/>
    <xf numFmtId="0" fontId="0" fillId="0" borderId="8" xfId="0" applyBorder="1"/>
    <xf numFmtId="0" fontId="35" fillId="0" borderId="0" xfId="0" applyFont="1"/>
    <xf numFmtId="0" fontId="20" fillId="0" borderId="1" xfId="1" applyFont="1" applyFill="1" applyBorder="1" applyAlignment="1">
      <alignment vertical="center" wrapText="1"/>
    </xf>
    <xf numFmtId="0" fontId="20" fillId="0" borderId="1" xfId="1" applyFont="1" applyBorder="1" applyAlignment="1">
      <alignment vertical="center" wrapText="1"/>
    </xf>
    <xf numFmtId="0" fontId="7" fillId="0" borderId="0" xfId="1" applyFont="1" applyAlignment="1">
      <alignment horizontal="left" vertical="top" wrapText="1"/>
    </xf>
    <xf numFmtId="0" fontId="24" fillId="8" borderId="1" xfId="1" applyFont="1" applyFill="1" applyBorder="1" applyAlignment="1">
      <alignment horizontal="center"/>
    </xf>
    <xf numFmtId="0" fontId="0" fillId="7" borderId="0" xfId="0" applyNumberFormat="1" applyFill="1" applyAlignment="1"/>
    <xf numFmtId="0" fontId="6" fillId="6" borderId="0" xfId="0" applyFont="1" applyFill="1"/>
    <xf numFmtId="14" fontId="19" fillId="8" borderId="8" xfId="0" applyNumberFormat="1" applyFont="1" applyFill="1" applyBorder="1"/>
    <xf numFmtId="0" fontId="0" fillId="10" borderId="0" xfId="0" applyFill="1"/>
    <xf numFmtId="0" fontId="0" fillId="0" borderId="8" xfId="0" applyBorder="1" applyAlignment="1">
      <alignment horizontal="left"/>
    </xf>
    <xf numFmtId="0" fontId="19" fillId="0" borderId="8" xfId="0" applyFont="1" applyBorder="1" applyAlignment="1">
      <alignment horizontal="left"/>
    </xf>
    <xf numFmtId="0" fontId="19" fillId="0" borderId="8" xfId="0" applyFont="1" applyBorder="1"/>
    <xf numFmtId="0" fontId="11" fillId="0" borderId="8" xfId="0" applyFont="1" applyBorder="1" applyAlignment="1">
      <alignment horizontal="left"/>
    </xf>
    <xf numFmtId="0" fontId="36" fillId="0" borderId="8" xfId="0" applyFont="1" applyBorder="1" applyAlignment="1">
      <alignment horizontal="left"/>
    </xf>
    <xf numFmtId="0" fontId="19" fillId="5" borderId="1" xfId="0" applyFont="1" applyFill="1" applyBorder="1"/>
    <xf numFmtId="0" fontId="0" fillId="5" borderId="11" xfId="0" applyFill="1" applyBorder="1" applyAlignment="1">
      <alignment horizontal="left"/>
    </xf>
    <xf numFmtId="0" fontId="37" fillId="0" borderId="1" xfId="0" applyFont="1" applyBorder="1" applyAlignment="1">
      <alignment wrapText="1"/>
    </xf>
    <xf numFmtId="0" fontId="38" fillId="0" borderId="1" xfId="0" applyFont="1" applyBorder="1" applyAlignment="1">
      <alignment horizontal="left" vertical="center"/>
    </xf>
    <xf numFmtId="0" fontId="38" fillId="0" borderId="1" xfId="0" applyFont="1" applyBorder="1" applyAlignment="1">
      <alignment horizontal="left" vertical="center" wrapText="1"/>
    </xf>
    <xf numFmtId="0" fontId="33" fillId="0" borderId="4" xfId="0" applyFont="1" applyBorder="1" applyAlignment="1">
      <alignment vertical="center"/>
    </xf>
    <xf numFmtId="0" fontId="33" fillId="0" borderId="3" xfId="0" applyFont="1" applyBorder="1" applyAlignment="1">
      <alignment vertical="center"/>
    </xf>
    <xf numFmtId="0" fontId="33" fillId="0" borderId="2" xfId="0" applyFont="1" applyBorder="1" applyAlignment="1"/>
    <xf numFmtId="0" fontId="33" fillId="0" borderId="4" xfId="0" applyFont="1" applyBorder="1" applyAlignment="1"/>
    <xf numFmtId="0" fontId="33" fillId="0" borderId="3" xfId="0" applyFont="1" applyBorder="1" applyAlignment="1"/>
    <xf numFmtId="0" fontId="0" fillId="0" borderId="12" xfId="0" applyBorder="1"/>
    <xf numFmtId="0" fontId="0" fillId="6" borderId="13" xfId="0" applyFill="1" applyBorder="1"/>
    <xf numFmtId="0" fontId="0" fillId="6" borderId="14" xfId="0" applyFill="1" applyBorder="1"/>
    <xf numFmtId="0" fontId="19" fillId="6" borderId="17" xfId="0" applyFont="1" applyFill="1" applyBorder="1"/>
    <xf numFmtId="0" fontId="19" fillId="6" borderId="18" xfId="0" applyFont="1" applyFill="1" applyBorder="1"/>
    <xf numFmtId="0" fontId="19" fillId="6" borderId="19" xfId="0" applyFont="1" applyFill="1" applyBorder="1"/>
    <xf numFmtId="0" fontId="19" fillId="0" borderId="17" xfId="0" applyFont="1" applyBorder="1"/>
    <xf numFmtId="0" fontId="15" fillId="0" borderId="8" xfId="0" applyFont="1" applyBorder="1"/>
    <xf numFmtId="0" fontId="0" fillId="0" borderId="8" xfId="0" applyBorder="1" applyAlignment="1">
      <alignment wrapText="1"/>
    </xf>
    <xf numFmtId="0" fontId="0" fillId="6" borderId="0" xfId="0" applyFill="1" applyBorder="1"/>
    <xf numFmtId="0" fontId="14" fillId="10" borderId="8" xfId="0" applyFont="1" applyFill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2" fontId="0" fillId="8" borderId="8" xfId="0" applyNumberFormat="1" applyFill="1" applyBorder="1" applyAlignment="1">
      <alignment horizontal="left"/>
    </xf>
    <xf numFmtId="2" fontId="0" fillId="8" borderId="8" xfId="0" applyNumberFormat="1" applyFill="1" applyBorder="1" applyAlignment="1">
      <alignment horizontal="right"/>
    </xf>
    <xf numFmtId="2" fontId="0" fillId="0" borderId="1" xfId="0" applyNumberFormat="1" applyBorder="1"/>
    <xf numFmtId="0" fontId="23" fillId="0" borderId="0" xfId="0" applyFont="1" applyFill="1" applyAlignment="1">
      <alignment horizontal="right"/>
    </xf>
    <xf numFmtId="0" fontId="23" fillId="0" borderId="1" xfId="0" applyFont="1" applyBorder="1" applyAlignment="1">
      <alignment horizontal="center"/>
    </xf>
    <xf numFmtId="0" fontId="19" fillId="0" borderId="8" xfId="0" applyFont="1" applyBorder="1" applyAlignment="1">
      <alignment horizontal="right" vertical="center" wrapText="1"/>
    </xf>
    <xf numFmtId="0" fontId="19" fillId="0" borderId="0" xfId="0" applyFont="1" applyAlignment="1">
      <alignment vertical="center"/>
    </xf>
    <xf numFmtId="0" fontId="5" fillId="0" borderId="8" xfId="0" applyFont="1" applyBorder="1" applyAlignment="1">
      <alignment horizontal="right"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/>
    <xf numFmtId="0" fontId="18" fillId="0" borderId="1" xfId="0" applyFont="1" applyBorder="1" applyAlignment="1">
      <alignment wrapText="1"/>
    </xf>
    <xf numFmtId="0" fontId="29" fillId="0" borderId="1" xfId="0" applyFont="1" applyBorder="1" applyAlignment="1"/>
    <xf numFmtId="0" fontId="29" fillId="0" borderId="1" xfId="0" applyFont="1" applyBorder="1"/>
    <xf numFmtId="0" fontId="29" fillId="0" borderId="1" xfId="0" applyFont="1" applyBorder="1" applyAlignment="1">
      <alignment wrapText="1"/>
    </xf>
    <xf numFmtId="0" fontId="41" fillId="0" borderId="8" xfId="0" applyFont="1" applyBorder="1" applyAlignment="1">
      <alignment horizontal="right" vertical="center" wrapText="1"/>
    </xf>
    <xf numFmtId="0" fontId="37" fillId="0" borderId="1" xfId="0" applyFont="1" applyBorder="1"/>
    <xf numFmtId="9" fontId="37" fillId="0" borderId="1" xfId="0" applyNumberFormat="1" applyFont="1" applyBorder="1"/>
    <xf numFmtId="0" fontId="14" fillId="8" borderId="1" xfId="0" applyFont="1" applyFill="1" applyBorder="1"/>
    <xf numFmtId="0" fontId="14" fillId="8" borderId="1" xfId="0" applyFont="1" applyFill="1" applyBorder="1" applyAlignment="1">
      <alignment horizontal="right"/>
    </xf>
    <xf numFmtId="0" fontId="41" fillId="8" borderId="1" xfId="0" applyFont="1" applyFill="1" applyBorder="1" applyAlignment="1">
      <alignment horizontal="center"/>
    </xf>
    <xf numFmtId="0" fontId="19" fillId="8" borderId="8" xfId="0" applyFont="1" applyFill="1" applyBorder="1" applyAlignment="1">
      <alignment horizontal="right" vertical="center" wrapText="1"/>
    </xf>
    <xf numFmtId="0" fontId="19" fillId="8" borderId="0" xfId="0" applyFont="1" applyFill="1" applyAlignment="1">
      <alignment vertical="center"/>
    </xf>
    <xf numFmtId="2" fontId="29" fillId="0" borderId="1" xfId="0" applyNumberFormat="1" applyFont="1" applyBorder="1" applyAlignment="1">
      <alignment horizontal="center"/>
    </xf>
    <xf numFmtId="0" fontId="16" fillId="7" borderId="15" xfId="0" applyFont="1" applyFill="1" applyBorder="1" applyAlignment="1">
      <alignment wrapText="1"/>
    </xf>
    <xf numFmtId="0" fontId="16" fillId="7" borderId="0" xfId="0" applyFont="1" applyFill="1" applyBorder="1" applyAlignment="1">
      <alignment wrapText="1"/>
    </xf>
    <xf numFmtId="0" fontId="16" fillId="7" borderId="16" xfId="0" applyFont="1" applyFill="1" applyBorder="1" applyAlignment="1">
      <alignment wrapText="1"/>
    </xf>
    <xf numFmtId="0" fontId="14" fillId="0" borderId="1" xfId="0" applyFont="1" applyFill="1" applyBorder="1"/>
    <xf numFmtId="0" fontId="41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right"/>
    </xf>
    <xf numFmtId="0" fontId="0" fillId="0" borderId="2" xfId="0" applyBorder="1"/>
    <xf numFmtId="0" fontId="19" fillId="0" borderId="23" xfId="0" applyFont="1" applyBorder="1" applyAlignment="1">
      <alignment horizontal="right" vertical="center" wrapText="1"/>
    </xf>
    <xf numFmtId="14" fontId="41" fillId="0" borderId="8" xfId="0" applyNumberFormat="1" applyFont="1" applyBorder="1" applyAlignment="1">
      <alignment horizontal="right" vertical="center" wrapText="1"/>
    </xf>
    <xf numFmtId="0" fontId="42" fillId="6" borderId="1" xfId="0" applyFont="1" applyFill="1" applyBorder="1"/>
    <xf numFmtId="0" fontId="42" fillId="6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/>
    </xf>
    <xf numFmtId="0" fontId="18" fillId="7" borderId="1" xfId="0" applyFont="1" applyFill="1" applyBorder="1"/>
    <xf numFmtId="0" fontId="18" fillId="7" borderId="1" xfId="0" applyFont="1" applyFill="1" applyBorder="1" applyAlignment="1">
      <alignment horizontal="center" vertical="center"/>
    </xf>
    <xf numFmtId="0" fontId="18" fillId="6" borderId="1" xfId="0" applyFont="1" applyFill="1" applyBorder="1"/>
    <xf numFmtId="0" fontId="42" fillId="7" borderId="1" xfId="0" applyFont="1" applyFill="1" applyBorder="1"/>
    <xf numFmtId="0" fontId="42" fillId="7" borderId="1" xfId="0" applyFont="1" applyFill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42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/>
    </xf>
    <xf numFmtId="0" fontId="43" fillId="6" borderId="1" xfId="0" applyFont="1" applyFill="1" applyBorder="1"/>
    <xf numFmtId="0" fontId="37" fillId="7" borderId="1" xfId="0" applyFont="1" applyFill="1" applyBorder="1" applyAlignment="1">
      <alignment horizontal="center"/>
    </xf>
    <xf numFmtId="0" fontId="37" fillId="7" borderId="1" xfId="0" applyFont="1" applyFill="1" applyBorder="1"/>
    <xf numFmtId="0" fontId="37" fillId="7" borderId="1" xfId="0" applyFont="1" applyFill="1" applyBorder="1" applyAlignment="1">
      <alignment horizontal="center" vertical="center"/>
    </xf>
    <xf numFmtId="0" fontId="43" fillId="0" borderId="1" xfId="0" applyFont="1" applyBorder="1" applyAlignment="1">
      <alignment horizontal="center"/>
    </xf>
    <xf numFmtId="0" fontId="43" fillId="7" borderId="1" xfId="0" applyFont="1" applyFill="1" applyBorder="1"/>
    <xf numFmtId="0" fontId="43" fillId="7" borderId="1" xfId="0" applyFont="1" applyFill="1" applyBorder="1" applyAlignment="1">
      <alignment horizontal="center"/>
    </xf>
    <xf numFmtId="0" fontId="43" fillId="0" borderId="1" xfId="0" applyFont="1" applyBorder="1" applyAlignment="1">
      <alignment horizontal="center" vertical="center"/>
    </xf>
    <xf numFmtId="0" fontId="43" fillId="0" borderId="1" xfId="0" applyFont="1" applyBorder="1" applyAlignment="1">
      <alignment vertical="center"/>
    </xf>
    <xf numFmtId="0" fontId="37" fillId="0" borderId="1" xfId="0" applyFont="1" applyBorder="1" applyAlignment="1">
      <alignment horizontal="center"/>
    </xf>
    <xf numFmtId="0" fontId="43" fillId="6" borderId="6" xfId="0" applyFont="1" applyFill="1" applyBorder="1"/>
    <xf numFmtId="0" fontId="43" fillId="6" borderId="6" xfId="0" applyFont="1" applyFill="1" applyBorder="1" applyAlignment="1">
      <alignment horizontal="center" vertical="center"/>
    </xf>
    <xf numFmtId="0" fontId="37" fillId="6" borderId="6" xfId="0" applyFont="1" applyFill="1" applyBorder="1"/>
    <xf numFmtId="0" fontId="18" fillId="6" borderId="1" xfId="0" applyFont="1" applyFill="1" applyBorder="1" applyAlignment="1">
      <alignment horizontal="center"/>
    </xf>
    <xf numFmtId="0" fontId="43" fillId="0" borderId="1" xfId="0" applyFont="1" applyBorder="1"/>
    <xf numFmtId="2" fontId="42" fillId="6" borderId="6" xfId="0" applyNumberFormat="1" applyFont="1" applyFill="1" applyBorder="1"/>
    <xf numFmtId="2" fontId="37" fillId="0" borderId="1" xfId="0" applyNumberFormat="1" applyFont="1" applyBorder="1"/>
    <xf numFmtId="2" fontId="18" fillId="6" borderId="1" xfId="0" applyNumberFormat="1" applyFont="1" applyFill="1" applyBorder="1"/>
    <xf numFmtId="2" fontId="18" fillId="6" borderId="1" xfId="0" applyNumberFormat="1" applyFont="1" applyFill="1" applyBorder="1" applyAlignment="1">
      <alignment wrapText="1"/>
    </xf>
    <xf numFmtId="165" fontId="18" fillId="6" borderId="1" xfId="0" applyNumberFormat="1" applyFont="1" applyFill="1" applyBorder="1" applyAlignment="1">
      <alignment wrapText="1"/>
    </xf>
    <xf numFmtId="2" fontId="18" fillId="6" borderId="1" xfId="0" applyNumberFormat="1" applyFont="1" applyFill="1" applyBorder="1" applyAlignment="1">
      <alignment horizontal="right" vertical="center" wrapText="1"/>
    </xf>
    <xf numFmtId="0" fontId="18" fillId="0" borderId="1" xfId="0" applyFont="1" applyBorder="1" applyAlignment="1"/>
    <xf numFmtId="0" fontId="43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wrapText="1"/>
    </xf>
    <xf numFmtId="0" fontId="37" fillId="6" borderId="1" xfId="0" applyFont="1" applyFill="1" applyBorder="1"/>
    <xf numFmtId="0" fontId="18" fillId="0" borderId="1" xfId="0" applyFont="1" applyBorder="1" applyAlignment="1">
      <alignment horizontal="center" wrapText="1"/>
    </xf>
    <xf numFmtId="0" fontId="0" fillId="0" borderId="0" xfId="0" applyAlignment="1"/>
    <xf numFmtId="2" fontId="29" fillId="0" borderId="0" xfId="0" applyNumberFormat="1" applyFont="1" applyFill="1" applyBorder="1" applyAlignment="1">
      <alignment horizontal="center"/>
    </xf>
    <xf numFmtId="166" fontId="44" fillId="0" borderId="1" xfId="0" applyNumberFormat="1" applyFont="1" applyFill="1" applyBorder="1"/>
    <xf numFmtId="0" fontId="37" fillId="11" borderId="1" xfId="0" applyFont="1" applyFill="1" applyBorder="1" applyAlignment="1">
      <alignment wrapText="1"/>
    </xf>
    <xf numFmtId="0" fontId="18" fillId="11" borderId="1" xfId="0" applyFont="1" applyFill="1" applyBorder="1" applyAlignment="1">
      <alignment horizontal="center" vertical="center"/>
    </xf>
    <xf numFmtId="0" fontId="37" fillId="11" borderId="1" xfId="0" applyFont="1" applyFill="1" applyBorder="1"/>
    <xf numFmtId="2" fontId="29" fillId="11" borderId="1" xfId="0" applyNumberFormat="1" applyFont="1" applyFill="1" applyBorder="1" applyAlignment="1">
      <alignment horizontal="center"/>
    </xf>
    <xf numFmtId="0" fontId="37" fillId="7" borderId="1" xfId="0" applyFont="1" applyFill="1" applyBorder="1" applyAlignment="1">
      <alignment wrapText="1"/>
    </xf>
    <xf numFmtId="2" fontId="29" fillId="7" borderId="1" xfId="0" applyNumberFormat="1" applyFont="1" applyFill="1" applyBorder="1" applyAlignment="1">
      <alignment horizontal="center"/>
    </xf>
    <xf numFmtId="166" fontId="37" fillId="7" borderId="1" xfId="0" applyNumberFormat="1" applyFont="1" applyFill="1" applyBorder="1"/>
    <xf numFmtId="2" fontId="29" fillId="7" borderId="1" xfId="0" applyNumberFormat="1" applyFont="1" applyFill="1" applyBorder="1" applyAlignment="1">
      <alignment horizontal="center" vertical="center"/>
    </xf>
    <xf numFmtId="0" fontId="18" fillId="7" borderId="5" xfId="0" applyFont="1" applyFill="1" applyBorder="1"/>
    <xf numFmtId="0" fontId="18" fillId="0" borderId="24" xfId="0" applyFont="1" applyBorder="1" applyAlignment="1">
      <alignment wrapText="1"/>
    </xf>
    <xf numFmtId="0" fontId="37" fillId="0" borderId="24" xfId="0" applyFont="1" applyBorder="1" applyAlignment="1">
      <alignment horizontal="center"/>
    </xf>
    <xf numFmtId="0" fontId="18" fillId="0" borderId="1" xfId="0" applyFont="1" applyBorder="1" applyAlignment="1">
      <alignment vertical="center" wrapText="1"/>
    </xf>
    <xf numFmtId="0" fontId="18" fillId="7" borderId="24" xfId="0" applyFont="1" applyFill="1" applyBorder="1"/>
    <xf numFmtId="1" fontId="37" fillId="0" borderId="1" xfId="0" applyNumberFormat="1" applyFont="1" applyBorder="1"/>
    <xf numFmtId="3" fontId="37" fillId="0" borderId="1" xfId="0" applyNumberFormat="1" applyFont="1" applyBorder="1"/>
    <xf numFmtId="2" fontId="29" fillId="0" borderId="15" xfId="0" applyNumberFormat="1" applyFont="1" applyFill="1" applyBorder="1" applyAlignment="1">
      <alignment horizontal="center"/>
    </xf>
    <xf numFmtId="0" fontId="37" fillId="7" borderId="1" xfId="0" applyFont="1" applyFill="1" applyBorder="1" applyAlignment="1">
      <alignment vertical="center" wrapText="1"/>
    </xf>
    <xf numFmtId="166" fontId="37" fillId="7" borderId="1" xfId="0" applyNumberFormat="1" applyFont="1" applyFill="1" applyBorder="1" applyAlignment="1">
      <alignment horizontal="center" vertical="center"/>
    </xf>
    <xf numFmtId="3" fontId="37" fillId="7" borderId="1" xfId="0" applyNumberFormat="1" applyFont="1" applyFill="1" applyBorder="1" applyAlignment="1">
      <alignment horizontal="center" vertical="center"/>
    </xf>
    <xf numFmtId="166" fontId="0" fillId="6" borderId="0" xfId="0" applyNumberFormat="1" applyFill="1" applyAlignment="1">
      <alignment horizontal="center"/>
    </xf>
    <xf numFmtId="0" fontId="16" fillId="7" borderId="1" xfId="0" applyFont="1" applyFill="1" applyBorder="1" applyAlignment="1">
      <alignment horizontal="center" vertical="center"/>
    </xf>
    <xf numFmtId="0" fontId="16" fillId="7" borderId="1" xfId="0" applyFont="1" applyFill="1" applyBorder="1"/>
    <xf numFmtId="0" fontId="37" fillId="0" borderId="1" xfId="0" applyFont="1" applyBorder="1" applyAlignment="1">
      <alignment horizontal="center" vertical="center"/>
    </xf>
    <xf numFmtId="0" fontId="37" fillId="0" borderId="0" xfId="0" applyFont="1"/>
    <xf numFmtId="0" fontId="0" fillId="6" borderId="0" xfId="0" applyFill="1" applyAlignment="1">
      <alignment horizontal="center"/>
    </xf>
    <xf numFmtId="166" fontId="37" fillId="0" borderId="1" xfId="0" applyNumberFormat="1" applyFont="1" applyBorder="1" applyAlignment="1">
      <alignment horizontal="center" vertical="center"/>
    </xf>
    <xf numFmtId="2" fontId="37" fillId="7" borderId="1" xfId="0" applyNumberFormat="1" applyFont="1" applyFill="1" applyBorder="1" applyAlignment="1">
      <alignment horizontal="center" vertical="center"/>
    </xf>
    <xf numFmtId="3" fontId="37" fillId="0" borderId="1" xfId="0" applyNumberFormat="1" applyFont="1" applyBorder="1" applyAlignment="1">
      <alignment horizontal="center" vertical="center"/>
    </xf>
    <xf numFmtId="2" fontId="37" fillId="0" borderId="1" xfId="0" applyNumberFormat="1" applyFont="1" applyBorder="1" applyAlignment="1">
      <alignment horizontal="center" vertical="center"/>
    </xf>
    <xf numFmtId="0" fontId="37" fillId="0" borderId="1" xfId="0" applyFont="1" applyFill="1" applyBorder="1" applyAlignment="1">
      <alignment wrapText="1"/>
    </xf>
    <xf numFmtId="0" fontId="18" fillId="0" borderId="1" xfId="0" applyFont="1" applyFill="1" applyBorder="1" applyAlignment="1">
      <alignment horizontal="center" vertical="center"/>
    </xf>
    <xf numFmtId="2" fontId="29" fillId="0" borderId="1" xfId="0" applyNumberFormat="1" applyFont="1" applyFill="1" applyBorder="1" applyAlignment="1">
      <alignment horizontal="center"/>
    </xf>
    <xf numFmtId="167" fontId="37" fillId="0" borderId="1" xfId="0" applyNumberFormat="1" applyFont="1" applyBorder="1"/>
    <xf numFmtId="167" fontId="37" fillId="11" borderId="1" xfId="0" applyNumberFormat="1" applyFont="1" applyFill="1" applyBorder="1"/>
    <xf numFmtId="4" fontId="37" fillId="0" borderId="1" xfId="0" applyNumberFormat="1" applyFont="1" applyBorder="1"/>
    <xf numFmtId="4" fontId="37" fillId="11" borderId="1" xfId="0" applyNumberFormat="1" applyFont="1" applyFill="1" applyBorder="1"/>
    <xf numFmtId="0" fontId="37" fillId="0" borderId="1" xfId="0" applyFont="1" applyFill="1" applyBorder="1" applyAlignment="1">
      <alignment horizontal="center" vertical="center"/>
    </xf>
    <xf numFmtId="165" fontId="37" fillId="0" borderId="1" xfId="0" applyNumberFormat="1" applyFont="1" applyBorder="1"/>
    <xf numFmtId="165" fontId="37" fillId="7" borderId="1" xfId="0" applyNumberFormat="1" applyFont="1" applyFill="1" applyBorder="1" applyAlignment="1">
      <alignment horizontal="center" vertical="center"/>
    </xf>
    <xf numFmtId="0" fontId="37" fillId="6" borderId="1" xfId="0" applyFont="1" applyFill="1" applyBorder="1" applyAlignment="1">
      <alignment wrapText="1"/>
    </xf>
    <xf numFmtId="0" fontId="18" fillId="6" borderId="1" xfId="0" applyFont="1" applyFill="1" applyBorder="1" applyAlignment="1">
      <alignment horizontal="center" vertical="center"/>
    </xf>
    <xf numFmtId="166" fontId="37" fillId="6" borderId="1" xfId="0" applyNumberFormat="1" applyFont="1" applyFill="1" applyBorder="1" applyAlignment="1">
      <alignment horizontal="center" vertical="center"/>
    </xf>
    <xf numFmtId="2" fontId="29" fillId="6" borderId="1" xfId="0" applyNumberFormat="1" applyFont="1" applyFill="1" applyBorder="1" applyAlignment="1">
      <alignment horizontal="center" vertical="center"/>
    </xf>
    <xf numFmtId="165" fontId="44" fillId="0" borderId="1" xfId="0" applyNumberFormat="1" applyFont="1" applyFill="1" applyBorder="1"/>
    <xf numFmtId="168" fontId="37" fillId="7" borderId="1" xfId="0" applyNumberFormat="1" applyFont="1" applyFill="1" applyBorder="1"/>
    <xf numFmtId="169" fontId="37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70" fontId="0" fillId="0" borderId="1" xfId="0" applyNumberFormat="1" applyBorder="1"/>
    <xf numFmtId="170" fontId="0" fillId="0" borderId="1" xfId="0" applyNumberFormat="1" applyFont="1" applyBorder="1"/>
    <xf numFmtId="1" fontId="0" fillId="8" borderId="8" xfId="0" applyNumberFormat="1" applyFill="1" applyBorder="1" applyAlignment="1">
      <alignment horizontal="left"/>
    </xf>
    <xf numFmtId="0" fontId="33" fillId="0" borderId="4" xfId="0" applyFont="1" applyBorder="1" applyAlignment="1">
      <alignment horizontal="left"/>
    </xf>
    <xf numFmtId="0" fontId="33" fillId="0" borderId="3" xfId="0" applyFont="1" applyBorder="1" applyAlignment="1">
      <alignment horizontal="left"/>
    </xf>
    <xf numFmtId="0" fontId="33" fillId="0" borderId="4" xfId="0" applyFont="1" applyBorder="1" applyAlignment="1">
      <alignment horizontal="left" vertical="center"/>
    </xf>
    <xf numFmtId="0" fontId="33" fillId="0" borderId="3" xfId="0" applyFont="1" applyBorder="1" applyAlignment="1">
      <alignment horizontal="left" vertical="center"/>
    </xf>
    <xf numFmtId="0" fontId="46" fillId="0" borderId="0" xfId="0" applyFont="1" applyAlignment="1">
      <alignment horizontal="right"/>
    </xf>
    <xf numFmtId="0" fontId="46" fillId="0" borderId="0" xfId="0" applyFont="1"/>
    <xf numFmtId="0" fontId="0" fillId="7" borderId="0" xfId="0" applyFill="1" applyAlignment="1">
      <alignment vertical="center"/>
    </xf>
    <xf numFmtId="0" fontId="0" fillId="0" borderId="0" xfId="0" applyFont="1" applyAlignment="1">
      <alignment horizontal="right"/>
    </xf>
    <xf numFmtId="0" fontId="0" fillId="0" borderId="9" xfId="0" applyBorder="1"/>
    <xf numFmtId="0" fontId="45" fillId="0" borderId="25" xfId="0" applyFont="1" applyBorder="1" applyAlignment="1">
      <alignment horizontal="right"/>
    </xf>
    <xf numFmtId="0" fontId="0" fillId="0" borderId="8" xfId="0" applyBorder="1" applyAlignment="1">
      <alignment horizontal="right"/>
    </xf>
    <xf numFmtId="0" fontId="4" fillId="0" borderId="8" xfId="0" applyFont="1" applyBorder="1" applyAlignment="1">
      <alignment horizontal="left"/>
    </xf>
    <xf numFmtId="0" fontId="0" fillId="6" borderId="8" xfId="0" applyFill="1" applyBorder="1"/>
    <xf numFmtId="0" fontId="33" fillId="0" borderId="2" xfId="0" applyFont="1" applyFill="1" applyBorder="1" applyAlignment="1">
      <alignment vertical="center" wrapText="1"/>
    </xf>
    <xf numFmtId="0" fontId="33" fillId="0" borderId="4" xfId="0" applyFont="1" applyFill="1" applyBorder="1" applyAlignment="1">
      <alignment vertical="center" wrapText="1"/>
    </xf>
    <xf numFmtId="0" fontId="33" fillId="0" borderId="3" xfId="0" applyFont="1" applyFill="1" applyBorder="1" applyAlignment="1">
      <alignment vertical="center" wrapText="1"/>
    </xf>
    <xf numFmtId="0" fontId="33" fillId="0" borderId="4" xfId="0" applyFont="1" applyFill="1" applyBorder="1" applyAlignment="1"/>
    <xf numFmtId="0" fontId="33" fillId="0" borderId="3" xfId="0" applyFont="1" applyFill="1" applyBorder="1" applyAlignment="1"/>
    <xf numFmtId="0" fontId="33" fillId="0" borderId="2" xfId="0" applyFont="1" applyFill="1" applyBorder="1" applyAlignment="1">
      <alignment wrapText="1"/>
    </xf>
    <xf numFmtId="0" fontId="33" fillId="0" borderId="2" xfId="0" applyFont="1" applyBorder="1" applyAlignment="1">
      <alignment wrapText="1"/>
    </xf>
    <xf numFmtId="0" fontId="33" fillId="0" borderId="2" xfId="0" applyFont="1" applyBorder="1" applyAlignment="1">
      <alignment horizontal="left" wrapText="1"/>
    </xf>
    <xf numFmtId="0" fontId="18" fillId="7" borderId="1" xfId="0" applyFont="1" applyFill="1" applyBorder="1" applyAlignment="1">
      <alignment horizontal="left" vertical="center"/>
    </xf>
    <xf numFmtId="0" fontId="18" fillId="7" borderId="6" xfId="0" applyFont="1" applyFill="1" applyBorder="1"/>
    <xf numFmtId="0" fontId="47" fillId="6" borderId="4" xfId="0" applyFont="1" applyFill="1" applyBorder="1"/>
    <xf numFmtId="0" fontId="47" fillId="6" borderId="3" xfId="0" applyFont="1" applyFill="1" applyBorder="1"/>
    <xf numFmtId="0" fontId="40" fillId="0" borderId="0" xfId="0" applyFont="1"/>
    <xf numFmtId="0" fontId="19" fillId="6" borderId="0" xfId="0" applyFont="1" applyFill="1" applyAlignment="1">
      <alignment horizontal="center"/>
    </xf>
    <xf numFmtId="0" fontId="48" fillId="0" borderId="10" xfId="0" applyFont="1" applyFill="1" applyBorder="1" applyAlignment="1">
      <alignment vertical="center" wrapText="1"/>
    </xf>
    <xf numFmtId="0" fontId="44" fillId="0" borderId="1" xfId="0" applyFont="1" applyBorder="1" applyAlignment="1">
      <alignment wrapText="1"/>
    </xf>
    <xf numFmtId="0" fontId="49" fillId="0" borderId="1" xfId="0" applyFont="1" applyBorder="1" applyAlignment="1">
      <alignment wrapText="1"/>
    </xf>
    <xf numFmtId="0" fontId="16" fillId="0" borderId="1" xfId="0" applyFont="1" applyBorder="1" applyAlignment="1">
      <alignment horizontal="right" vertical="center"/>
    </xf>
    <xf numFmtId="0" fontId="14" fillId="0" borderId="0" xfId="0" applyFont="1"/>
    <xf numFmtId="0" fontId="19" fillId="8" borderId="0" xfId="0" applyFont="1" applyFill="1" applyAlignment="1">
      <alignment horizontal="left" vertical="center"/>
    </xf>
    <xf numFmtId="0" fontId="0" fillId="8" borderId="27" xfId="0" applyFill="1" applyBorder="1" applyAlignment="1">
      <alignment horizontal="left" wrapText="1"/>
    </xf>
    <xf numFmtId="0" fontId="0" fillId="8" borderId="28" xfId="0" applyFill="1" applyBorder="1" applyAlignment="1">
      <alignment horizontal="left" wrapText="1"/>
    </xf>
    <xf numFmtId="9" fontId="14" fillId="0" borderId="8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19" fillId="0" borderId="8" xfId="0" applyFont="1" applyBorder="1" applyAlignment="1">
      <alignment horizontal="left" vertical="center" wrapText="1"/>
    </xf>
    <xf numFmtId="9" fontId="3" fillId="0" borderId="8" xfId="0" applyNumberFormat="1" applyFont="1" applyBorder="1" applyAlignment="1">
      <alignment horizontal="center" vertical="center" wrapText="1"/>
    </xf>
    <xf numFmtId="0" fontId="0" fillId="7" borderId="10" xfId="0" applyNumberFormat="1" applyFill="1" applyBorder="1" applyAlignment="1"/>
    <xf numFmtId="49" fontId="0" fillId="7" borderId="10" xfId="0" applyNumberFormat="1" applyFill="1" applyBorder="1" applyAlignment="1">
      <alignment wrapText="1"/>
    </xf>
    <xf numFmtId="0" fontId="19" fillId="0" borderId="30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19" fillId="6" borderId="1" xfId="0" applyFont="1" applyFill="1" applyBorder="1"/>
    <xf numFmtId="0" fontId="0" fillId="0" borderId="1" xfId="0" applyFont="1" applyBorder="1"/>
    <xf numFmtId="0" fontId="0" fillId="12" borderId="12" xfId="0" applyFill="1" applyBorder="1"/>
    <xf numFmtId="0" fontId="41" fillId="0" borderId="9" xfId="0" applyFont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41" fillId="0" borderId="29" xfId="0" applyFont="1" applyBorder="1" applyAlignment="1">
      <alignment horizontal="right" vertical="center" wrapText="1"/>
    </xf>
    <xf numFmtId="0" fontId="41" fillId="0" borderId="23" xfId="0" applyFont="1" applyBorder="1" applyAlignment="1">
      <alignment horizontal="right" vertical="center" wrapText="1"/>
    </xf>
    <xf numFmtId="0" fontId="33" fillId="0" borderId="36" xfId="0" applyFont="1" applyBorder="1" applyAlignment="1">
      <alignment wrapText="1"/>
    </xf>
    <xf numFmtId="0" fontId="2" fillId="0" borderId="8" xfId="0" applyFont="1" applyBorder="1" applyAlignment="1">
      <alignment horizontal="left" vertical="center" wrapText="1"/>
    </xf>
    <xf numFmtId="0" fontId="41" fillId="0" borderId="0" xfId="0" applyFont="1" applyBorder="1" applyAlignment="1">
      <alignment horizontal="right" vertical="center" wrapText="1"/>
    </xf>
    <xf numFmtId="0" fontId="0" fillId="10" borderId="37" xfId="0" applyFill="1" applyBorder="1" applyAlignment="1">
      <alignment horizontal="center" vertical="center" wrapText="1"/>
    </xf>
    <xf numFmtId="0" fontId="29" fillId="10" borderId="37" xfId="0" applyFont="1" applyFill="1" applyBorder="1" applyAlignment="1">
      <alignment horizontal="left" wrapText="1"/>
    </xf>
    <xf numFmtId="0" fontId="0" fillId="10" borderId="37" xfId="0" applyFill="1" applyBorder="1" applyAlignment="1">
      <alignment horizontal="left" vertical="center" wrapText="1"/>
    </xf>
    <xf numFmtId="0" fontId="29" fillId="10" borderId="37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right" vertical="center" wrapText="1"/>
    </xf>
    <xf numFmtId="0" fontId="2" fillId="0" borderId="8" xfId="0" applyFont="1" applyBorder="1" applyAlignment="1">
      <alignment horizontal="right" vertical="top" wrapText="1"/>
    </xf>
    <xf numFmtId="0" fontId="19" fillId="0" borderId="23" xfId="0" applyFont="1" applyBorder="1" applyAlignment="1">
      <alignment horizontal="left" vertical="center" wrapText="1"/>
    </xf>
    <xf numFmtId="0" fontId="41" fillId="0" borderId="1" xfId="0" applyFont="1" applyBorder="1" applyAlignment="1">
      <alignment horizontal="right" vertical="center" wrapText="1"/>
    </xf>
    <xf numFmtId="8" fontId="0" fillId="0" borderId="8" xfId="0" applyNumberFormat="1" applyBorder="1"/>
    <xf numFmtId="2" fontId="0" fillId="8" borderId="8" xfId="0" applyNumberFormat="1" applyFill="1" applyBorder="1" applyAlignment="1">
      <alignment horizontal="center"/>
    </xf>
    <xf numFmtId="2" fontId="0" fillId="8" borderId="8" xfId="0" applyNumberFormat="1" applyFill="1" applyBorder="1" applyAlignment="1">
      <alignment horizontal="center" vertical="center"/>
    </xf>
    <xf numFmtId="1" fontId="0" fillId="8" borderId="8" xfId="0" applyNumberFormat="1" applyFill="1" applyBorder="1" applyAlignment="1">
      <alignment horizontal="center" vertical="center"/>
    </xf>
    <xf numFmtId="1" fontId="30" fillId="0" borderId="0" xfId="1" applyNumberFormat="1" applyFont="1" applyBorder="1" applyAlignment="1">
      <alignment horizontal="center" vertical="center"/>
    </xf>
    <xf numFmtId="14" fontId="29" fillId="6" borderId="1" xfId="1" applyNumberFormat="1" applyFont="1" applyFill="1" applyBorder="1" applyAlignment="1">
      <alignment horizontal="center" vertical="center"/>
    </xf>
    <xf numFmtId="49" fontId="29" fillId="0" borderId="1" xfId="1" applyNumberFormat="1" applyFont="1" applyBorder="1" applyAlignment="1">
      <alignment horizontal="center" vertical="center"/>
    </xf>
    <xf numFmtId="1" fontId="29" fillId="0" borderId="1" xfId="1" applyNumberFormat="1" applyFont="1" applyBorder="1" applyAlignment="1">
      <alignment horizontal="center" vertical="center"/>
    </xf>
    <xf numFmtId="0" fontId="30" fillId="0" borderId="0" xfId="1" applyFont="1" applyBorder="1" applyAlignment="1">
      <alignment horizontal="center" vertical="center" wrapText="1"/>
    </xf>
    <xf numFmtId="0" fontId="9" fillId="8" borderId="2" xfId="1" applyFill="1" applyBorder="1" applyAlignment="1"/>
    <xf numFmtId="0" fontId="9" fillId="8" borderId="2" xfId="1" applyFill="1" applyBorder="1" applyAlignment="1">
      <alignment wrapText="1"/>
    </xf>
    <xf numFmtId="0" fontId="9" fillId="8" borderId="1" xfId="1" applyFill="1" applyBorder="1" applyAlignment="1">
      <alignment wrapText="1"/>
    </xf>
    <xf numFmtId="0" fontId="1" fillId="0" borderId="0" xfId="0" applyFont="1" applyAlignment="1">
      <alignment vertical="center"/>
    </xf>
    <xf numFmtId="0" fontId="51" fillId="0" borderId="0" xfId="0" applyFont="1"/>
    <xf numFmtId="0" fontId="0" fillId="0" borderId="8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22" xfId="0" applyBorder="1" applyAlignment="1">
      <alignment horizontal="center"/>
    </xf>
    <xf numFmtId="0" fontId="50" fillId="0" borderId="8" xfId="0" applyFont="1" applyBorder="1" applyAlignment="1">
      <alignment horizontal="left"/>
    </xf>
    <xf numFmtId="0" fontId="50" fillId="0" borderId="9" xfId="0" applyFont="1" applyBorder="1" applyAlignment="1">
      <alignment horizontal="left"/>
    </xf>
    <xf numFmtId="0" fontId="50" fillId="0" borderId="22" xfId="0" applyFont="1" applyBorder="1" applyAlignment="1">
      <alignment horizontal="left"/>
    </xf>
    <xf numFmtId="0" fontId="19" fillId="8" borderId="0" xfId="0" applyNumberFormat="1" applyFont="1" applyFill="1" applyAlignment="1">
      <alignment horizontal="center" wrapText="1"/>
    </xf>
    <xf numFmtId="0" fontId="33" fillId="8" borderId="0" xfId="0" applyNumberFormat="1" applyFont="1" applyFill="1" applyAlignment="1">
      <alignment horizontal="left" wrapText="1"/>
    </xf>
    <xf numFmtId="0" fontId="19" fillId="8" borderId="9" xfId="0" applyNumberFormat="1" applyFont="1" applyFill="1" applyBorder="1" applyAlignment="1">
      <alignment horizontal="left" wrapText="1"/>
    </xf>
    <xf numFmtId="0" fontId="33" fillId="8" borderId="0" xfId="0" applyNumberFormat="1" applyFont="1" applyFill="1" applyAlignment="1">
      <alignment horizontal="left"/>
    </xf>
    <xf numFmtId="0" fontId="32" fillId="10" borderId="10" xfId="0" applyFont="1" applyFill="1" applyBorder="1" applyAlignment="1">
      <alignment horizontal="left"/>
    </xf>
    <xf numFmtId="0" fontId="32" fillId="10" borderId="9" xfId="0" applyFont="1" applyFill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19" fillId="8" borderId="0" xfId="0" applyNumberFormat="1" applyFont="1" applyFill="1" applyAlignment="1">
      <alignment horizontal="left" wrapText="1"/>
    </xf>
    <xf numFmtId="0" fontId="33" fillId="8" borderId="8" xfId="0" applyFont="1" applyFill="1" applyBorder="1" applyAlignment="1">
      <alignment horizontal="left" wrapText="1"/>
    </xf>
    <xf numFmtId="0" fontId="33" fillId="8" borderId="9" xfId="0" applyFont="1" applyFill="1" applyBorder="1" applyAlignment="1">
      <alignment horizontal="left" wrapText="1"/>
    </xf>
    <xf numFmtId="0" fontId="32" fillId="10" borderId="9" xfId="0" applyFont="1" applyFill="1" applyBorder="1" applyAlignment="1">
      <alignment horizontal="left"/>
    </xf>
    <xf numFmtId="0" fontId="32" fillId="10" borderId="8" xfId="0" applyFont="1" applyFill="1" applyBorder="1" applyAlignment="1">
      <alignment horizontal="left" vertical="center"/>
    </xf>
    <xf numFmtId="0" fontId="32" fillId="10" borderId="22" xfId="0" applyFont="1" applyFill="1" applyBorder="1" applyAlignment="1">
      <alignment horizontal="left" vertical="center"/>
    </xf>
    <xf numFmtId="0" fontId="0" fillId="8" borderId="10" xfId="0" applyFill="1" applyBorder="1" applyAlignment="1">
      <alignment horizontal="left" wrapText="1"/>
    </xf>
    <xf numFmtId="0" fontId="0" fillId="8" borderId="21" xfId="0" applyFill="1" applyBorder="1" applyAlignment="1">
      <alignment horizontal="left" wrapText="1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39" fillId="8" borderId="0" xfId="0" applyNumberFormat="1" applyFont="1" applyFill="1" applyAlignment="1">
      <alignment horizontal="left" wrapText="1"/>
    </xf>
    <xf numFmtId="0" fontId="14" fillId="0" borderId="0" xfId="0" applyFont="1" applyAlignment="1">
      <alignment horizontal="left" wrapText="1"/>
    </xf>
    <xf numFmtId="0" fontId="19" fillId="8" borderId="0" xfId="0" applyNumberFormat="1" applyFont="1" applyFill="1" applyAlignment="1">
      <alignment horizontal="left" vertical="center" wrapText="1"/>
    </xf>
    <xf numFmtId="0" fontId="0" fillId="6" borderId="26" xfId="0" applyFill="1" applyBorder="1" applyAlignment="1">
      <alignment horizontal="left" wrapText="1"/>
    </xf>
    <xf numFmtId="0" fontId="0" fillId="7" borderId="0" xfId="0" applyFill="1" applyBorder="1" applyAlignment="1">
      <alignment horizontal="left" wrapText="1"/>
    </xf>
    <xf numFmtId="0" fontId="0" fillId="8" borderId="27" xfId="0" applyFill="1" applyBorder="1" applyAlignment="1">
      <alignment horizontal="center" wrapText="1"/>
    </xf>
    <xf numFmtId="0" fontId="0" fillId="8" borderId="28" xfId="0" applyFill="1" applyBorder="1" applyAlignment="1">
      <alignment horizontal="center" wrapText="1"/>
    </xf>
    <xf numFmtId="0" fontId="0" fillId="8" borderId="29" xfId="0" applyFill="1" applyBorder="1" applyAlignment="1">
      <alignment horizontal="center" wrapText="1"/>
    </xf>
    <xf numFmtId="0" fontId="0" fillId="8" borderId="26" xfId="0" applyFill="1" applyBorder="1" applyAlignment="1">
      <alignment horizontal="center" wrapText="1"/>
    </xf>
    <xf numFmtId="0" fontId="14" fillId="0" borderId="29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38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14" fillId="0" borderId="21" xfId="0" applyFont="1" applyBorder="1" applyAlignment="1">
      <alignment horizontal="left" vertical="center" wrapText="1"/>
    </xf>
    <xf numFmtId="0" fontId="16" fillId="7" borderId="15" xfId="0" applyFont="1" applyFill="1" applyBorder="1" applyAlignment="1">
      <alignment horizontal="left" wrapText="1"/>
    </xf>
    <xf numFmtId="0" fontId="16" fillId="7" borderId="0" xfId="0" applyFont="1" applyFill="1" applyBorder="1" applyAlignment="1">
      <alignment horizontal="left" wrapText="1"/>
    </xf>
    <xf numFmtId="0" fontId="16" fillId="7" borderId="16" xfId="0" applyFont="1" applyFill="1" applyBorder="1" applyAlignment="1">
      <alignment horizontal="left" wrapText="1"/>
    </xf>
    <xf numFmtId="0" fontId="19" fillId="0" borderId="17" xfId="0" applyFont="1" applyBorder="1" applyAlignment="1">
      <alignment horizontal="left"/>
    </xf>
    <xf numFmtId="0" fontId="19" fillId="0" borderId="18" xfId="0" applyFont="1" applyBorder="1" applyAlignment="1">
      <alignment horizontal="left"/>
    </xf>
    <xf numFmtId="0" fontId="19" fillId="0" borderId="19" xfId="0" applyFont="1" applyBorder="1" applyAlignment="1">
      <alignment horizontal="left"/>
    </xf>
    <xf numFmtId="0" fontId="19" fillId="6" borderId="17" xfId="0" applyFont="1" applyFill="1" applyBorder="1" applyAlignment="1">
      <alignment horizontal="left"/>
    </xf>
    <xf numFmtId="0" fontId="19" fillId="6" borderId="18" xfId="0" applyFont="1" applyFill="1" applyBorder="1" applyAlignment="1">
      <alignment horizontal="left"/>
    </xf>
    <xf numFmtId="0" fontId="19" fillId="6" borderId="19" xfId="0" applyFont="1" applyFill="1" applyBorder="1" applyAlignment="1">
      <alignment horizontal="left"/>
    </xf>
    <xf numFmtId="0" fontId="32" fillId="0" borderId="17" xfId="0" applyFont="1" applyBorder="1" applyAlignment="1">
      <alignment horizontal="left"/>
    </xf>
    <xf numFmtId="0" fontId="32" fillId="0" borderId="18" xfId="0" applyFont="1" applyBorder="1" applyAlignment="1">
      <alignment horizontal="left"/>
    </xf>
    <xf numFmtId="0" fontId="32" fillId="0" borderId="19" xfId="0" applyFont="1" applyBorder="1" applyAlignment="1">
      <alignment horizontal="left"/>
    </xf>
    <xf numFmtId="0" fontId="16" fillId="7" borderId="0" xfId="0" applyFont="1" applyFill="1" applyBorder="1" applyAlignment="1">
      <alignment horizontal="left"/>
    </xf>
    <xf numFmtId="0" fontId="16" fillId="7" borderId="16" xfId="0" applyFont="1" applyFill="1" applyBorder="1" applyAlignment="1">
      <alignment horizontal="left"/>
    </xf>
    <xf numFmtId="0" fontId="16" fillId="9" borderId="13" xfId="0" applyFont="1" applyFill="1" applyBorder="1" applyAlignment="1">
      <alignment horizontal="left"/>
    </xf>
    <xf numFmtId="0" fontId="16" fillId="9" borderId="14" xfId="0" applyFont="1" applyFill="1" applyBorder="1" applyAlignment="1">
      <alignment horizontal="left"/>
    </xf>
    <xf numFmtId="0" fontId="29" fillId="9" borderId="13" xfId="0" applyFont="1" applyFill="1" applyBorder="1" applyAlignment="1">
      <alignment horizontal="left"/>
    </xf>
    <xf numFmtId="0" fontId="29" fillId="9" borderId="14" xfId="0" applyFont="1" applyFill="1" applyBorder="1" applyAlignment="1">
      <alignment horizontal="left"/>
    </xf>
    <xf numFmtId="0" fontId="29" fillId="9" borderId="13" xfId="0" applyFont="1" applyFill="1" applyBorder="1" applyAlignment="1">
      <alignment horizontal="center"/>
    </xf>
    <xf numFmtId="0" fontId="29" fillId="9" borderId="1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9" borderId="0" xfId="0" applyFill="1" applyAlignment="1">
      <alignment horizontal="left"/>
    </xf>
    <xf numFmtId="0" fontId="33" fillId="0" borderId="1" xfId="0" applyFont="1" applyBorder="1" applyAlignment="1">
      <alignment horizontal="left" wrapText="1"/>
    </xf>
    <xf numFmtId="0" fontId="33" fillId="0" borderId="1" xfId="0" applyFont="1" applyFill="1" applyBorder="1" applyAlignment="1">
      <alignment horizontal="left" wrapText="1"/>
    </xf>
    <xf numFmtId="0" fontId="33" fillId="0" borderId="1" xfId="0" applyFont="1" applyBorder="1" applyAlignment="1">
      <alignment horizontal="left"/>
    </xf>
    <xf numFmtId="0" fontId="33" fillId="0" borderId="1" xfId="0" applyFont="1" applyFill="1" applyBorder="1" applyAlignment="1">
      <alignment horizontal="left" vertical="center" wrapText="1"/>
    </xf>
    <xf numFmtId="0" fontId="33" fillId="0" borderId="1" xfId="0" applyFont="1" applyBorder="1" applyAlignment="1">
      <alignment horizontal="left" vertical="center" wrapText="1"/>
    </xf>
    <xf numFmtId="0" fontId="33" fillId="0" borderId="1" xfId="0" applyFont="1" applyBorder="1" applyAlignment="1">
      <alignment wrapText="1"/>
    </xf>
    <xf numFmtId="0" fontId="33" fillId="0" borderId="1" xfId="0" applyFont="1" applyBorder="1" applyAlignment="1">
      <alignment horizontal="left" vertical="center"/>
    </xf>
    <xf numFmtId="0" fontId="38" fillId="0" borderId="36" xfId="0" applyFont="1" applyFill="1" applyBorder="1" applyAlignment="1">
      <alignment horizontal="center" vertical="center" wrapText="1"/>
    </xf>
    <xf numFmtId="0" fontId="29" fillId="9" borderId="13" xfId="0" applyFont="1" applyFill="1" applyBorder="1" applyAlignment="1">
      <alignment horizontal="left" wrapText="1"/>
    </xf>
    <xf numFmtId="0" fontId="29" fillId="9" borderId="14" xfId="0" applyFont="1" applyFill="1" applyBorder="1" applyAlignment="1">
      <alignment horizontal="left" wrapText="1"/>
    </xf>
    <xf numFmtId="0" fontId="29" fillId="9" borderId="13" xfId="0" applyFont="1" applyFill="1" applyBorder="1" applyAlignment="1">
      <alignment horizontal="left" vertical="center" wrapText="1"/>
    </xf>
    <xf numFmtId="0" fontId="29" fillId="9" borderId="14" xfId="0" applyFont="1" applyFill="1" applyBorder="1" applyAlignment="1">
      <alignment horizontal="left" vertical="center" wrapText="1"/>
    </xf>
    <xf numFmtId="0" fontId="16" fillId="7" borderId="15" xfId="0" applyFont="1" applyFill="1" applyBorder="1" applyAlignment="1">
      <alignment horizontal="left" vertical="center" wrapText="1"/>
    </xf>
    <xf numFmtId="0" fontId="16" fillId="7" borderId="0" xfId="0" applyFont="1" applyFill="1" applyBorder="1" applyAlignment="1">
      <alignment horizontal="left" vertical="center" wrapText="1"/>
    </xf>
    <xf numFmtId="0" fontId="16" fillId="7" borderId="16" xfId="0" applyFont="1" applyFill="1" applyBorder="1" applyAlignment="1">
      <alignment horizontal="left" vertical="center" wrapText="1"/>
    </xf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/>
    </xf>
    <xf numFmtId="0" fontId="38" fillId="0" borderId="7" xfId="0" applyFont="1" applyBorder="1" applyAlignment="1">
      <alignment horizontal="left" vertical="center"/>
    </xf>
    <xf numFmtId="0" fontId="38" fillId="0" borderId="5" xfId="0" applyFont="1" applyBorder="1" applyAlignment="1">
      <alignment horizontal="left" vertical="center"/>
    </xf>
    <xf numFmtId="0" fontId="38" fillId="0" borderId="6" xfId="0" applyFont="1" applyBorder="1" applyAlignment="1">
      <alignment horizontal="left" vertical="center"/>
    </xf>
    <xf numFmtId="0" fontId="33" fillId="0" borderId="2" xfId="0" applyFont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0" fontId="33" fillId="0" borderId="3" xfId="0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 wrapText="1"/>
    </xf>
    <xf numFmtId="0" fontId="19" fillId="0" borderId="39" xfId="0" applyFont="1" applyBorder="1" applyAlignment="1">
      <alignment horizontal="left" vertical="center" wrapText="1"/>
    </xf>
    <xf numFmtId="0" fontId="14" fillId="0" borderId="34" xfId="0" applyFont="1" applyBorder="1" applyAlignment="1">
      <alignment horizontal="left"/>
    </xf>
    <xf numFmtId="0" fontId="14" fillId="0" borderId="26" xfId="0" applyFont="1" applyBorder="1" applyAlignment="1">
      <alignment horizontal="left"/>
    </xf>
    <xf numFmtId="0" fontId="14" fillId="0" borderId="15" xfId="0" applyFont="1" applyBorder="1" applyAlignment="1">
      <alignment horizontal="left" wrapText="1"/>
    </xf>
    <xf numFmtId="0" fontId="38" fillId="0" borderId="7" xfId="0" applyFont="1" applyBorder="1" applyAlignment="1">
      <alignment horizontal="left" vertical="center" wrapText="1"/>
    </xf>
    <xf numFmtId="0" fontId="38" fillId="0" borderId="5" xfId="0" applyFont="1" applyBorder="1" applyAlignment="1">
      <alignment horizontal="left" vertical="center" wrapText="1"/>
    </xf>
    <xf numFmtId="0" fontId="38" fillId="0" borderId="6" xfId="0" applyFont="1" applyBorder="1" applyAlignment="1">
      <alignment horizontal="left" vertical="center" wrapText="1"/>
    </xf>
    <xf numFmtId="0" fontId="38" fillId="0" borderId="7" xfId="0" applyFont="1" applyBorder="1" applyAlignment="1">
      <alignment horizontal="center" vertical="center" wrapText="1"/>
    </xf>
    <xf numFmtId="0" fontId="38" fillId="0" borderId="5" xfId="0" applyFont="1" applyBorder="1" applyAlignment="1">
      <alignment horizontal="center" vertical="center" wrapText="1"/>
    </xf>
    <xf numFmtId="0" fontId="19" fillId="6" borderId="35" xfId="0" applyFont="1" applyFill="1" applyBorder="1" applyAlignment="1">
      <alignment horizontal="left"/>
    </xf>
    <xf numFmtId="0" fontId="19" fillId="6" borderId="0" xfId="0" applyFont="1" applyFill="1" applyBorder="1" applyAlignment="1">
      <alignment horizontal="left"/>
    </xf>
    <xf numFmtId="0" fontId="16" fillId="7" borderId="18" xfId="0" applyFont="1" applyFill="1" applyBorder="1" applyAlignment="1">
      <alignment horizontal="left" wrapText="1"/>
    </xf>
    <xf numFmtId="0" fontId="16" fillId="7" borderId="19" xfId="0" applyFont="1" applyFill="1" applyBorder="1" applyAlignment="1">
      <alignment horizontal="left" wrapText="1"/>
    </xf>
    <xf numFmtId="0" fontId="18" fillId="0" borderId="32" xfId="0" applyFont="1" applyFill="1" applyBorder="1" applyAlignment="1">
      <alignment horizontal="left"/>
    </xf>
    <xf numFmtId="0" fontId="18" fillId="0" borderId="13" xfId="0" applyFont="1" applyFill="1" applyBorder="1" applyAlignment="1">
      <alignment horizontal="left"/>
    </xf>
    <xf numFmtId="0" fontId="18" fillId="0" borderId="33" xfId="0" applyFont="1" applyFill="1" applyBorder="1" applyAlignment="1">
      <alignment horizontal="left"/>
    </xf>
    <xf numFmtId="0" fontId="16" fillId="9" borderId="13" xfId="0" applyFont="1" applyFill="1" applyBorder="1" applyAlignment="1">
      <alignment horizontal="left" wrapText="1"/>
    </xf>
    <xf numFmtId="0" fontId="16" fillId="9" borderId="14" xfId="0" applyFont="1" applyFill="1" applyBorder="1" applyAlignment="1">
      <alignment horizontal="left" wrapText="1"/>
    </xf>
    <xf numFmtId="0" fontId="16" fillId="7" borderId="15" xfId="0" applyNumberFormat="1" applyFont="1" applyFill="1" applyBorder="1" applyAlignment="1">
      <alignment horizontal="left" vertical="center" wrapText="1"/>
    </xf>
    <xf numFmtId="0" fontId="16" fillId="7" borderId="0" xfId="0" applyNumberFormat="1" applyFont="1" applyFill="1" applyBorder="1" applyAlignment="1">
      <alignment horizontal="left" vertical="center" wrapText="1"/>
    </xf>
    <xf numFmtId="0" fontId="16" fillId="7" borderId="16" xfId="0" applyNumberFormat="1" applyFont="1" applyFill="1" applyBorder="1" applyAlignment="1">
      <alignment horizontal="left" vertical="center" wrapText="1"/>
    </xf>
    <xf numFmtId="0" fontId="16" fillId="9" borderId="0" xfId="0" applyFont="1" applyFill="1" applyBorder="1" applyAlignment="1">
      <alignment horizontal="left" wrapText="1"/>
    </xf>
    <xf numFmtId="0" fontId="16" fillId="9" borderId="16" xfId="0" applyFont="1" applyFill="1" applyBorder="1" applyAlignment="1">
      <alignment horizontal="left" wrapText="1"/>
    </xf>
    <xf numFmtId="0" fontId="41" fillId="0" borderId="2" xfId="0" applyFont="1" applyBorder="1" applyAlignment="1">
      <alignment horizontal="center" vertical="center" wrapText="1"/>
    </xf>
    <xf numFmtId="0" fontId="41" fillId="0" borderId="4" xfId="0" applyFont="1" applyBorder="1" applyAlignment="1">
      <alignment horizontal="center" vertical="center" wrapText="1"/>
    </xf>
    <xf numFmtId="0" fontId="41" fillId="0" borderId="3" xfId="0" applyFont="1" applyBorder="1" applyAlignment="1">
      <alignment horizontal="center" vertical="center" wrapText="1"/>
    </xf>
    <xf numFmtId="0" fontId="9" fillId="8" borderId="2" xfId="1" applyFill="1" applyBorder="1" applyAlignment="1">
      <alignment horizontal="center"/>
    </xf>
    <xf numFmtId="0" fontId="9" fillId="8" borderId="4" xfId="1" applyFill="1" applyBorder="1" applyAlignment="1">
      <alignment horizontal="center"/>
    </xf>
    <xf numFmtId="0" fontId="24" fillId="8" borderId="7" xfId="1" applyFont="1" applyFill="1" applyBorder="1" applyAlignment="1">
      <alignment horizontal="center" vertical="center" wrapText="1"/>
    </xf>
    <xf numFmtId="0" fontId="24" fillId="8" borderId="5" xfId="1" applyFont="1" applyFill="1" applyBorder="1" applyAlignment="1">
      <alignment horizontal="center" vertical="center" wrapText="1"/>
    </xf>
    <xf numFmtId="0" fontId="24" fillId="8" borderId="6" xfId="1" applyFont="1" applyFill="1" applyBorder="1" applyAlignment="1">
      <alignment horizontal="center" vertical="center" wrapText="1"/>
    </xf>
    <xf numFmtId="0" fontId="18" fillId="8" borderId="7" xfId="1" applyFont="1" applyFill="1" applyBorder="1" applyAlignment="1">
      <alignment horizontal="center" vertical="center" wrapText="1"/>
    </xf>
    <xf numFmtId="0" fontId="18" fillId="8" borderId="5" xfId="1" applyFont="1" applyFill="1" applyBorder="1" applyAlignment="1">
      <alignment horizontal="center" vertical="center" wrapText="1"/>
    </xf>
    <xf numFmtId="0" fontId="18" fillId="8" borderId="6" xfId="1" applyFont="1" applyFill="1" applyBorder="1" applyAlignment="1">
      <alignment horizontal="center" vertical="center" wrapText="1"/>
    </xf>
    <xf numFmtId="0" fontId="18" fillId="8" borderId="7" xfId="1" applyFont="1" applyFill="1" applyBorder="1" applyAlignment="1">
      <alignment horizontal="center" vertical="center"/>
    </xf>
    <xf numFmtId="0" fontId="18" fillId="8" borderId="5" xfId="1" applyFont="1" applyFill="1" applyBorder="1" applyAlignment="1">
      <alignment horizontal="center" vertical="center"/>
    </xf>
    <xf numFmtId="0" fontId="18" fillId="8" borderId="6" xfId="1" applyFont="1" applyFill="1" applyBorder="1" applyAlignment="1">
      <alignment horizontal="center" vertical="center"/>
    </xf>
    <xf numFmtId="0" fontId="9" fillId="8" borderId="3" xfId="1" applyFill="1" applyBorder="1" applyAlignment="1">
      <alignment horizontal="center"/>
    </xf>
    <xf numFmtId="0" fontId="2" fillId="0" borderId="23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13" fillId="8" borderId="8" xfId="0" applyFont="1" applyFill="1" applyBorder="1" applyAlignment="1">
      <alignment horizontal="left" vertical="center" wrapText="1"/>
    </xf>
    <xf numFmtId="0" fontId="13" fillId="8" borderId="9" xfId="0" applyFont="1" applyFill="1" applyBorder="1" applyAlignment="1">
      <alignment horizontal="left" vertical="center" wrapText="1"/>
    </xf>
    <xf numFmtId="0" fontId="13" fillId="8" borderId="22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left" vertical="center" wrapText="1"/>
    </xf>
    <xf numFmtId="0" fontId="13" fillId="8" borderId="26" xfId="0" applyFont="1" applyFill="1" applyBorder="1" applyAlignment="1">
      <alignment horizontal="left" vertical="center" wrapText="1"/>
    </xf>
    <xf numFmtId="0" fontId="13" fillId="8" borderId="38" xfId="0" applyFont="1" applyFill="1" applyBorder="1" applyAlignment="1">
      <alignment horizontal="left" vertical="center" wrapText="1"/>
    </xf>
    <xf numFmtId="0" fontId="1" fillId="0" borderId="4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42" xfId="0" applyFont="1" applyBorder="1" applyAlignment="1">
      <alignment vertical="center"/>
    </xf>
  </cellXfs>
  <cellStyles count="2">
    <cellStyle name="Обычный" xfId="0" builtinId="0"/>
    <cellStyle name="Обычный 2" xfId="1"/>
  </cellStyles>
  <dxfs count="50">
    <dxf>
      <font>
        <color theme="1"/>
      </font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3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2F3A78"/>
      <color rgb="FF2417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051112032048627"/>
          <c:y val="9.9762826676368418E-2"/>
          <c:w val="0.6864957241790558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'7.График реализации'!$BG$6</c:f>
              <c:strCache>
                <c:ptCount val="1"/>
                <c:pt idx="0">
                  <c:v>Дата Начала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'7.График реализации'!$BF$7:$BF$12</c:f>
              <c:strCache>
                <c:ptCount val="6"/>
                <c:pt idx="0">
                  <c:v>1.Дата начала реализации проекта</c:v>
                </c:pt>
                <c:pt idx="1">
                  <c:v>2.Разработка документации для реализации проекта</c:v>
                </c:pt>
                <c:pt idx="2">
                  <c:v>3.Дата ввода в эксплуатацию</c:v>
                </c:pt>
                <c:pt idx="3">
                  <c:v>4.Эксплуатация</c:v>
                </c:pt>
                <c:pt idx="4">
                  <c:v>5.___________</c:v>
                </c:pt>
                <c:pt idx="5">
                  <c:v>6.Дата завершения проекта</c:v>
                </c:pt>
              </c:strCache>
            </c:strRef>
          </c:cat>
          <c:val>
            <c:numRef>
              <c:f>'7.График реализации'!$BG$7:$BG$12</c:f>
              <c:numCache>
                <c:formatCode>[$-419]d\ mmm\ yy;@</c:formatCode>
                <c:ptCount val="6"/>
                <c:pt idx="0">
                  <c:v>44907</c:v>
                </c:pt>
                <c:pt idx="1">
                  <c:v>44927</c:v>
                </c:pt>
                <c:pt idx="2">
                  <c:v>44958</c:v>
                </c:pt>
                <c:pt idx="3">
                  <c:v>44986</c:v>
                </c:pt>
                <c:pt idx="4">
                  <c:v>45962</c:v>
                </c:pt>
                <c:pt idx="5">
                  <c:v>45992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522-47EE-B12B-6ECA1269331B}"/>
            </c:ext>
          </c:extLst>
        </c:ser>
        <c:ser>
          <c:idx val="1"/>
          <c:order val="1"/>
          <c:tx>
            <c:strRef>
              <c:f>'7.График реализации'!$BH$6</c:f>
              <c:strCache>
                <c:ptCount val="1"/>
                <c:pt idx="0">
                  <c:v>Длительность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7522-47EE-B12B-6ECA1269331B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7522-47EE-B12B-6ECA1269331B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7522-47EE-B12B-6ECA1269331B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7522-47EE-B12B-6ECA1269331B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7522-47EE-B12B-6ECA1269331B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7522-47EE-B12B-6ECA1269331B}"/>
              </c:ext>
            </c:extLst>
          </c:dPt>
          <c:dPt>
            <c:idx val="17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7522-47EE-B12B-6ECA1269331B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7522-47EE-B12B-6ECA1269331B}"/>
              </c:ext>
            </c:extLst>
          </c:dPt>
          <c:dLbls>
            <c:dLbl>
              <c:idx val="9"/>
              <c:layout>
                <c:manualLayout>
                  <c:x val="2.9548135751323765E-4"/>
                  <c:y val="3.178360670146939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7522-47EE-B12B-6ECA1269331B}"/>
                </c:ex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8.7262785685889369E-3"/>
                  <c:y val="7.6819646175512435E-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1981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7522-47EE-B12B-6ECA1269331B}"/>
                </c:ext>
                <c:ext xmlns:c15="http://schemas.microsoft.com/office/drawing/2012/chart" uri="{CE6537A1-D6FC-4f65-9D91-7224C49458BB}"/>
              </c:extLst>
            </c:dLbl>
            <c:dLbl>
              <c:idx val="18"/>
              <c:spPr>
                <a:solidFill>
                  <a:schemeClr val="bg1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'7.График реализации'!$BF$7:$BF$12</c:f>
              <c:strCache>
                <c:ptCount val="6"/>
                <c:pt idx="0">
                  <c:v>1.Дата начала реализации проекта</c:v>
                </c:pt>
                <c:pt idx="1">
                  <c:v>2.Разработка документации для реализации проекта</c:v>
                </c:pt>
                <c:pt idx="2">
                  <c:v>3.Дата ввода в эксплуатацию</c:v>
                </c:pt>
                <c:pt idx="3">
                  <c:v>4.Эксплуатация</c:v>
                </c:pt>
                <c:pt idx="4">
                  <c:v>5.___________</c:v>
                </c:pt>
                <c:pt idx="5">
                  <c:v>6.Дата завершения проекта</c:v>
                </c:pt>
              </c:strCache>
            </c:strRef>
          </c:cat>
          <c:val>
            <c:numRef>
              <c:f>'7.График реализации'!$BH$7:$BH$12</c:f>
              <c:numCache>
                <c:formatCode>0</c:formatCode>
                <c:ptCount val="6"/>
                <c:pt idx="0">
                  <c:v>19</c:v>
                </c:pt>
                <c:pt idx="1">
                  <c:v>29</c:v>
                </c:pt>
                <c:pt idx="2">
                  <c:v>27</c:v>
                </c:pt>
                <c:pt idx="3">
                  <c:v>975</c:v>
                </c:pt>
                <c:pt idx="4">
                  <c:v>29</c:v>
                </c:pt>
                <c:pt idx="5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7522-47EE-B12B-6ECA12693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53677480"/>
        <c:axId val="153263152"/>
      </c:barChart>
      <c:catAx>
        <c:axId val="1536774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263152"/>
        <c:crossesAt val="44896"/>
        <c:auto val="1"/>
        <c:lblAlgn val="ctr"/>
        <c:lblOffset val="100"/>
        <c:noMultiLvlLbl val="0"/>
      </c:catAx>
      <c:valAx>
        <c:axId val="153263152"/>
        <c:scaling>
          <c:orientation val="minMax"/>
          <c:max val="46100"/>
          <c:min val="44896"/>
        </c:scaling>
        <c:delete val="0"/>
        <c:axPos val="t"/>
        <c:numFmt formatCode="[$-419]d\ mmm\ 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677480"/>
        <c:crosses val="autoZero"/>
        <c:crossBetween val="between"/>
        <c:majorUnit val="18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aseline="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9524</xdr:rowOff>
    </xdr:from>
    <xdr:to>
      <xdr:col>10</xdr:col>
      <xdr:colOff>581024</xdr:colOff>
      <xdr:row>9</xdr:row>
      <xdr:rowOff>0</xdr:rowOff>
    </xdr:to>
    <xdr:grpSp>
      <xdr:nvGrpSpPr>
        <xdr:cNvPr id="5" name="Группа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pSpPr/>
      </xdr:nvGrpSpPr>
      <xdr:grpSpPr>
        <a:xfrm>
          <a:off x="209550" y="200024"/>
          <a:ext cx="6038849" cy="1514476"/>
          <a:chOff x="0" y="-1"/>
          <a:chExt cx="7315200" cy="1216153"/>
        </a:xfrm>
      </xdr:grpSpPr>
      <xdr:sp macro="" textlink="">
        <xdr:nvSpPr>
          <xdr:cNvPr id="6" name="Прямоугольник 51">
            <a:extLst>
              <a:ext uri="{FF2B5EF4-FFF2-40B4-BE49-F238E27FC236}">
                <a16:creationId xmlns:a16="http://schemas.microsoft.com/office/drawing/2014/main" xmlns="" id="{00000000-0008-0000-0000-000006000000}"/>
              </a:ext>
            </a:extLst>
          </xdr:cNvPr>
          <xdr:cNvSpPr/>
        </xdr:nvSpPr>
        <xdr:spPr>
          <a:xfrm>
            <a:off x="0" y="-1"/>
            <a:ext cx="7315200" cy="1130373"/>
          </a:xfrm>
          <a:custGeom>
            <a:avLst/>
            <a:gdLst>
              <a:gd name="connsiteX0" fmla="*/ 0 w 7312660"/>
              <a:gd name="connsiteY0" fmla="*/ 0 h 1215390"/>
              <a:gd name="connsiteX1" fmla="*/ 7312660 w 7312660"/>
              <a:gd name="connsiteY1" fmla="*/ 0 h 1215390"/>
              <a:gd name="connsiteX2" fmla="*/ 7312660 w 7312660"/>
              <a:gd name="connsiteY2" fmla="*/ 1215390 h 1215390"/>
              <a:gd name="connsiteX3" fmla="*/ 0 w 7312660"/>
              <a:gd name="connsiteY3" fmla="*/ 1215390 h 1215390"/>
              <a:gd name="connsiteX4" fmla="*/ 0 w 7312660"/>
              <a:gd name="connsiteY4" fmla="*/ 0 h 1215390"/>
              <a:gd name="connsiteX0" fmla="*/ 0 w 7312660"/>
              <a:gd name="connsiteY0" fmla="*/ 0 h 1215390"/>
              <a:gd name="connsiteX1" fmla="*/ 7312660 w 7312660"/>
              <a:gd name="connsiteY1" fmla="*/ 0 h 1215390"/>
              <a:gd name="connsiteX2" fmla="*/ 7312660 w 7312660"/>
              <a:gd name="connsiteY2" fmla="*/ 1215390 h 1215390"/>
              <a:gd name="connsiteX3" fmla="*/ 3667125 w 7312660"/>
              <a:gd name="connsiteY3" fmla="*/ 1209675 h 1215390"/>
              <a:gd name="connsiteX4" fmla="*/ 0 w 7312660"/>
              <a:gd name="connsiteY4" fmla="*/ 1215390 h 1215390"/>
              <a:gd name="connsiteX5" fmla="*/ 0 w 7312660"/>
              <a:gd name="connsiteY5" fmla="*/ 0 h 1215390"/>
              <a:gd name="connsiteX0" fmla="*/ 0 w 7312660"/>
              <a:gd name="connsiteY0" fmla="*/ 0 h 1215390"/>
              <a:gd name="connsiteX1" fmla="*/ 7312660 w 7312660"/>
              <a:gd name="connsiteY1" fmla="*/ 0 h 1215390"/>
              <a:gd name="connsiteX2" fmla="*/ 7312660 w 7312660"/>
              <a:gd name="connsiteY2" fmla="*/ 1215390 h 1215390"/>
              <a:gd name="connsiteX3" fmla="*/ 3619500 w 7312660"/>
              <a:gd name="connsiteY3" fmla="*/ 733425 h 1215390"/>
              <a:gd name="connsiteX4" fmla="*/ 0 w 7312660"/>
              <a:gd name="connsiteY4" fmla="*/ 1215390 h 1215390"/>
              <a:gd name="connsiteX5" fmla="*/ 0 w 7312660"/>
              <a:gd name="connsiteY5" fmla="*/ 0 h 1215390"/>
              <a:gd name="connsiteX0" fmla="*/ 0 w 7312660"/>
              <a:gd name="connsiteY0" fmla="*/ 0 h 1215390"/>
              <a:gd name="connsiteX1" fmla="*/ 7312660 w 7312660"/>
              <a:gd name="connsiteY1" fmla="*/ 0 h 1215390"/>
              <a:gd name="connsiteX2" fmla="*/ 7312660 w 7312660"/>
              <a:gd name="connsiteY2" fmla="*/ 1129665 h 1215390"/>
              <a:gd name="connsiteX3" fmla="*/ 3619500 w 7312660"/>
              <a:gd name="connsiteY3" fmla="*/ 733425 h 1215390"/>
              <a:gd name="connsiteX4" fmla="*/ 0 w 7312660"/>
              <a:gd name="connsiteY4" fmla="*/ 1215390 h 1215390"/>
              <a:gd name="connsiteX5" fmla="*/ 0 w 7312660"/>
              <a:gd name="connsiteY5" fmla="*/ 0 h 1215390"/>
              <a:gd name="connsiteX0" fmla="*/ 9525 w 7322185"/>
              <a:gd name="connsiteY0" fmla="*/ 0 h 1129665"/>
              <a:gd name="connsiteX1" fmla="*/ 7322185 w 7322185"/>
              <a:gd name="connsiteY1" fmla="*/ 0 h 1129665"/>
              <a:gd name="connsiteX2" fmla="*/ 7322185 w 7322185"/>
              <a:gd name="connsiteY2" fmla="*/ 1129665 h 1129665"/>
              <a:gd name="connsiteX3" fmla="*/ 3629025 w 7322185"/>
              <a:gd name="connsiteY3" fmla="*/ 733425 h 1129665"/>
              <a:gd name="connsiteX4" fmla="*/ 0 w 7322185"/>
              <a:gd name="connsiteY4" fmla="*/ 1091565 h 1129665"/>
              <a:gd name="connsiteX5" fmla="*/ 9525 w 7322185"/>
              <a:gd name="connsiteY5" fmla="*/ 0 h 1129665"/>
              <a:gd name="connsiteX0" fmla="*/ 0 w 7312660"/>
              <a:gd name="connsiteY0" fmla="*/ 0 h 1129665"/>
              <a:gd name="connsiteX1" fmla="*/ 7312660 w 7312660"/>
              <a:gd name="connsiteY1" fmla="*/ 0 h 1129665"/>
              <a:gd name="connsiteX2" fmla="*/ 7312660 w 7312660"/>
              <a:gd name="connsiteY2" fmla="*/ 1129665 h 1129665"/>
              <a:gd name="connsiteX3" fmla="*/ 3619500 w 7312660"/>
              <a:gd name="connsiteY3" fmla="*/ 733425 h 1129665"/>
              <a:gd name="connsiteX4" fmla="*/ 0 w 7312660"/>
              <a:gd name="connsiteY4" fmla="*/ 1091565 h 1129665"/>
              <a:gd name="connsiteX5" fmla="*/ 0 w 7312660"/>
              <a:gd name="connsiteY5" fmla="*/ 0 h 112966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7312660" h="1129665">
                <a:moveTo>
                  <a:pt x="0" y="0"/>
                </a:moveTo>
                <a:lnTo>
                  <a:pt x="7312660" y="0"/>
                </a:lnTo>
                <a:lnTo>
                  <a:pt x="7312660" y="1129665"/>
                </a:lnTo>
                <a:lnTo>
                  <a:pt x="3619500" y="733425"/>
                </a:lnTo>
                <a:lnTo>
                  <a:pt x="0" y="1091565"/>
                </a:lnTo>
                <a:lnTo>
                  <a:pt x="0" y="0"/>
                </a:lnTo>
                <a:close/>
              </a:path>
            </a:pathLst>
          </a:cu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ru-RU"/>
          </a:p>
        </xdr:txBody>
      </xdr:sp>
      <xdr:sp macro="" textlink="">
        <xdr:nvSpPr>
          <xdr:cNvPr id="7" name="Прямоугольник 6">
            <a:extLst>
              <a:ext uri="{FF2B5EF4-FFF2-40B4-BE49-F238E27FC236}">
                <a16:creationId xmlns:a16="http://schemas.microsoft.com/office/drawing/2014/main" xmlns="" id="{00000000-0008-0000-0000-000007000000}"/>
              </a:ext>
            </a:extLst>
          </xdr:cNvPr>
          <xdr:cNvSpPr/>
        </xdr:nvSpPr>
        <xdr:spPr>
          <a:xfrm>
            <a:off x="0" y="0"/>
            <a:ext cx="7315200" cy="1216152"/>
          </a:xfrm>
          <a:prstGeom prst="rect">
            <a:avLst/>
          </a:prstGeom>
          <a:blipFill>
            <a:blip xmlns:r="http://schemas.openxmlformats.org/officeDocument/2006/relationships" r:embed="rId1"/>
            <a:stretch>
              <a:fillRect r="-7574"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ru-RU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28575</xdr:rowOff>
    </xdr:from>
    <xdr:to>
      <xdr:col>52</xdr:col>
      <xdr:colOff>171449</xdr:colOff>
      <xdr:row>13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selection activeCell="D31" sqref="D31"/>
    </sheetView>
  </sheetViews>
  <sheetFormatPr defaultRowHeight="15" x14ac:dyDescent="0.25"/>
  <cols>
    <col min="1" max="1" width="2.7109375" customWidth="1"/>
    <col min="5" max="5" width="9.140625" customWidth="1"/>
    <col min="10" max="11" width="9.140625" customWidth="1"/>
  </cols>
  <sheetData>
    <row r="1" spans="1:11" x14ac:dyDescent="0.2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x14ac:dyDescent="0.25">
      <c r="A2" s="67"/>
    </row>
    <row r="3" spans="1:11" x14ac:dyDescent="0.25">
      <c r="A3" s="67"/>
    </row>
    <row r="4" spans="1:11" x14ac:dyDescent="0.25">
      <c r="A4" s="67"/>
    </row>
    <row r="5" spans="1:11" x14ac:dyDescent="0.25">
      <c r="A5" s="67"/>
    </row>
    <row r="6" spans="1:11" x14ac:dyDescent="0.25">
      <c r="A6" s="67"/>
    </row>
    <row r="7" spans="1:11" x14ac:dyDescent="0.25">
      <c r="A7" s="67"/>
    </row>
    <row r="8" spans="1:11" x14ac:dyDescent="0.25">
      <c r="A8" s="67"/>
    </row>
    <row r="9" spans="1:11" x14ac:dyDescent="0.25">
      <c r="A9" s="67"/>
    </row>
    <row r="10" spans="1:11" x14ac:dyDescent="0.25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67"/>
    </row>
    <row r="11" spans="1:11" x14ac:dyDescent="0.25">
      <c r="A11" s="67"/>
      <c r="B11" s="67"/>
      <c r="C11" s="67"/>
      <c r="D11" s="67"/>
      <c r="E11" s="67"/>
      <c r="F11" s="67"/>
      <c r="G11" s="67"/>
      <c r="H11" s="67"/>
      <c r="I11" s="67"/>
      <c r="J11" s="67"/>
      <c r="K11" s="67"/>
    </row>
    <row r="12" spans="1:11" x14ac:dyDescent="0.25">
      <c r="A12" s="67"/>
      <c r="B12" s="67"/>
      <c r="C12" s="67"/>
      <c r="D12" s="67"/>
      <c r="E12" s="67"/>
      <c r="F12" s="67"/>
      <c r="G12" s="67"/>
      <c r="H12" s="67"/>
      <c r="I12" s="67"/>
      <c r="J12" s="67"/>
      <c r="K12" s="67"/>
    </row>
    <row r="13" spans="1:11" x14ac:dyDescent="0.25">
      <c r="A13" s="67"/>
      <c r="B13" s="67"/>
      <c r="C13" s="67"/>
      <c r="D13" s="67"/>
      <c r="E13" s="67"/>
      <c r="F13" s="67"/>
      <c r="G13" s="67"/>
      <c r="H13" s="67"/>
      <c r="I13" s="67"/>
      <c r="J13" s="67"/>
      <c r="K13" s="67"/>
    </row>
    <row r="14" spans="1:11" x14ac:dyDescent="0.25">
      <c r="A14" s="67"/>
      <c r="B14" s="67"/>
      <c r="C14" s="67"/>
      <c r="D14" s="67"/>
      <c r="E14" s="67"/>
      <c r="F14" s="67"/>
      <c r="G14" s="67"/>
      <c r="H14" s="67"/>
      <c r="I14" s="67"/>
      <c r="J14" s="67"/>
      <c r="K14" s="67"/>
    </row>
    <row r="15" spans="1:11" x14ac:dyDescent="0.25">
      <c r="A15" s="67"/>
      <c r="B15" s="67"/>
      <c r="C15" s="67"/>
      <c r="D15" s="67"/>
      <c r="E15" s="67"/>
      <c r="F15" s="67"/>
      <c r="G15" s="67"/>
      <c r="H15" s="67"/>
      <c r="I15" s="67"/>
      <c r="J15" s="67"/>
      <c r="K15" s="67"/>
    </row>
    <row r="16" spans="1:11" x14ac:dyDescent="0.25">
      <c r="A16" s="67"/>
      <c r="B16" s="67"/>
      <c r="C16" s="67"/>
      <c r="D16" s="67"/>
      <c r="E16" s="67"/>
      <c r="F16" s="67"/>
      <c r="G16" s="67"/>
      <c r="H16" s="67"/>
      <c r="I16" s="67"/>
      <c r="J16" s="67"/>
      <c r="K16" s="67"/>
    </row>
    <row r="17" spans="1:15" x14ac:dyDescent="0.25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/>
    </row>
    <row r="18" spans="1:15" x14ac:dyDescent="0.25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</row>
    <row r="19" spans="1:15" x14ac:dyDescent="0.25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67"/>
    </row>
    <row r="20" spans="1:15" x14ac:dyDescent="0.25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/>
    </row>
    <row r="21" spans="1:15" x14ac:dyDescent="0.25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/>
    </row>
    <row r="22" spans="1:15" ht="15" customHeight="1" x14ac:dyDescent="0.25">
      <c r="A22" s="67"/>
      <c r="B22" s="67"/>
      <c r="C22" s="67"/>
      <c r="D22" s="67"/>
      <c r="E22" s="67"/>
      <c r="F22" s="67"/>
      <c r="G22" s="67"/>
      <c r="H22" s="67"/>
      <c r="I22" s="67"/>
      <c r="J22" s="67"/>
      <c r="K22" s="67"/>
    </row>
    <row r="23" spans="1:15" ht="15" customHeight="1" x14ac:dyDescent="0.25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/>
    </row>
    <row r="24" spans="1:15" ht="15" customHeight="1" x14ac:dyDescent="0.25">
      <c r="A24" s="67"/>
      <c r="B24" s="67"/>
      <c r="C24" s="67"/>
      <c r="D24" s="67"/>
      <c r="E24" s="67"/>
      <c r="F24" s="67"/>
      <c r="G24" s="67"/>
      <c r="H24" s="67"/>
      <c r="I24" s="67"/>
      <c r="J24" s="67"/>
      <c r="K24" s="67"/>
    </row>
    <row r="25" spans="1:15" ht="15" customHeight="1" x14ac:dyDescent="0.25">
      <c r="A25" s="67"/>
      <c r="B25" s="67"/>
      <c r="C25" s="67"/>
      <c r="D25" s="67"/>
      <c r="E25" s="67"/>
      <c r="F25" s="67"/>
      <c r="G25" s="67"/>
      <c r="H25" s="67"/>
      <c r="I25" s="67"/>
      <c r="J25" s="67"/>
      <c r="K25" s="67"/>
    </row>
    <row r="26" spans="1:15" ht="15" customHeight="1" x14ac:dyDescent="0.25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</row>
    <row r="27" spans="1:15" ht="24" customHeight="1" x14ac:dyDescent="0.45">
      <c r="A27" s="67"/>
      <c r="B27" s="67"/>
      <c r="C27" s="67"/>
      <c r="D27" s="67"/>
      <c r="E27" s="67"/>
      <c r="F27" s="67"/>
      <c r="G27" s="67"/>
      <c r="H27" s="67"/>
      <c r="I27" s="67"/>
      <c r="J27" s="236" t="s">
        <v>279</v>
      </c>
      <c r="K27" s="235"/>
    </row>
    <row r="28" spans="1:15" ht="31.5" customHeight="1" x14ac:dyDescent="0.45">
      <c r="A28" s="67"/>
      <c r="B28" s="67"/>
      <c r="C28" s="67"/>
      <c r="D28" s="67"/>
      <c r="E28" s="67"/>
      <c r="F28" s="67"/>
      <c r="G28" s="67"/>
      <c r="H28" s="67"/>
      <c r="I28" s="67"/>
      <c r="J28" s="236" t="s">
        <v>278</v>
      </c>
      <c r="K28" s="235"/>
    </row>
    <row r="29" spans="1:15" ht="28.5" customHeight="1" x14ac:dyDescent="0.25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/>
    </row>
    <row r="30" spans="1:15" ht="25.5" customHeight="1" x14ac:dyDescent="0.45">
      <c r="A30" s="67"/>
      <c r="B30" s="67"/>
      <c r="C30" s="67"/>
      <c r="D30" s="306" t="str">
        <f>'5.Исх данные'!C9</f>
        <v>"краткое содержание рационализаторского предложения"</v>
      </c>
      <c r="E30" s="307"/>
      <c r="F30" s="307"/>
      <c r="G30" s="307"/>
      <c r="H30" s="307"/>
      <c r="I30" s="307"/>
      <c r="J30" s="308"/>
      <c r="K30" s="67"/>
      <c r="L30" s="232"/>
      <c r="M30" s="232"/>
      <c r="N30" s="232"/>
      <c r="O30" s="231"/>
    </row>
    <row r="31" spans="1:15" ht="15" customHeight="1" x14ac:dyDescent="0.25">
      <c r="A31" s="67"/>
      <c r="B31" s="67"/>
      <c r="C31" s="67"/>
      <c r="D31" s="67"/>
      <c r="E31" s="67"/>
      <c r="F31" s="67"/>
      <c r="G31" s="67"/>
      <c r="H31" s="67"/>
      <c r="I31" s="67"/>
      <c r="J31" s="67"/>
      <c r="K31" s="67"/>
    </row>
    <row r="32" spans="1:15" x14ac:dyDescent="0.25">
      <c r="A32" s="67"/>
      <c r="B32" s="67"/>
      <c r="C32" s="67"/>
      <c r="D32" s="67"/>
      <c r="E32" s="67"/>
      <c r="F32" s="67"/>
      <c r="G32" s="67"/>
      <c r="H32" s="67"/>
      <c r="I32" s="67"/>
      <c r="J32" s="67"/>
      <c r="K32" s="67"/>
    </row>
    <row r="33" spans="1:11" x14ac:dyDescent="0.25">
      <c r="A33" s="67"/>
      <c r="B33" s="67"/>
      <c r="C33" s="67"/>
      <c r="D33" s="67"/>
      <c r="E33" s="67"/>
      <c r="F33" s="67"/>
      <c r="G33" s="67"/>
      <c r="H33" s="67"/>
      <c r="I33" s="67"/>
      <c r="J33" s="67"/>
      <c r="K33" s="67"/>
    </row>
    <row r="34" spans="1:11" x14ac:dyDescent="0.25">
      <c r="A34" s="67"/>
      <c r="B34" s="67"/>
      <c r="C34" s="67"/>
      <c r="D34" s="67"/>
      <c r="E34" s="67"/>
      <c r="F34" s="67"/>
      <c r="G34" s="67"/>
      <c r="H34" s="67"/>
      <c r="I34" s="67"/>
      <c r="J34" s="67"/>
      <c r="K34" s="67"/>
    </row>
    <row r="35" spans="1:11" x14ac:dyDescent="0.25">
      <c r="A35" s="67"/>
      <c r="B35" s="67"/>
      <c r="C35" s="67"/>
      <c r="D35" s="67"/>
      <c r="E35" s="67"/>
      <c r="F35" s="67"/>
      <c r="G35" s="67"/>
      <c r="H35" s="67"/>
      <c r="I35" s="67"/>
      <c r="J35" s="67"/>
      <c r="K35" s="67"/>
    </row>
    <row r="36" spans="1:11" x14ac:dyDescent="0.25">
      <c r="A36" s="67"/>
      <c r="B36" s="67"/>
      <c r="C36" s="67"/>
      <c r="D36" s="67"/>
      <c r="E36" s="67"/>
      <c r="F36" s="67"/>
      <c r="G36" s="67"/>
      <c r="H36" s="67"/>
      <c r="I36" s="67"/>
      <c r="J36" s="67"/>
      <c r="K36" s="67"/>
    </row>
    <row r="37" spans="1:11" x14ac:dyDescent="0.25">
      <c r="A37" s="67"/>
      <c r="B37" s="67"/>
      <c r="C37" s="67"/>
      <c r="D37" s="67"/>
      <c r="E37" s="67"/>
      <c r="F37" s="67"/>
      <c r="G37" s="67"/>
      <c r="H37" s="67"/>
      <c r="I37" s="67"/>
      <c r="J37" s="67"/>
      <c r="K37" s="67"/>
    </row>
    <row r="38" spans="1:11" x14ac:dyDescent="0.25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/>
    </row>
    <row r="39" spans="1:11" x14ac:dyDescent="0.25">
      <c r="A39" s="67"/>
      <c r="B39" s="67"/>
      <c r="C39" s="67"/>
      <c r="D39" s="67"/>
      <c r="E39" s="67"/>
      <c r="F39" s="67"/>
      <c r="G39" s="67"/>
      <c r="H39" s="67"/>
      <c r="I39" s="67"/>
      <c r="J39" s="67"/>
      <c r="K39" s="67"/>
    </row>
    <row r="40" spans="1:11" x14ac:dyDescent="0.25">
      <c r="A40" s="67"/>
      <c r="B40" s="67"/>
      <c r="C40" s="67"/>
      <c r="D40" s="67"/>
      <c r="E40" s="67"/>
      <c r="F40" s="237" t="s">
        <v>288</v>
      </c>
      <c r="G40" s="78">
        <f>'5.Исх данные'!C6</f>
        <v>0</v>
      </c>
      <c r="H40" s="67"/>
      <c r="I40" s="67"/>
      <c r="J40" s="67"/>
      <c r="K40" s="67"/>
    </row>
    <row r="41" spans="1:11" ht="15.75" customHeight="1" x14ac:dyDescent="0.25">
      <c r="A41" s="67"/>
      <c r="B41" s="67"/>
      <c r="C41" s="67"/>
      <c r="D41" s="67"/>
      <c r="E41" s="302" t="s">
        <v>287</v>
      </c>
      <c r="F41" s="303"/>
      <c r="G41" s="238">
        <f>'5.Исх данные'!C7</f>
        <v>0</v>
      </c>
      <c r="H41" s="67"/>
      <c r="I41" s="67"/>
      <c r="J41" s="67"/>
      <c r="K41" s="67"/>
    </row>
    <row r="42" spans="1:11" ht="15.75" customHeight="1" x14ac:dyDescent="0.25">
      <c r="A42" s="67"/>
      <c r="B42" s="67"/>
      <c r="C42" s="67"/>
      <c r="D42" s="67"/>
      <c r="E42" s="234"/>
      <c r="F42" s="234" t="s">
        <v>285</v>
      </c>
      <c r="G42" s="238">
        <f>'5.Исх данные'!C8</f>
        <v>0</v>
      </c>
      <c r="H42" s="67"/>
      <c r="I42" s="67"/>
      <c r="J42" s="67"/>
      <c r="K42" s="67"/>
    </row>
    <row r="43" spans="1:11" ht="15.75" customHeight="1" x14ac:dyDescent="0.25">
      <c r="A43" s="67"/>
      <c r="B43" s="67"/>
      <c r="C43" s="67"/>
      <c r="D43" s="67"/>
      <c r="E43" s="302" t="s">
        <v>286</v>
      </c>
      <c r="F43" s="303"/>
      <c r="G43" s="223" t="str">
        <f>'5.Исх данные'!C10</f>
        <v>tda</v>
      </c>
      <c r="H43" s="67"/>
      <c r="I43" s="67"/>
      <c r="J43" s="67"/>
      <c r="K43" s="67"/>
    </row>
    <row r="44" spans="1:11" x14ac:dyDescent="0.25">
      <c r="A44" s="67"/>
      <c r="B44" s="67"/>
      <c r="C44" s="67"/>
      <c r="D44" s="67"/>
      <c r="E44" s="304"/>
      <c r="F44" s="305"/>
      <c r="G44" s="67"/>
      <c r="H44" s="67"/>
      <c r="I44" s="67"/>
      <c r="J44" s="67"/>
      <c r="K44" s="67"/>
    </row>
    <row r="45" spans="1:11" x14ac:dyDescent="0.25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</row>
    <row r="46" spans="1:11" x14ac:dyDescent="0.25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</row>
    <row r="47" spans="1:11" x14ac:dyDescent="0.25">
      <c r="A47" s="67"/>
      <c r="B47" s="67"/>
      <c r="C47" s="67"/>
      <c r="D47" s="67"/>
      <c r="E47" s="67"/>
      <c r="F47" s="67"/>
      <c r="G47" s="67"/>
      <c r="H47" s="67"/>
      <c r="I47" s="67"/>
      <c r="J47" s="67"/>
      <c r="K47" s="67"/>
    </row>
    <row r="48" spans="1:11" x14ac:dyDescent="0.25">
      <c r="A48" s="67"/>
    </row>
    <row r="49" spans="1:1" x14ac:dyDescent="0.25">
      <c r="A49" s="67"/>
    </row>
  </sheetData>
  <mergeCells count="4">
    <mergeCell ref="E41:F41"/>
    <mergeCell ref="E43:F43"/>
    <mergeCell ref="E44:F44"/>
    <mergeCell ref="D30:J30"/>
  </mergeCells>
  <pageMargins left="0.31496062992125984" right="0.39370078740157483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workbookViewId="0">
      <selection activeCell="B43" sqref="B43:M43"/>
    </sheetView>
  </sheetViews>
  <sheetFormatPr defaultRowHeight="15" outlineLevelRow="1" x14ac:dyDescent="0.25"/>
  <cols>
    <col min="2" max="2" width="20.5703125" customWidth="1"/>
    <col min="3" max="3" width="15.5703125" customWidth="1"/>
  </cols>
  <sheetData>
    <row r="1" spans="1:14" x14ac:dyDescent="0.2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14" ht="18.75" x14ac:dyDescent="0.3">
      <c r="A2" s="1"/>
      <c r="B2" s="43" t="s">
        <v>3</v>
      </c>
      <c r="C2" s="44"/>
      <c r="D2" s="45"/>
      <c r="E2" s="45"/>
      <c r="F2" s="45"/>
      <c r="G2" s="45"/>
      <c r="H2" s="2"/>
      <c r="I2" s="2"/>
      <c r="J2" s="2"/>
      <c r="K2" s="2"/>
      <c r="L2" s="2"/>
      <c r="M2" s="2"/>
    </row>
    <row r="3" spans="1:14" x14ac:dyDescent="0.25">
      <c r="A3" s="1"/>
      <c r="B3" s="65"/>
      <c r="C3" s="55"/>
      <c r="D3" s="56"/>
      <c r="E3" s="56"/>
      <c r="F3" s="56"/>
      <c r="G3" s="56"/>
      <c r="H3" s="56"/>
      <c r="I3" s="56"/>
      <c r="J3" s="56"/>
      <c r="K3" s="56"/>
      <c r="L3" s="2"/>
      <c r="M3" s="2"/>
      <c r="N3" s="59"/>
    </row>
    <row r="4" spans="1:14" ht="15.75" x14ac:dyDescent="0.25">
      <c r="A4" s="1"/>
      <c r="B4" s="3"/>
      <c r="C4" s="4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ht="13.5" customHeight="1" x14ac:dyDescent="0.25">
      <c r="A5" s="67"/>
      <c r="B5" s="64" t="s">
        <v>59</v>
      </c>
      <c r="C5" s="64"/>
      <c r="D5" s="64"/>
      <c r="E5" s="64"/>
      <c r="F5" s="64"/>
      <c r="G5" s="309" t="str">
        <f>'5.Исх данные'!C5</f>
        <v xml:space="preserve">Аналог преобразователя термоэлектрического </v>
      </c>
      <c r="H5" s="309"/>
      <c r="I5" s="309"/>
      <c r="J5" s="309"/>
      <c r="K5" s="309"/>
      <c r="L5" s="309"/>
      <c r="M5" s="309"/>
    </row>
    <row r="6" spans="1:14" ht="6.75" customHeight="1" x14ac:dyDescent="0.25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</row>
    <row r="7" spans="1:14" ht="15" customHeight="1" x14ac:dyDescent="0.25">
      <c r="A7" s="67"/>
      <c r="B7" s="64" t="s">
        <v>114</v>
      </c>
      <c r="C7" s="311">
        <f>INDEX('5.Исх данные'!B5:L10,2,2)</f>
        <v>0</v>
      </c>
      <c r="D7" s="311"/>
      <c r="E7" s="311"/>
      <c r="F7" s="311"/>
      <c r="G7" s="311"/>
      <c r="H7" s="311"/>
      <c r="I7" s="311"/>
      <c r="J7" s="311"/>
      <c r="K7" s="311"/>
      <c r="L7" s="311"/>
      <c r="M7" s="311"/>
    </row>
    <row r="8" spans="1:14" ht="8.25" customHeight="1" x14ac:dyDescent="0.25">
      <c r="A8" s="67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</row>
    <row r="9" spans="1:14" ht="26.25" customHeight="1" x14ac:dyDescent="0.25">
      <c r="A9" s="67"/>
      <c r="B9" s="314" t="s">
        <v>190</v>
      </c>
      <c r="C9" s="314"/>
      <c r="D9" s="314"/>
      <c r="E9" s="310" t="str">
        <f>'5.Исх данные'!C117</f>
        <v>Снижение операционных затрат на приобретение термоэлектрических преобразователей на 10% ежегодно</v>
      </c>
      <c r="F9" s="310"/>
      <c r="G9" s="310"/>
      <c r="H9" s="310"/>
      <c r="I9" s="310"/>
      <c r="J9" s="310"/>
      <c r="K9" s="310"/>
      <c r="L9" s="310"/>
      <c r="M9" s="310"/>
    </row>
    <row r="10" spans="1:14" ht="35.25" customHeight="1" x14ac:dyDescent="0.25">
      <c r="A10" s="67"/>
      <c r="B10" s="304"/>
      <c r="C10" s="315"/>
      <c r="D10" s="315"/>
      <c r="E10" s="315"/>
      <c r="F10" s="315"/>
      <c r="G10" s="315"/>
      <c r="H10" s="315"/>
      <c r="I10" s="315"/>
      <c r="J10" s="315"/>
      <c r="K10" s="315"/>
      <c r="L10" s="315"/>
      <c r="M10" s="315"/>
    </row>
    <row r="11" spans="1:14" x14ac:dyDescent="0.25">
      <c r="A11" s="67"/>
      <c r="B11" s="64" t="s">
        <v>113</v>
      </c>
      <c r="C11" s="64"/>
      <c r="D11" s="64"/>
      <c r="E11" s="64"/>
      <c r="F11" s="67"/>
      <c r="G11" s="67"/>
      <c r="H11" s="67"/>
      <c r="I11" s="67"/>
      <c r="J11" s="67"/>
      <c r="K11" s="67"/>
      <c r="L11" s="67"/>
      <c r="M11" s="67"/>
    </row>
    <row r="12" spans="1:14" ht="104.25" customHeight="1" x14ac:dyDescent="0.25">
      <c r="A12" s="67"/>
      <c r="B12" s="310" t="str">
        <f>INDEX('5.Исх данные'!B117:L160,4,1)</f>
        <v>За период эксплуатации газотурбинных установок (далее - ГТУ) SGT-400 выявилась проблема отказа термоэлектрических преобразователей. 
Всего вышедших из строя выявлено 12 шт. на пяти ГТУ. Общее количество термоэлектрических преобразователей установленных на ГТУ - 50 шт., по 10 шт на каждой ГТУ.
В процессе отказа термоэлектрического преобразователя происходит остановка ГТУ и как следствие потеря мощности равной 12 МВт до его замены, что приводит к ограничениям энергопотребителей.
Вышедшие из строя термоэлектрические преобразователи к ремонту непригодны, в связи с чем имеется потребность в их закупе. Исходя из большой стоимости и долгого периода доставки (иностранный поставщик), а также в условиях санкций и ограничений, имеются риски не поставок/поставок термоэлектрических преобразователей в более поздний срок, что может привести к простою ГТУ.</v>
      </c>
      <c r="C12" s="310"/>
      <c r="D12" s="310"/>
      <c r="E12" s="310"/>
      <c r="F12" s="310"/>
      <c r="G12" s="310"/>
      <c r="H12" s="310"/>
      <c r="I12" s="310"/>
      <c r="J12" s="310"/>
      <c r="K12" s="310"/>
      <c r="L12" s="310"/>
      <c r="M12" s="310"/>
    </row>
    <row r="13" spans="1:14" x14ac:dyDescent="0.25">
      <c r="A13" s="67"/>
      <c r="B13" s="64" t="s">
        <v>173</v>
      </c>
      <c r="C13" s="64"/>
      <c r="D13" s="64"/>
      <c r="E13" s="20"/>
      <c r="F13" s="20"/>
      <c r="G13" s="20"/>
      <c r="H13" s="20"/>
      <c r="I13" s="20"/>
      <c r="J13" s="20"/>
      <c r="K13" s="20"/>
      <c r="L13" s="20"/>
      <c r="M13" s="20"/>
    </row>
    <row r="14" spans="1:14" ht="38.25" customHeight="1" x14ac:dyDescent="0.25">
      <c r="A14" s="67"/>
      <c r="B14" s="310" t="str">
        <f>INDEX('5.Исх данные'!B119:L160,5,1)</f>
        <v xml:space="preserve">В целях оптимизации затрат, а также в условиях импортозамещения найти поставщика аналогичных термоэлектрических преобразователей для ГТУ Российского производства и модернизировать (дооборудовать) термоэлектрические преобразователи защитными чехлами из корунда Российского производства вместо применявшейся ранее керамики. </v>
      </c>
      <c r="C14" s="310"/>
      <c r="D14" s="310"/>
      <c r="E14" s="310"/>
      <c r="F14" s="310"/>
      <c r="G14" s="310"/>
      <c r="H14" s="310"/>
      <c r="I14" s="310"/>
      <c r="J14" s="310"/>
      <c r="K14" s="310"/>
      <c r="L14" s="310"/>
      <c r="M14" s="310"/>
    </row>
    <row r="15" spans="1:14" ht="15" customHeight="1" x14ac:dyDescent="0.25">
      <c r="A15" s="67"/>
      <c r="B15" s="313" t="s">
        <v>182</v>
      </c>
      <c r="C15" s="313"/>
      <c r="D15" s="67"/>
      <c r="E15" s="67"/>
      <c r="F15" s="67"/>
      <c r="G15" s="67"/>
      <c r="H15" s="67"/>
      <c r="I15" s="67"/>
      <c r="J15" s="67"/>
      <c r="K15" s="67"/>
      <c r="L15" s="67"/>
      <c r="M15" s="67"/>
    </row>
    <row r="16" spans="1:14" ht="66" customHeight="1" x14ac:dyDescent="0.25">
      <c r="B16" s="310" t="str">
        <f>INDEX('5.Исх данные'!$B$117:L160,10,1)</f>
        <v xml:space="preserve">Предлагается использование предложенных термоэлектрических преобразователей, с защитными чехлами, в количестве 12 шт на объекте(ах) ________ ГДИ в период с ____ по _____гг.
Преобразователи термоэлектрические ТС1-ТС13 (12 шт.), установливаются на выходе выхлопного тракта газогенератора газотурбинной установки контролируют рабочую температуру турбины и колебание температур. Преобразователи термоэлектрические на выходе контролируют режим горения и выдают сигнал остановки турбины в случае срыва пламени в одной из камер сгорания. </v>
      </c>
      <c r="C16" s="310"/>
      <c r="D16" s="310"/>
      <c r="E16" s="310"/>
      <c r="F16" s="310"/>
      <c r="G16" s="310"/>
      <c r="H16" s="310"/>
      <c r="I16" s="310"/>
      <c r="J16" s="310"/>
      <c r="K16" s="310"/>
      <c r="L16" s="310"/>
      <c r="M16" s="310"/>
    </row>
    <row r="17" spans="1:13" ht="41.25" customHeight="1" x14ac:dyDescent="0.25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</row>
    <row r="18" spans="1:13" x14ac:dyDescent="0.25">
      <c r="B18" s="64" t="s">
        <v>150</v>
      </c>
      <c r="C18" s="63"/>
      <c r="D18" s="63"/>
      <c r="E18" s="63"/>
      <c r="F18" s="63"/>
      <c r="G18" s="20"/>
      <c r="H18" s="20"/>
      <c r="I18" s="20"/>
      <c r="J18" s="20"/>
      <c r="K18" s="20"/>
      <c r="L18" s="20"/>
      <c r="M18" s="20"/>
    </row>
    <row r="19" spans="1:13" ht="75" customHeight="1" x14ac:dyDescent="0.25">
      <c r="A19" s="67"/>
      <c r="B19" s="310" t="str">
        <f>INDEX('5.Исх данные'!$B$117:$L$160,13,1)</f>
        <v>Импортозамещение, развитие рынка энергетического оборудования;
Модернизация оборудования в целях продления сроков его эксплуатации;
Оптимизация (уменьшение в два раза) стоимости оборудования закупаемого для замены вышедшего из строя;
Минимизация санкционных рисков;
Сокращение сроков изготовления и доставки;
Покупка оборудования в российской валюте.</v>
      </c>
      <c r="C19" s="310"/>
      <c r="D19" s="310"/>
      <c r="E19" s="310"/>
      <c r="F19" s="310"/>
      <c r="G19" s="310"/>
      <c r="H19" s="310"/>
      <c r="I19" s="310"/>
      <c r="J19" s="310"/>
      <c r="K19" s="310"/>
      <c r="L19" s="310"/>
      <c r="M19" s="310"/>
    </row>
    <row r="20" spans="1:13" x14ac:dyDescent="0.25">
      <c r="A20" s="67"/>
      <c r="B20" s="64" t="s">
        <v>149</v>
      </c>
      <c r="C20" s="64"/>
      <c r="D20" s="64"/>
      <c r="E20" s="64"/>
      <c r="F20" s="64"/>
      <c r="G20" s="64"/>
      <c r="H20" s="67"/>
      <c r="I20" s="67"/>
      <c r="J20" s="67"/>
      <c r="K20" s="67"/>
      <c r="L20" s="67"/>
      <c r="M20" s="67"/>
    </row>
    <row r="21" spans="1:13" ht="26.25" customHeight="1" x14ac:dyDescent="0.25">
      <c r="A21" s="67"/>
      <c r="B21" s="310" t="str">
        <f>INDEX('5.Исх данные'!$B$117:$L$160,16,1)</f>
        <v xml:space="preserve">Отсутствие ограничения энергоснабжения потребителей промысла. 
Снижение рисков невыполнения производственной программы по добыче газа по причине выхода из строя ГТУ. </v>
      </c>
      <c r="C21" s="310"/>
      <c r="D21" s="310"/>
      <c r="E21" s="310"/>
      <c r="F21" s="310"/>
      <c r="G21" s="310"/>
      <c r="H21" s="310"/>
      <c r="I21" s="310"/>
      <c r="J21" s="310"/>
      <c r="K21" s="310"/>
      <c r="L21" s="310"/>
      <c r="M21" s="310"/>
    </row>
    <row r="22" spans="1:13" ht="20.25" customHeight="1" x14ac:dyDescent="0.25">
      <c r="A22" s="67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</row>
    <row r="23" spans="1:13" x14ac:dyDescent="0.25">
      <c r="A23" s="67"/>
      <c r="B23" s="64" t="s">
        <v>127</v>
      </c>
      <c r="C23" s="64"/>
      <c r="D23" s="64"/>
      <c r="E23" s="64"/>
      <c r="F23" s="64"/>
      <c r="G23" s="66"/>
      <c r="H23" s="66"/>
      <c r="I23" s="66"/>
      <c r="J23" s="67"/>
      <c r="K23" s="67"/>
      <c r="L23" s="67"/>
      <c r="M23" s="67"/>
    </row>
    <row r="24" spans="1:13" x14ac:dyDescent="0.25">
      <c r="A24" s="67"/>
      <c r="B24" s="312" t="str">
        <f>'5.Исх данные'!B135</f>
        <v>Данный проект имеет значимость для других ОГ эксплуатирующих газотурбинные установки SGT-400.</v>
      </c>
      <c r="C24" s="312"/>
      <c r="D24" s="312"/>
      <c r="E24" s="312"/>
      <c r="F24" s="312"/>
      <c r="G24" s="312"/>
      <c r="H24" s="312"/>
      <c r="I24" s="312"/>
      <c r="J24" s="312"/>
      <c r="K24" s="312"/>
      <c r="L24" s="312"/>
      <c r="M24" s="312"/>
    </row>
    <row r="25" spans="1:13" x14ac:dyDescent="0.25">
      <c r="A25" s="67"/>
      <c r="B25" s="64" t="s">
        <v>188</v>
      </c>
      <c r="C25" s="64"/>
      <c r="D25" s="64"/>
      <c r="E25" s="64"/>
      <c r="F25" s="64"/>
      <c r="G25" s="66"/>
      <c r="H25" s="67"/>
      <c r="I25" s="67"/>
      <c r="J25" s="67"/>
      <c r="K25" s="67"/>
      <c r="L25" s="67"/>
      <c r="M25" s="67"/>
    </row>
    <row r="26" spans="1:13" x14ac:dyDescent="0.25">
      <c r="A26" s="67"/>
      <c r="B26" s="310" t="str">
        <f>'5.Исх данные'!B138</f>
        <v>Данный проект позволяет снизить эксплуатационные затраты на поддержание работоспособности установок SGT-400.</v>
      </c>
      <c r="C26" s="310"/>
      <c r="D26" s="310"/>
      <c r="E26" s="310"/>
      <c r="F26" s="310"/>
      <c r="G26" s="310"/>
      <c r="H26" s="310"/>
      <c r="I26" s="310"/>
      <c r="J26" s="310"/>
      <c r="K26" s="310"/>
      <c r="L26" s="310"/>
      <c r="M26" s="310"/>
    </row>
    <row r="27" spans="1:13" ht="31.5" customHeight="1" x14ac:dyDescent="0.25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</row>
    <row r="28" spans="1:13" x14ac:dyDescent="0.25">
      <c r="A28" s="67"/>
      <c r="B28" s="66" t="s">
        <v>128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</row>
    <row r="29" spans="1:13" ht="15" customHeight="1" x14ac:dyDescent="0.25">
      <c r="A29" s="67"/>
      <c r="B29" s="310" t="str">
        <f>'5.Исх данные'!B141</f>
        <v>Закупка оборудования реализуется в рамках малой закупки МТР (223-ФЗ).</v>
      </c>
      <c r="C29" s="310"/>
      <c r="D29" s="310"/>
      <c r="E29" s="310"/>
      <c r="F29" s="310"/>
      <c r="G29" s="310"/>
      <c r="H29" s="310"/>
      <c r="I29" s="310"/>
      <c r="J29" s="310"/>
      <c r="K29" s="310"/>
      <c r="L29" s="310"/>
      <c r="M29" s="310"/>
    </row>
    <row r="30" spans="1:13" ht="31.5" customHeight="1" x14ac:dyDescent="0.25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</row>
    <row r="31" spans="1:13" x14ac:dyDescent="0.25">
      <c r="A31" s="239"/>
      <c r="B31" s="64" t="s">
        <v>191</v>
      </c>
      <c r="C31" s="64"/>
      <c r="D31" s="63"/>
      <c r="E31" s="20"/>
      <c r="F31" s="21"/>
      <c r="G31" s="21"/>
      <c r="H31" s="21"/>
      <c r="I31" s="21"/>
      <c r="J31" s="21"/>
      <c r="K31" s="21"/>
      <c r="L31" s="21"/>
      <c r="M31" s="21"/>
    </row>
    <row r="32" spans="1:13" ht="39" customHeight="1" x14ac:dyDescent="0.25">
      <c r="A32" s="239"/>
      <c r="B32" s="310" t="str">
        <f>'5.Исх данные'!B144</f>
        <v xml:space="preserve">Преобразователи термоэлектрические ТС1-ТС13, установленные на выходе выхлопного тракта газогенератора газотурбинной установки SGT-400, контролируют рабочую температуру турбины и колебание температур. Кроме того, преобразователи термоэлектрические на выходе контролируют режим горения и выдают сигнал остановки турбины в случае срыва пламени в одной из камер сгорания. </v>
      </c>
      <c r="C32" s="310"/>
      <c r="D32" s="310"/>
      <c r="E32" s="310"/>
      <c r="F32" s="310"/>
      <c r="G32" s="310"/>
      <c r="H32" s="310"/>
      <c r="I32" s="310"/>
      <c r="J32" s="310"/>
      <c r="K32" s="310"/>
      <c r="L32" s="310"/>
      <c r="M32" s="310"/>
    </row>
    <row r="33" spans="1:13" hidden="1" outlineLevel="1" x14ac:dyDescent="0.25">
      <c r="A33" s="239"/>
      <c r="B33" s="63" t="s">
        <v>92</v>
      </c>
      <c r="C33" s="63"/>
      <c r="D33" s="63"/>
      <c r="E33" s="63"/>
      <c r="F33" s="63"/>
      <c r="G33" s="63"/>
      <c r="H33" s="63"/>
      <c r="I33" s="63"/>
      <c r="J33" s="63"/>
      <c r="K33" s="20"/>
      <c r="L33" s="20"/>
      <c r="M33" s="58"/>
    </row>
    <row r="34" spans="1:13" ht="15.75" hidden="1" customHeight="1" outlineLevel="1" x14ac:dyDescent="0.25">
      <c r="A34" s="239"/>
      <c r="B34" s="310" t="str">
        <f>INDEX('5.Исх данные'!$B$117:$L$160,31,1)</f>
        <v>Технической службой выявлена проблема отказа термоэлектрических преобразователей на ГТУ.</v>
      </c>
      <c r="C34" s="310"/>
      <c r="D34" s="310"/>
      <c r="E34" s="310"/>
      <c r="F34" s="310"/>
      <c r="G34" s="310"/>
      <c r="H34" s="310"/>
      <c r="I34" s="310"/>
      <c r="J34" s="310"/>
      <c r="K34" s="310"/>
      <c r="L34" s="310"/>
      <c r="M34" s="310"/>
    </row>
    <row r="35" spans="1:13" hidden="1" outlineLevel="1" x14ac:dyDescent="0.25">
      <c r="A35" s="239"/>
      <c r="B35" s="63" t="s">
        <v>93</v>
      </c>
      <c r="C35" s="63"/>
      <c r="D35" s="63"/>
      <c r="E35" s="63"/>
      <c r="F35" s="63"/>
      <c r="G35" s="63"/>
      <c r="H35" s="63"/>
      <c r="I35" s="63"/>
      <c r="J35" s="63"/>
      <c r="K35" s="63"/>
      <c r="L35" s="20"/>
      <c r="M35" s="58"/>
    </row>
    <row r="36" spans="1:13" ht="65.25" hidden="1" customHeight="1" outlineLevel="1" x14ac:dyDescent="0.25">
      <c r="A36" s="239"/>
      <c r="B36" s="310" t="str">
        <f>INDEX('5.Исх данные'!$B$117:$L$160,34,1)</f>
        <v>a.Проведение ежегодных ТО. Недостаток данного способа:увеличение эксплуатационных расходов;
b.Закупка дополнительного оборудования для ремонта эксплуатируемых термоэлектрических преобразователей. Недостаток данного способа: увеличение эксплуатационных расходов;
с.Привлечение законсервированного оборудования с приостановленных объектов, законсервированных скважин. Недостаток способа: оборудование с законсервированных скважин требует дополнительного предварительного ТО.</v>
      </c>
      <c r="C36" s="310"/>
      <c r="D36" s="310"/>
      <c r="E36" s="310"/>
      <c r="F36" s="310"/>
      <c r="G36" s="310"/>
      <c r="H36" s="310"/>
      <c r="I36" s="310"/>
      <c r="J36" s="310"/>
      <c r="K36" s="310"/>
      <c r="L36" s="310"/>
      <c r="M36" s="310"/>
    </row>
    <row r="37" spans="1:13" hidden="1" outlineLevel="1" x14ac:dyDescent="0.25">
      <c r="A37" s="239"/>
      <c r="B37" s="63" t="s">
        <v>94</v>
      </c>
      <c r="C37" s="63"/>
      <c r="D37" s="63"/>
      <c r="E37" s="63"/>
      <c r="F37" s="63"/>
      <c r="G37" s="63"/>
      <c r="H37" s="63"/>
      <c r="I37" s="20"/>
      <c r="J37" s="20"/>
      <c r="K37" s="39"/>
      <c r="L37" s="39"/>
      <c r="M37" s="58"/>
    </row>
    <row r="38" spans="1:13" ht="52.5" hidden="1" customHeight="1" outlineLevel="1" x14ac:dyDescent="0.25">
      <c r="A38" s="239"/>
      <c r="B38" s="310" t="str">
        <f>INDEX('5.Исх данные'!$B$117:$L$160,37,1)</f>
        <v xml:space="preserve">Новым подходом явилось изготовление термолектрических преобразователей для иностранного оборудования на территории России (Производитель оборудования "_____"), что показало техническую и экономическую эффективность (наименьшая цена, сокращение срока поставки). Производство оборудования осуществляется в соответствии с принятой Правительством программой импортозамещения. 
Кроме того, специалистами ДО совместно с представителями завода-изготовителя предполагается модернизация (доборудование) новых термоэлектрических преобразователей защитными чехлами из корунда Российского производства вместо применявшейся ранее керамики. </v>
      </c>
      <c r="C38" s="310"/>
      <c r="D38" s="310"/>
      <c r="E38" s="310"/>
      <c r="F38" s="310"/>
      <c r="G38" s="310"/>
      <c r="H38" s="310"/>
      <c r="I38" s="310"/>
      <c r="J38" s="310"/>
      <c r="K38" s="310"/>
      <c r="L38" s="310"/>
      <c r="M38" s="310"/>
    </row>
    <row r="39" spans="1:13" hidden="1" outlineLevel="1" x14ac:dyDescent="0.25">
      <c r="A39" s="239"/>
      <c r="B39" s="63" t="s">
        <v>95</v>
      </c>
      <c r="C39" s="63"/>
      <c r="D39" s="63"/>
      <c r="E39" s="63"/>
      <c r="F39" s="63"/>
      <c r="G39" s="63"/>
      <c r="H39" s="20"/>
      <c r="I39" s="20"/>
      <c r="J39" s="74"/>
      <c r="K39" s="74"/>
      <c r="L39" s="74"/>
      <c r="M39" s="58"/>
    </row>
    <row r="40" spans="1:13" ht="26.25" hidden="1" customHeight="1" outlineLevel="1" x14ac:dyDescent="0.25">
      <c r="A40" s="239"/>
      <c r="B40" s="310" t="str">
        <f>INDEX('5.Исх данные'!$B$117:$L$160,40,1)</f>
        <v>Данный проект позволит снизить эксплуатационные затраты на поддержание работоспособности газотурбинных установок SGT-400 в два раза, обеспечит непрервыность производственных процессов на месторождении и энергоснабжение потребителей.</v>
      </c>
      <c r="C40" s="310"/>
      <c r="D40" s="310"/>
      <c r="E40" s="310"/>
      <c r="F40" s="310"/>
      <c r="G40" s="310"/>
      <c r="H40" s="310"/>
      <c r="I40" s="310"/>
      <c r="J40" s="310"/>
      <c r="K40" s="310"/>
      <c r="L40" s="310"/>
      <c r="M40" s="310"/>
    </row>
    <row r="41" spans="1:13" collapsed="1" x14ac:dyDescent="0.25">
      <c r="A41" s="67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</row>
    <row r="42" spans="1:13" x14ac:dyDescent="0.25">
      <c r="A42" s="67"/>
      <c r="B42" s="64" t="s">
        <v>119</v>
      </c>
      <c r="C42" s="64"/>
      <c r="D42" s="64"/>
      <c r="E42" s="64"/>
      <c r="F42" s="67"/>
      <c r="G42" s="67"/>
      <c r="H42" s="67"/>
      <c r="I42" s="67"/>
      <c r="J42" s="67"/>
      <c r="K42" s="67"/>
      <c r="L42" s="67"/>
      <c r="M42" s="67"/>
    </row>
    <row r="43" spans="1:13" ht="51.75" customHeight="1" x14ac:dyDescent="0.25">
      <c r="A43" s="67"/>
      <c r="B43" s="310" t="str">
        <f>INDEX('5.Исх данные'!$B$117:$L$160,43,1)</f>
        <v xml:space="preserve">Снижение операционных расходов на приобретение термоэлектрических преобразователей в два раза (на ____ млн. руб.). ежегодно.
Сокращение эксплуатационных расходов на поддержание работоспособности ГТУ SGT-400 (на _____млн. руб.) ежегодно.
Сокращение расходов на ТО ГТУ (на ____млн.руб.) ежегодно.
Увеличение добычи на ____ ежегодно. </v>
      </c>
      <c r="C43" s="310"/>
      <c r="D43" s="310"/>
      <c r="E43" s="310"/>
      <c r="F43" s="310"/>
      <c r="G43" s="310"/>
      <c r="H43" s="310"/>
      <c r="I43" s="310"/>
      <c r="J43" s="310"/>
      <c r="K43" s="310"/>
      <c r="L43" s="310"/>
      <c r="M43" s="310"/>
    </row>
    <row r="44" spans="1:13" ht="15.75" x14ac:dyDescent="0.25">
      <c r="A44" s="5">
        <v>2</v>
      </c>
      <c r="B44" s="6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</row>
  </sheetData>
  <mergeCells count="20">
    <mergeCell ref="B43:M43"/>
    <mergeCell ref="E9:M9"/>
    <mergeCell ref="B19:M19"/>
    <mergeCell ref="B24:M24"/>
    <mergeCell ref="B21:M21"/>
    <mergeCell ref="B26:M26"/>
    <mergeCell ref="B32:M32"/>
    <mergeCell ref="B34:M34"/>
    <mergeCell ref="B36:M36"/>
    <mergeCell ref="B38:M38"/>
    <mergeCell ref="B40:M40"/>
    <mergeCell ref="B15:C15"/>
    <mergeCell ref="B16:M16"/>
    <mergeCell ref="B9:D9"/>
    <mergeCell ref="B10:M10"/>
    <mergeCell ref="G5:M5"/>
    <mergeCell ref="B14:M14"/>
    <mergeCell ref="C7:M7"/>
    <mergeCell ref="B12:M12"/>
    <mergeCell ref="B29:M2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workbookViewId="0">
      <selection activeCell="N23" sqref="N23"/>
    </sheetView>
  </sheetViews>
  <sheetFormatPr defaultRowHeight="15" x14ac:dyDescent="0.25"/>
  <cols>
    <col min="1" max="1" width="9.140625" customWidth="1"/>
    <col min="2" max="2" width="11.7109375" customWidth="1"/>
    <col min="4" max="4" width="12.5703125" customWidth="1"/>
    <col min="5" max="5" width="10.140625" bestFit="1" customWidth="1"/>
    <col min="10" max="10" width="10.140625" bestFit="1" customWidth="1"/>
    <col min="11" max="12" width="11.42578125" customWidth="1"/>
    <col min="13" max="13" width="11.7109375" customWidth="1"/>
  </cols>
  <sheetData>
    <row r="1" spans="1:19" x14ac:dyDescent="0.25">
      <c r="A1" s="10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19" ht="18.75" x14ac:dyDescent="0.3">
      <c r="A2" s="1"/>
      <c r="B2" s="43" t="s">
        <v>1</v>
      </c>
      <c r="C2" s="44"/>
      <c r="D2" s="45"/>
      <c r="E2" s="45"/>
      <c r="F2" s="45"/>
      <c r="G2" s="45"/>
      <c r="H2" s="45"/>
      <c r="I2" s="45"/>
      <c r="J2" s="45"/>
      <c r="K2" s="2"/>
      <c r="L2" s="2"/>
      <c r="M2" s="2"/>
      <c r="N2" s="10" t="s">
        <v>342</v>
      </c>
      <c r="O2" s="10"/>
      <c r="P2" s="10"/>
      <c r="Q2" s="10"/>
      <c r="R2" s="10"/>
      <c r="S2" s="10"/>
    </row>
    <row r="3" spans="1:19" x14ac:dyDescent="0.25">
      <c r="A3" s="1"/>
      <c r="B3" s="54"/>
      <c r="C3" s="55"/>
      <c r="D3" s="56"/>
      <c r="E3" s="56"/>
      <c r="F3" s="56"/>
      <c r="G3" s="56"/>
      <c r="H3" s="56"/>
      <c r="I3" s="56"/>
      <c r="J3" s="56"/>
      <c r="K3" s="56"/>
      <c r="L3" s="2"/>
      <c r="M3" s="2"/>
    </row>
    <row r="4" spans="1:19" ht="15.75" x14ac:dyDescent="0.25">
      <c r="A4" s="1"/>
      <c r="B4" s="3"/>
      <c r="C4" s="4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9" x14ac:dyDescent="0.25">
      <c r="A5" s="10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</row>
    <row r="6" spans="1:19" x14ac:dyDescent="0.25">
      <c r="A6" s="99"/>
      <c r="B6" s="64" t="s">
        <v>59</v>
      </c>
      <c r="C6" s="64"/>
      <c r="D6" s="64"/>
      <c r="E6" s="64"/>
      <c r="F6" s="316" t="str">
        <f>'5.Исх данные'!C5</f>
        <v xml:space="preserve">Аналог преобразователя термоэлектрического </v>
      </c>
      <c r="G6" s="316"/>
      <c r="H6" s="316"/>
      <c r="I6" s="316"/>
      <c r="J6" s="316"/>
      <c r="K6" s="316"/>
      <c r="L6" s="316"/>
      <c r="M6" s="316"/>
    </row>
    <row r="7" spans="1:19" ht="15.75" customHeight="1" x14ac:dyDescent="0.25">
      <c r="A7" s="99"/>
      <c r="B7" s="67"/>
      <c r="C7" s="67"/>
      <c r="D7" s="67"/>
      <c r="E7" s="100"/>
      <c r="F7" s="67"/>
      <c r="G7" s="67"/>
      <c r="H7" s="67"/>
      <c r="I7" s="67"/>
      <c r="J7" s="67"/>
      <c r="K7" s="67"/>
      <c r="L7" s="67"/>
      <c r="M7" s="67"/>
    </row>
    <row r="8" spans="1:19" ht="26.25" customHeight="1" x14ac:dyDescent="0.25">
      <c r="A8" s="99"/>
      <c r="B8" s="320" t="s">
        <v>190</v>
      </c>
      <c r="C8" s="314"/>
      <c r="D8" s="321"/>
      <c r="E8" s="317" t="str">
        <f>'5.Исх данные'!C117</f>
        <v>Снижение операционных затрат на приобретение термоэлектрических преобразователей на 10% ежегодно</v>
      </c>
      <c r="F8" s="318"/>
      <c r="G8" s="318"/>
      <c r="H8" s="318"/>
      <c r="I8" s="318"/>
      <c r="J8" s="318"/>
      <c r="K8" s="318"/>
      <c r="L8" s="318"/>
      <c r="M8" s="318"/>
    </row>
    <row r="9" spans="1:19" ht="15" customHeight="1" x14ac:dyDescent="0.25">
      <c r="A9" s="254"/>
      <c r="B9" s="314" t="s">
        <v>65</v>
      </c>
      <c r="C9" s="314"/>
      <c r="D9" s="314"/>
      <c r="E9" s="100"/>
      <c r="F9" s="67"/>
      <c r="G9" s="67"/>
      <c r="H9" s="67"/>
      <c r="I9" s="67"/>
      <c r="J9" s="67"/>
      <c r="K9" s="67"/>
      <c r="L9" s="67"/>
      <c r="M9" s="67"/>
      <c r="N9" s="103"/>
    </row>
    <row r="10" spans="1:19" ht="22.5" customHeight="1" x14ac:dyDescent="0.25">
      <c r="A10" s="254"/>
      <c r="B10" s="326" t="str">
        <f>INDEX('5.Исх данные'!$B$117:$L$160,4,1)</f>
        <v>За период эксплуатации газотурбинных установок (далее - ГТУ) SGT-400 выявилась проблема отказа термоэлектрических преобразователей. 
Всего вышедших из строя выявлено 12 шт. на пяти ГТУ. Общее количество термоэлектрических преобразователей установленных на ГТУ - 50 шт., по 10 шт на каждой ГТУ.
В процессе отказа термоэлектрического преобразователя происходит остановка ГТУ и как следствие потеря мощности равной 12 МВт до его замены, что приводит к ограничениям энергопотребителей.
Вышедшие из строя термоэлектрические преобразователи к ремонту непригодны, в связи с чем имеется потребность в их закупе. Исходя из большой стоимости и долгого периода доставки (иностранный поставщик), а также в условиях санкций и ограничений, имеются риски не поставок/поставок термоэлектрических преобразователей в более поздний срок, что может привести к простою ГТУ.</v>
      </c>
      <c r="C10" s="326"/>
      <c r="D10" s="326"/>
      <c r="E10" s="326"/>
      <c r="F10" s="326"/>
      <c r="G10" s="326"/>
      <c r="H10" s="326"/>
      <c r="I10" s="326"/>
      <c r="J10" s="326"/>
      <c r="K10" s="326"/>
      <c r="L10" s="326"/>
      <c r="M10" s="326"/>
    </row>
    <row r="11" spans="1:19" ht="15" customHeight="1" x14ac:dyDescent="0.25">
      <c r="A11" s="67"/>
      <c r="B11" s="319" t="s">
        <v>66</v>
      </c>
      <c r="C11" s="319"/>
      <c r="D11" s="319"/>
      <c r="E11" s="100"/>
      <c r="F11" s="67"/>
      <c r="G11" s="67"/>
      <c r="H11" s="67"/>
      <c r="I11" s="67"/>
      <c r="J11" s="67"/>
      <c r="K11" s="67"/>
      <c r="L11" s="67"/>
      <c r="M11" s="67"/>
    </row>
    <row r="12" spans="1:19" ht="39" customHeight="1" x14ac:dyDescent="0.25">
      <c r="A12" s="67"/>
      <c r="B12" s="326" t="str">
        <f>INDEX('5.Исх данные'!$B$119:$L$160,5,1)</f>
        <v xml:space="preserve">В целях оптимизации затрат, а также в условиях импортозамещения найти поставщика аналогичных термоэлектрических преобразователей для ГТУ Российского производства и модернизировать (дооборудовать) термоэлектрические преобразователи защитными чехлами из корунда Российского производства вместо применявшейся ранее керамики. </v>
      </c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6"/>
    </row>
    <row r="13" spans="1:19" ht="13.5" customHeight="1" x14ac:dyDescent="0.25">
      <c r="A13" s="67"/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</row>
    <row r="14" spans="1:19" x14ac:dyDescent="0.25">
      <c r="A14" s="67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</row>
    <row r="15" spans="1:19" x14ac:dyDescent="0.25">
      <c r="A15" s="67"/>
      <c r="B15" s="63" t="s">
        <v>174</v>
      </c>
      <c r="C15" s="63"/>
      <c r="D15" s="76"/>
      <c r="E15" s="42">
        <f>'5.Исх данные'!C109</f>
        <v>44907</v>
      </c>
      <c r="G15" s="63" t="s">
        <v>2</v>
      </c>
      <c r="H15" s="63"/>
      <c r="I15" s="63"/>
      <c r="J15" s="75">
        <f>'5.Исх данные'!C111</f>
        <v>44926</v>
      </c>
      <c r="K15" s="67"/>
      <c r="L15" s="67"/>
      <c r="M15" s="67"/>
    </row>
    <row r="16" spans="1:19" x14ac:dyDescent="0.25"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</row>
    <row r="17" spans="1:13" x14ac:dyDescent="0.25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</row>
    <row r="18" spans="1:13" ht="15.75" x14ac:dyDescent="0.25">
      <c r="A18" s="67"/>
      <c r="B18" s="78" t="s">
        <v>175</v>
      </c>
      <c r="C18" s="80"/>
      <c r="D18" s="80"/>
      <c r="E18" s="80"/>
      <c r="F18" s="80"/>
      <c r="G18" s="80"/>
      <c r="H18" s="80"/>
      <c r="I18" s="80"/>
      <c r="J18" s="80"/>
      <c r="K18" s="81"/>
      <c r="L18" s="81"/>
      <c r="M18" s="77"/>
    </row>
    <row r="19" spans="1:13" ht="15.75" x14ac:dyDescent="0.25">
      <c r="A19" s="67"/>
      <c r="B19" s="78"/>
      <c r="C19" s="80"/>
      <c r="D19" s="80"/>
      <c r="E19" s="80"/>
      <c r="F19" s="80"/>
      <c r="G19" s="80"/>
      <c r="H19" s="80"/>
      <c r="I19" s="80"/>
      <c r="J19" s="80"/>
      <c r="K19" s="81"/>
      <c r="L19" s="81"/>
      <c r="M19" s="77"/>
    </row>
    <row r="20" spans="1:13" x14ac:dyDescent="0.25">
      <c r="A20" s="67"/>
      <c r="B20" s="67" t="s">
        <v>340</v>
      </c>
      <c r="C20" s="67"/>
      <c r="D20" s="67"/>
      <c r="E20" s="67"/>
      <c r="F20" s="67"/>
      <c r="G20" s="67" t="s">
        <v>341</v>
      </c>
      <c r="H20" s="67"/>
      <c r="I20" s="67"/>
      <c r="J20" s="67"/>
      <c r="K20" s="67"/>
      <c r="L20" s="67"/>
      <c r="M20" s="67"/>
    </row>
    <row r="21" spans="1:13" ht="9" customHeight="1" x14ac:dyDescent="0.25"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</row>
    <row r="22" spans="1:13" x14ac:dyDescent="0.25">
      <c r="A22" s="67"/>
      <c r="B22" s="67" t="s">
        <v>6</v>
      </c>
      <c r="C22" s="105">
        <f>IF('5.Исх данные'!C88=1,'4.Расчет эк.эф'!D88,'4.Расчет эк.эф'!D285)</f>
        <v>209.3002606</v>
      </c>
      <c r="D22" s="67" t="s">
        <v>40</v>
      </c>
      <c r="E22" s="79"/>
      <c r="F22" s="67"/>
      <c r="G22" s="67" t="s">
        <v>6</v>
      </c>
      <c r="H22" s="105">
        <f>IF('5.Исх данные'!C88=1,'4.Расчет эк.эф'!D95,'4.Расчет эк.эф'!I292)</f>
        <v>-525.83522740000012</v>
      </c>
      <c r="I22" s="67" t="s">
        <v>40</v>
      </c>
      <c r="J22" s="67"/>
      <c r="K22" s="67"/>
      <c r="L22" s="67"/>
      <c r="M22" s="67"/>
    </row>
    <row r="23" spans="1:13" x14ac:dyDescent="0.25">
      <c r="A23" s="67"/>
      <c r="B23" s="67" t="s">
        <v>30</v>
      </c>
      <c r="C23" s="105">
        <f>IF('5.Исх данные'!C88=1,'4.Расчет эк.эф'!D89,'4.Расчет эк.эф'!D286)</f>
        <v>2.9109911070931846</v>
      </c>
      <c r="D23" s="288" t="s">
        <v>343</v>
      </c>
      <c r="E23" s="67"/>
      <c r="F23" s="67"/>
      <c r="G23" s="67" t="s">
        <v>30</v>
      </c>
      <c r="H23" s="105">
        <f>IF('5.Исх данные'!C88=1,'4.Расчет эк.эф'!D96,'4.Расчет эк.эф'!I293)</f>
        <v>-3.6490994267869543</v>
      </c>
      <c r="I23" s="288" t="s">
        <v>343</v>
      </c>
      <c r="J23" s="67"/>
      <c r="K23" s="67"/>
      <c r="L23" s="67"/>
      <c r="M23" s="67"/>
    </row>
    <row r="24" spans="1:13" x14ac:dyDescent="0.25">
      <c r="B24" s="67" t="s">
        <v>31</v>
      </c>
      <c r="C24" s="105">
        <f>IF('5.Исх данные'!C88=1,'4.Расчет эк.эф'!D90,'4.Расчет эк.эф'!D287)</f>
        <v>98.787358549382731</v>
      </c>
      <c r="D24" s="77" t="s">
        <v>73</v>
      </c>
      <c r="E24" s="67"/>
      <c r="F24" s="67"/>
      <c r="G24" s="67" t="s">
        <v>31</v>
      </c>
      <c r="H24" s="105">
        <f>IF('5.Исх данные'!C88=1,'4.Расчет эк.эф'!D97,'4.Расчет эк.эф'!I294)</f>
        <v>-248.34907296639241</v>
      </c>
      <c r="I24" s="77" t="s">
        <v>73</v>
      </c>
      <c r="J24" s="67"/>
      <c r="K24" s="67"/>
      <c r="L24" s="67"/>
      <c r="M24" s="67"/>
    </row>
    <row r="25" spans="1:13" x14ac:dyDescent="0.25">
      <c r="A25" s="67"/>
      <c r="B25" s="67" t="s">
        <v>32</v>
      </c>
      <c r="C25" s="226">
        <f>IF('5.Исх данные'!C88=1,'4.Расчет эк.эф'!D91,'4.Расчет эк.эф'!D288)</f>
        <v>0</v>
      </c>
      <c r="D25" s="67" t="s">
        <v>5</v>
      </c>
      <c r="E25" s="67"/>
      <c r="F25" s="67"/>
      <c r="G25" s="67" t="s">
        <v>32</v>
      </c>
      <c r="H25" s="226">
        <f>IF('5.Исх данные'!C88=1,'4.Расчет эк.эф'!D98,'4.Расчет эк.эф'!I295)</f>
        <v>6</v>
      </c>
      <c r="I25" s="67" t="s">
        <v>5</v>
      </c>
      <c r="J25" s="67"/>
      <c r="K25" s="67"/>
      <c r="L25" s="67"/>
      <c r="M25" s="67"/>
    </row>
    <row r="26" spans="1:13" x14ac:dyDescent="0.25">
      <c r="A26" s="67"/>
      <c r="B26" s="67" t="s">
        <v>33</v>
      </c>
      <c r="C26" s="226">
        <f>IF('5.Исх данные'!C88=1,'4.Расчет эк.эф'!D92,'4.Расчет эк.эф'!D289)</f>
        <v>0</v>
      </c>
      <c r="D26" s="67" t="s">
        <v>5</v>
      </c>
      <c r="E26" s="67"/>
      <c r="F26" s="67"/>
      <c r="G26" s="67" t="s">
        <v>33</v>
      </c>
      <c r="H26" s="226">
        <f>IF('5.Исх данные'!C88=1,'4.Расчет эк.эф'!D99,'4.Расчет эк.эф'!I296)</f>
        <v>6</v>
      </c>
      <c r="I26" s="67" t="s">
        <v>5</v>
      </c>
      <c r="J26" s="67"/>
      <c r="K26" s="67"/>
      <c r="L26" s="67"/>
      <c r="M26" s="67"/>
    </row>
    <row r="27" spans="1:13" x14ac:dyDescent="0.25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</row>
    <row r="28" spans="1:13" x14ac:dyDescent="0.25"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</row>
    <row r="29" spans="1:13" x14ac:dyDescent="0.25">
      <c r="A29" s="67"/>
      <c r="B29" s="67" t="s">
        <v>4</v>
      </c>
      <c r="C29" s="67"/>
      <c r="D29" s="67"/>
      <c r="E29" s="67"/>
      <c r="F29" s="106">
        <f>'5.Исх данные'!F113-'5.Исх данные'!D113</f>
        <v>5</v>
      </c>
      <c r="G29" t="s">
        <v>5</v>
      </c>
      <c r="H29" s="67"/>
      <c r="I29" s="67"/>
      <c r="J29" s="67"/>
      <c r="K29" s="67"/>
      <c r="L29" s="67"/>
      <c r="M29" s="67"/>
    </row>
    <row r="30" spans="1:13" x14ac:dyDescent="0.25">
      <c r="B30" s="67" t="s">
        <v>68</v>
      </c>
      <c r="C30" s="67"/>
      <c r="D30" s="67"/>
      <c r="E30" s="67"/>
      <c r="F30" s="106">
        <f>IF('5.Исх данные'!C88=1,(SUM('4.Расчет эк.эф'!D28:I28)),(SUM('4.Расчет эк.эф'!D225:I225)))</f>
        <v>0</v>
      </c>
      <c r="G30" t="s">
        <v>23</v>
      </c>
      <c r="H30" s="67"/>
      <c r="I30" s="67"/>
      <c r="J30" s="67"/>
      <c r="K30" s="67"/>
      <c r="L30" s="67"/>
      <c r="M30" s="67"/>
    </row>
    <row r="31" spans="1:13" x14ac:dyDescent="0.25">
      <c r="A31" s="67"/>
      <c r="B31" s="67" t="s">
        <v>67</v>
      </c>
      <c r="C31" s="67"/>
      <c r="D31" s="67"/>
      <c r="E31" s="67"/>
      <c r="F31" s="106">
        <f>IF('5.Исх данные'!C88=1,(SUM('4.Расчет эк.эф'!D27:I27)),(SUM('4.Расчет эк.эф'!D224:I224)))</f>
        <v>71.900000000000006</v>
      </c>
      <c r="G31" t="s">
        <v>23</v>
      </c>
      <c r="H31" s="67"/>
      <c r="I31" s="67"/>
      <c r="J31" s="67"/>
      <c r="K31" s="67"/>
      <c r="L31" s="67"/>
      <c r="M31" s="67"/>
    </row>
    <row r="32" spans="1:13" x14ac:dyDescent="0.25"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</row>
    <row r="33" spans="1:13" x14ac:dyDescent="0.25">
      <c r="A33" s="67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</row>
    <row r="34" spans="1:13" ht="15.75" x14ac:dyDescent="0.25">
      <c r="A34" s="67"/>
      <c r="B34" s="324" t="s">
        <v>104</v>
      </c>
      <c r="C34" s="325"/>
      <c r="D34" s="325"/>
      <c r="E34" s="325"/>
      <c r="F34" s="325"/>
      <c r="G34" s="325"/>
      <c r="H34" s="325"/>
      <c r="I34" s="325"/>
      <c r="J34" s="325"/>
      <c r="K34" s="325"/>
      <c r="L34" s="325"/>
      <c r="M34" s="325"/>
    </row>
    <row r="35" spans="1:13" x14ac:dyDescent="0.25">
      <c r="A35" s="67"/>
      <c r="B35" s="67"/>
      <c r="C35" s="67"/>
      <c r="D35" s="67"/>
      <c r="E35" s="67"/>
      <c r="F35" s="67"/>
      <c r="G35" s="104" t="s">
        <v>6</v>
      </c>
      <c r="H35" s="104" t="s">
        <v>31</v>
      </c>
      <c r="I35" s="104" t="s">
        <v>30</v>
      </c>
      <c r="J35" s="104" t="s">
        <v>33</v>
      </c>
      <c r="K35" s="67"/>
      <c r="L35" s="67"/>
      <c r="M35" s="67"/>
    </row>
    <row r="36" spans="1:13" x14ac:dyDescent="0.25">
      <c r="B36" s="67" t="s">
        <v>7</v>
      </c>
      <c r="C36" s="67"/>
      <c r="D36" s="67"/>
      <c r="E36" s="67"/>
      <c r="F36" s="17">
        <v>0.2</v>
      </c>
      <c r="G36" s="289">
        <f>IF('5.Исх данные'!C88=1,'4.Расчет эк.эф'!D112,'4.Расчет эк.эф'!D309)</f>
        <v>167.30218060000004</v>
      </c>
      <c r="H36" s="290">
        <f>IF('5.Исх данные'!C88=1,'4.Расчет эк.эф'!D114,'4.Расчет эк.эф'!D311)</f>
        <v>78.956148672839532</v>
      </c>
      <c r="I36" s="290">
        <f>IF('5.Исх данные'!C88=1,'4.Расчет эк.эф'!D113,'4.Расчет эк.эф'!D310)</f>
        <v>-11.618206986111121</v>
      </c>
      <c r="J36" s="291">
        <f>IF('5.Исх данные'!C88=1,'4.Расчет эк.эф'!D116,'4.Расчет эк.эф'!D313)</f>
        <v>0</v>
      </c>
      <c r="K36" s="67"/>
      <c r="L36" s="67"/>
      <c r="M36" s="67"/>
    </row>
    <row r="37" spans="1:13" x14ac:dyDescent="0.25">
      <c r="A37" s="67"/>
      <c r="B37" s="67" t="s">
        <v>8</v>
      </c>
      <c r="C37" s="67"/>
      <c r="D37" s="67"/>
      <c r="E37" s="67"/>
      <c r="F37" s="17">
        <v>0.2</v>
      </c>
      <c r="G37" s="289">
        <f>IF('5.Исх данные'!C88=1,'4.Расчет эк.эф'!D104,'4.Расчет эк.эф'!D301)</f>
        <v>209.16223272000002</v>
      </c>
      <c r="H37" s="290">
        <f>IF('5.Исх данные'!C88=1,'4.Расчет эк.эф'!D106,'4.Расчет эк.эф'!D303)</f>
        <v>98.713620382716059</v>
      </c>
      <c r="I37" s="290">
        <f>IF('5.Исх данные'!C88=1,'4.Расчет эк.эф'!D105,'4.Расчет эк.эф'!D302)</f>
        <v>2.9098808113522541</v>
      </c>
      <c r="J37" s="291">
        <f>IF('5.Исх данные'!C88=1,'4.Расчет эк.эф'!D108,'4.Расчет эк.эф'!D305)</f>
        <v>0</v>
      </c>
      <c r="K37" s="67"/>
      <c r="L37" s="67"/>
      <c r="M37" s="67"/>
    </row>
    <row r="38" spans="1:13" x14ac:dyDescent="0.25">
      <c r="A38" s="67"/>
      <c r="B38" s="67" t="s">
        <v>103</v>
      </c>
      <c r="C38" s="67"/>
      <c r="D38" s="67"/>
      <c r="E38" s="67"/>
      <c r="F38" s="17">
        <v>0.2</v>
      </c>
      <c r="G38" s="289">
        <f>IF('5.Исх данные'!C88=1,'4.Расчет эк.эф'!D120,'4.Расчет эк.эф'!D317)</f>
        <v>153.56137260000003</v>
      </c>
      <c r="H38" s="290">
        <f>IF('5.Исх данные'!C88=1,'4.Расчет эк.эф'!D122,'4.Расчет эк.эф'!D319)</f>
        <v>72.474776199131242</v>
      </c>
      <c r="I38" s="290">
        <f>IF('5.Исх данные'!C88=1,'4.Расчет эк.эф'!D121,'4.Расчет эк.эф'!D318)</f>
        <v>2.1357631794158554</v>
      </c>
      <c r="J38" s="291">
        <f>IF('5.Исх данные'!C88=1,'4.Расчет эк.эф'!D124,'4.Расчет эк.эф'!D321)</f>
        <v>0</v>
      </c>
      <c r="K38" s="67"/>
      <c r="L38" s="67"/>
      <c r="M38" s="67"/>
    </row>
    <row r="39" spans="1:13" x14ac:dyDescent="0.25"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</row>
    <row r="40" spans="1:13" x14ac:dyDescent="0.25">
      <c r="A40" s="67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</row>
    <row r="41" spans="1:13" x14ac:dyDescent="0.25">
      <c r="A41" s="67"/>
      <c r="B41" s="64" t="s">
        <v>119</v>
      </c>
      <c r="C41" s="64"/>
      <c r="D41" s="64"/>
      <c r="E41" s="64"/>
      <c r="F41" s="102"/>
      <c r="G41" s="67"/>
      <c r="H41" s="67"/>
      <c r="I41" s="67"/>
      <c r="J41" s="67"/>
      <c r="K41" s="67"/>
      <c r="L41" s="67"/>
      <c r="M41" s="67"/>
    </row>
    <row r="42" spans="1:13" ht="39" customHeight="1" x14ac:dyDescent="0.25">
      <c r="A42" s="67"/>
      <c r="B42" s="310" t="str">
        <f>INDEX('5.Исх данные'!$B$117:$L$160,43,1)</f>
        <v xml:space="preserve">Снижение операционных расходов на приобретение термоэлектрических преобразователей в два раза (на ____ млн. руб.). ежегодно.
Сокращение эксплуатационных расходов на поддержание работоспособности ГТУ SGT-400 (на _____млн. руб.) ежегодно.
Сокращение расходов на ТО ГТУ (на ____млн.руб.) ежегодно.
Увеличение добычи на ____ ежегодно. </v>
      </c>
      <c r="C42" s="310"/>
      <c r="D42" s="310"/>
      <c r="E42" s="310"/>
      <c r="F42" s="310"/>
      <c r="G42" s="310"/>
      <c r="H42" s="310"/>
      <c r="I42" s="310"/>
      <c r="J42" s="310"/>
      <c r="K42" s="310"/>
      <c r="L42" s="310"/>
      <c r="M42" s="310"/>
    </row>
    <row r="43" spans="1:13" x14ac:dyDescent="0.25">
      <c r="A43" s="67"/>
      <c r="B43" s="20"/>
      <c r="C43" s="20"/>
      <c r="D43" s="20"/>
      <c r="E43" s="20"/>
      <c r="F43" s="101"/>
      <c r="G43" s="101"/>
      <c r="H43" s="101"/>
      <c r="I43" s="101"/>
      <c r="J43" s="101"/>
      <c r="K43" s="101"/>
      <c r="L43" s="101"/>
      <c r="M43" s="101"/>
    </row>
    <row r="44" spans="1:13" x14ac:dyDescent="0.25">
      <c r="A44" s="67"/>
      <c r="B44" s="67" t="s">
        <v>90</v>
      </c>
      <c r="E44" s="322" t="str">
        <f>'5.Исх данные'!B163</f>
        <v>Собственные средства</v>
      </c>
      <c r="F44" s="322"/>
      <c r="G44" s="323"/>
      <c r="H44" s="67"/>
      <c r="I44" s="67"/>
      <c r="J44" s="67"/>
      <c r="K44" s="67"/>
      <c r="L44" s="67"/>
      <c r="M44" s="67"/>
    </row>
    <row r="45" spans="1:13" x14ac:dyDescent="0.25">
      <c r="A45" s="67"/>
      <c r="B45" s="99"/>
      <c r="C45" s="99"/>
      <c r="D45" s="67"/>
      <c r="E45" s="67"/>
      <c r="F45" s="67"/>
      <c r="G45" s="67"/>
      <c r="H45" s="67"/>
      <c r="I45" s="67"/>
      <c r="J45" s="67"/>
      <c r="K45" s="67"/>
      <c r="L45" s="67"/>
      <c r="M45" s="67"/>
    </row>
    <row r="46" spans="1:13" x14ac:dyDescent="0.25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</row>
    <row r="47" spans="1:13" x14ac:dyDescent="0.25"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</row>
    <row r="48" spans="1:13" ht="15.75" x14ac:dyDescent="0.25">
      <c r="A48" s="5">
        <v>3</v>
      </c>
      <c r="B48" s="6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</row>
  </sheetData>
  <mergeCells count="10">
    <mergeCell ref="B42:M42"/>
    <mergeCell ref="E44:G44"/>
    <mergeCell ref="B34:M34"/>
    <mergeCell ref="B10:M10"/>
    <mergeCell ref="B12:M12"/>
    <mergeCell ref="F6:M6"/>
    <mergeCell ref="E8:M8"/>
    <mergeCell ref="B9:D9"/>
    <mergeCell ref="B11:D11"/>
    <mergeCell ref="B8:D8"/>
  </mergeCells>
  <pageMargins left="0.7" right="0.7" top="0.75" bottom="0.75" header="0.3" footer="0.3"/>
  <pageSetup paperSize="9" scale="6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0"/>
  <sheetViews>
    <sheetView topLeftCell="A142" workbookViewId="0">
      <selection activeCell="D27" sqref="D27"/>
    </sheetView>
  </sheetViews>
  <sheetFormatPr defaultRowHeight="15" outlineLevelRow="2" x14ac:dyDescent="0.25"/>
  <cols>
    <col min="1" max="1" width="10.5703125" customWidth="1"/>
    <col min="2" max="2" width="52.28515625" customWidth="1"/>
    <col min="3" max="3" width="13.42578125" customWidth="1"/>
    <col min="7" max="7" width="9.140625" customWidth="1"/>
  </cols>
  <sheetData>
    <row r="1" spans="1:20" x14ac:dyDescent="0.25">
      <c r="A1" s="100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</row>
    <row r="2" spans="1:20" ht="18.75" x14ac:dyDescent="0.3">
      <c r="A2" s="1"/>
      <c r="B2" s="43" t="s">
        <v>9</v>
      </c>
      <c r="C2" s="44"/>
      <c r="D2" s="45"/>
      <c r="E2" s="45"/>
      <c r="F2" s="45"/>
      <c r="G2" s="2"/>
      <c r="H2" s="2"/>
      <c r="I2" s="2"/>
      <c r="J2" s="2"/>
      <c r="K2" s="2"/>
      <c r="L2" s="2"/>
      <c r="M2" s="2"/>
    </row>
    <row r="3" spans="1:20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20" ht="15.75" x14ac:dyDescent="0.25">
      <c r="A4" s="1"/>
      <c r="B4" s="3"/>
      <c r="C4" s="4"/>
      <c r="D4" s="2"/>
      <c r="E4" s="2"/>
      <c r="F4" s="2"/>
      <c r="G4" s="2"/>
      <c r="H4" s="2"/>
      <c r="I4" s="2"/>
      <c r="J4" s="2"/>
      <c r="K4" s="2"/>
      <c r="L4" s="2"/>
      <c r="M4" s="2"/>
    </row>
    <row r="5" spans="1:20" ht="21" customHeight="1" x14ac:dyDescent="0.25">
      <c r="A5" s="100"/>
      <c r="B5" s="111" t="s">
        <v>59</v>
      </c>
      <c r="C5" s="328" t="str">
        <f>'5.Исх данные'!C5</f>
        <v xml:space="preserve">Аналог преобразователя термоэлектрического </v>
      </c>
      <c r="D5" s="328"/>
      <c r="E5" s="328"/>
      <c r="F5" s="328"/>
      <c r="G5" s="328"/>
      <c r="H5" s="328"/>
      <c r="I5" s="328"/>
      <c r="J5" s="328"/>
      <c r="K5" s="328"/>
      <c r="L5" s="328"/>
      <c r="M5" s="328"/>
    </row>
    <row r="6" spans="1:20" ht="7.5" customHeight="1" x14ac:dyDescent="0.25">
      <c r="A6" s="100"/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20" x14ac:dyDescent="0.25">
      <c r="A7" s="109" t="s">
        <v>41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258" t="s">
        <v>201</v>
      </c>
      <c r="O7" s="258"/>
      <c r="P7" s="258"/>
      <c r="Q7" s="258"/>
      <c r="R7" s="258"/>
      <c r="S7" s="258"/>
      <c r="T7" s="258"/>
    </row>
    <row r="8" spans="1:20" x14ac:dyDescent="0.25">
      <c r="A8" s="14" t="s">
        <v>11</v>
      </c>
      <c r="B8" s="15" t="s">
        <v>202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20" ht="17.25" customHeight="1" x14ac:dyDescent="0.25">
      <c r="A9" s="125" t="s">
        <v>27</v>
      </c>
      <c r="B9" s="259" t="s">
        <v>204</v>
      </c>
      <c r="C9" s="260"/>
      <c r="D9" s="261"/>
      <c r="E9" s="261"/>
      <c r="F9" s="261"/>
      <c r="G9" s="261"/>
      <c r="H9" s="261"/>
      <c r="I9" s="261"/>
      <c r="J9" s="261"/>
      <c r="K9" s="261"/>
      <c r="L9" s="261"/>
      <c r="M9" s="261"/>
    </row>
    <row r="10" spans="1:20" ht="17.25" customHeight="1" outlineLevel="1" x14ac:dyDescent="0.25">
      <c r="A10" s="112"/>
      <c r="B10" s="122" t="s">
        <v>34</v>
      </c>
      <c r="C10" s="124" t="s">
        <v>205</v>
      </c>
      <c r="D10" s="122">
        <v>2022</v>
      </c>
      <c r="E10" s="122">
        <f>D10+1</f>
        <v>2023</v>
      </c>
      <c r="F10" s="122">
        <f t="shared" ref="F10" si="0">E10+1</f>
        <v>2024</v>
      </c>
      <c r="G10" s="122">
        <f t="shared" ref="G10" si="1">F10+1</f>
        <v>2025</v>
      </c>
      <c r="H10" s="122">
        <f t="shared" ref="H10" si="2">G10+1</f>
        <v>2026</v>
      </c>
      <c r="I10" s="123" t="s">
        <v>39</v>
      </c>
      <c r="J10" s="122" t="s">
        <v>60</v>
      </c>
      <c r="K10" s="122" t="s">
        <v>61</v>
      </c>
      <c r="L10" s="122" t="s">
        <v>60</v>
      </c>
      <c r="M10" s="122" t="s">
        <v>60</v>
      </c>
    </row>
    <row r="11" spans="1:20" ht="12" customHeight="1" outlineLevel="1" x14ac:dyDescent="0.25">
      <c r="A11" s="119"/>
      <c r="B11" s="116" t="s">
        <v>22</v>
      </c>
      <c r="C11" s="113" t="s">
        <v>23</v>
      </c>
      <c r="D11" s="165">
        <f>D12</f>
        <v>10.080388000000001</v>
      </c>
      <c r="E11" s="165">
        <f>D11+E12</f>
        <v>30.079972599999998</v>
      </c>
      <c r="F11" s="165">
        <f t="shared" ref="F11:I11" si="3">E11+F12</f>
        <v>59.921524599999998</v>
      </c>
      <c r="G11" s="165">
        <f t="shared" si="3"/>
        <v>99.738756600000002</v>
      </c>
      <c r="H11" s="165">
        <f t="shared" si="3"/>
        <v>149.53166859999999</v>
      </c>
      <c r="I11" s="165">
        <f t="shared" si="3"/>
        <v>209.3002606</v>
      </c>
      <c r="J11" s="127" t="s">
        <v>206</v>
      </c>
      <c r="K11" s="127" t="s">
        <v>206</v>
      </c>
      <c r="L11" s="127" t="s">
        <v>206</v>
      </c>
      <c r="M11" s="127" t="s">
        <v>206</v>
      </c>
    </row>
    <row r="12" spans="1:20" ht="12.75" customHeight="1" outlineLevel="1" x14ac:dyDescent="0.25">
      <c r="A12" s="119"/>
      <c r="B12" s="118" t="s">
        <v>21</v>
      </c>
      <c r="C12" s="113" t="s">
        <v>23</v>
      </c>
      <c r="D12" s="166">
        <f>D14*D13</f>
        <v>10.080388000000001</v>
      </c>
      <c r="E12" s="166">
        <f>E14*E13</f>
        <v>19.999584599999999</v>
      </c>
      <c r="F12" s="166">
        <f t="shared" ref="F12:I12" si="4">F14*F13</f>
        <v>29.841552000000004</v>
      </c>
      <c r="G12" s="166">
        <f t="shared" si="4"/>
        <v>39.817232000000004</v>
      </c>
      <c r="H12" s="166">
        <f t="shared" si="4"/>
        <v>49.792912000000001</v>
      </c>
      <c r="I12" s="166">
        <f t="shared" si="4"/>
        <v>59.768591999999998</v>
      </c>
      <c r="J12" s="127" t="s">
        <v>206</v>
      </c>
      <c r="K12" s="127" t="s">
        <v>206</v>
      </c>
      <c r="L12" s="127" t="s">
        <v>206</v>
      </c>
      <c r="M12" s="127" t="s">
        <v>206</v>
      </c>
    </row>
    <row r="13" spans="1:20" ht="11.25" customHeight="1" outlineLevel="1" x14ac:dyDescent="0.25">
      <c r="A13" s="119"/>
      <c r="B13" s="117" t="s">
        <v>20</v>
      </c>
      <c r="C13" s="113" t="s">
        <v>23</v>
      </c>
      <c r="D13" s="166">
        <f>'5.Исх данные'!D100</f>
        <v>1.06</v>
      </c>
      <c r="E13" s="166">
        <f>'5.Исх данные'!E100</f>
        <v>1.0469999999999999</v>
      </c>
      <c r="F13" s="166">
        <f>'5.Исх данные'!F100</f>
        <v>1.04</v>
      </c>
      <c r="G13" s="166">
        <f>'5.Исх данные'!G100</f>
        <v>1.04</v>
      </c>
      <c r="H13" s="166">
        <f>'5.Исх данные'!H100</f>
        <v>1.04</v>
      </c>
      <c r="I13" s="166">
        <f>'5.Исх данные'!I100</f>
        <v>1.04</v>
      </c>
      <c r="J13" s="127" t="s">
        <v>206</v>
      </c>
      <c r="K13" s="127" t="s">
        <v>206</v>
      </c>
      <c r="L13" s="127" t="s">
        <v>206</v>
      </c>
      <c r="M13" s="127" t="s">
        <v>206</v>
      </c>
    </row>
    <row r="14" spans="1:20" ht="12.75" customHeight="1" outlineLevel="1" x14ac:dyDescent="0.25">
      <c r="A14" s="119"/>
      <c r="B14" s="117" t="s">
        <v>19</v>
      </c>
      <c r="C14" s="113" t="s">
        <v>23</v>
      </c>
      <c r="D14" s="166">
        <f>D15</f>
        <v>9.5098000000000003</v>
      </c>
      <c r="E14" s="166">
        <f>D14+E15</f>
        <v>19.101800000000001</v>
      </c>
      <c r="F14" s="166">
        <f t="shared" ref="F14:I14" si="5">E14+F15</f>
        <v>28.693800000000003</v>
      </c>
      <c r="G14" s="166">
        <f t="shared" si="5"/>
        <v>38.285800000000002</v>
      </c>
      <c r="H14" s="166">
        <f t="shared" si="5"/>
        <v>47.877800000000001</v>
      </c>
      <c r="I14" s="166">
        <f t="shared" si="5"/>
        <v>57.469799999999999</v>
      </c>
      <c r="J14" s="127" t="s">
        <v>206</v>
      </c>
      <c r="K14" s="127" t="s">
        <v>206</v>
      </c>
      <c r="L14" s="127" t="s">
        <v>206</v>
      </c>
      <c r="M14" s="127" t="s">
        <v>206</v>
      </c>
    </row>
    <row r="15" spans="1:20" ht="12" customHeight="1" outlineLevel="1" x14ac:dyDescent="0.25">
      <c r="A15" s="119"/>
      <c r="B15" s="117" t="s">
        <v>18</v>
      </c>
      <c r="C15" s="113" t="s">
        <v>23</v>
      </c>
      <c r="D15" s="166">
        <f>D18-D17-D16</f>
        <v>9.5098000000000003</v>
      </c>
      <c r="E15" s="166">
        <f t="shared" ref="E15:I15" si="6">E18-E17-E16</f>
        <v>9.5920000000000005</v>
      </c>
      <c r="F15" s="166">
        <f t="shared" si="6"/>
        <v>9.5920000000000005</v>
      </c>
      <c r="G15" s="166">
        <f t="shared" si="6"/>
        <v>9.5920000000000005</v>
      </c>
      <c r="H15" s="166">
        <f t="shared" si="6"/>
        <v>9.5920000000000005</v>
      </c>
      <c r="I15" s="166">
        <f t="shared" si="6"/>
        <v>9.5920000000000005</v>
      </c>
      <c r="J15" s="127" t="s">
        <v>206</v>
      </c>
      <c r="K15" s="127" t="s">
        <v>206</v>
      </c>
      <c r="L15" s="127" t="s">
        <v>206</v>
      </c>
      <c r="M15" s="127" t="s">
        <v>206</v>
      </c>
    </row>
    <row r="16" spans="1:20" ht="12.75" customHeight="1" outlineLevel="1" x14ac:dyDescent="0.25">
      <c r="A16" s="119"/>
      <c r="B16" s="117" t="s">
        <v>17</v>
      </c>
      <c r="C16" s="113" t="s">
        <v>23</v>
      </c>
      <c r="D16" s="167">
        <f>-D29*'5.Исх данные'!D103</f>
        <v>2.2000000000000001E-3</v>
      </c>
      <c r="E16" s="167">
        <f>-E29*'5.Исх данные'!E103</f>
        <v>0</v>
      </c>
      <c r="F16" s="167">
        <f>-F29*'5.Исх данные'!F103</f>
        <v>0</v>
      </c>
      <c r="G16" s="167">
        <f>-G29*'5.Исх данные'!G103</f>
        <v>0</v>
      </c>
      <c r="H16" s="167">
        <f>-H29*'5.Исх данные'!H103</f>
        <v>0</v>
      </c>
      <c r="I16" s="167">
        <f>-I29*'5.Исх данные'!I103</f>
        <v>0</v>
      </c>
      <c r="J16" s="127" t="s">
        <v>206</v>
      </c>
      <c r="K16" s="127" t="s">
        <v>206</v>
      </c>
      <c r="L16" s="127" t="s">
        <v>206</v>
      </c>
      <c r="M16" s="127" t="s">
        <v>206</v>
      </c>
    </row>
    <row r="17" spans="1:15" ht="12" customHeight="1" outlineLevel="1" x14ac:dyDescent="0.25">
      <c r="A17" s="119"/>
      <c r="B17" s="117" t="s">
        <v>16</v>
      </c>
      <c r="C17" s="113" t="s">
        <v>23</v>
      </c>
      <c r="D17" s="166">
        <f>IF(D18&lt;=0,0,D18*'5.Исх данные'!D102)</f>
        <v>2.3780000000000001</v>
      </c>
      <c r="E17" s="166">
        <f>E18*'5.Исх данные'!E102</f>
        <v>2.3980000000000001</v>
      </c>
      <c r="F17" s="166">
        <f>F18*'5.Исх данные'!F102</f>
        <v>2.3980000000000001</v>
      </c>
      <c r="G17" s="166">
        <f>G18*'5.Исх данные'!G102</f>
        <v>2.3980000000000001</v>
      </c>
      <c r="H17" s="166">
        <f>H18*'5.Исх данные'!H102</f>
        <v>2.3980000000000001</v>
      </c>
      <c r="I17" s="166">
        <f>I18*'5.Исх данные'!I102</f>
        <v>2.3980000000000001</v>
      </c>
      <c r="J17" s="127" t="s">
        <v>206</v>
      </c>
      <c r="K17" s="127" t="s">
        <v>206</v>
      </c>
      <c r="L17" s="127" t="s">
        <v>206</v>
      </c>
      <c r="M17" s="127" t="s">
        <v>206</v>
      </c>
    </row>
    <row r="18" spans="1:15" ht="12" customHeight="1" outlineLevel="1" x14ac:dyDescent="0.25">
      <c r="A18" s="119"/>
      <c r="B18" s="117" t="s">
        <v>270</v>
      </c>
      <c r="C18" s="113" t="s">
        <v>23</v>
      </c>
      <c r="D18" s="166">
        <f>D38+D29+D28-D19</f>
        <v>11.89</v>
      </c>
      <c r="E18" s="166">
        <f t="shared" ref="E18:I18" si="7">E38+E29+E28-E19</f>
        <v>11.99</v>
      </c>
      <c r="F18" s="166">
        <f t="shared" si="7"/>
        <v>11.99</v>
      </c>
      <c r="G18" s="166">
        <f t="shared" si="7"/>
        <v>11.99</v>
      </c>
      <c r="H18" s="166">
        <f t="shared" si="7"/>
        <v>11.99</v>
      </c>
      <c r="I18" s="166">
        <f t="shared" si="7"/>
        <v>11.99</v>
      </c>
      <c r="J18" s="127" t="s">
        <v>206</v>
      </c>
      <c r="K18" s="127" t="s">
        <v>206</v>
      </c>
      <c r="L18" s="127" t="s">
        <v>206</v>
      </c>
      <c r="M18" s="127" t="s">
        <v>206</v>
      </c>
    </row>
    <row r="19" spans="1:15" ht="12.75" customHeight="1" outlineLevel="1" x14ac:dyDescent="0.25">
      <c r="A19" s="119"/>
      <c r="B19" s="117" t="s">
        <v>15</v>
      </c>
      <c r="C19" s="113" t="s">
        <v>23</v>
      </c>
      <c r="D19" s="166">
        <f>D20*'5.Исх данные'!D107</f>
        <v>1.0000000000000002E-2</v>
      </c>
      <c r="E19" s="166">
        <f>IF(E20=0,$D$20*'5.Исх данные'!E107)</f>
        <v>1.0000000000000002E-2</v>
      </c>
      <c r="F19" s="166">
        <f>IF(F20=0,$D$20*'5.Исх данные'!F107)</f>
        <v>1.0000000000000002E-2</v>
      </c>
      <c r="G19" s="166">
        <f>IF(G20=0,$D$20*'5.Исх данные'!G107)</f>
        <v>1.0000000000000002E-2</v>
      </c>
      <c r="H19" s="166">
        <f>IF(H20=0,$D$20*'5.Исх данные'!H107)</f>
        <v>1.0000000000000002E-2</v>
      </c>
      <c r="I19" s="166">
        <f>IF(I20=0,$D$20*'5.Исх данные'!I107)</f>
        <v>1.0000000000000002E-2</v>
      </c>
      <c r="J19" s="127" t="s">
        <v>206</v>
      </c>
      <c r="K19" s="127" t="s">
        <v>206</v>
      </c>
      <c r="L19" s="127" t="s">
        <v>206</v>
      </c>
      <c r="M19" s="127" t="s">
        <v>206</v>
      </c>
    </row>
    <row r="20" spans="1:15" ht="12.75" customHeight="1" outlineLevel="1" x14ac:dyDescent="0.25">
      <c r="A20" s="119"/>
      <c r="B20" s="117" t="s">
        <v>14</v>
      </c>
      <c r="C20" s="113" t="s">
        <v>23</v>
      </c>
      <c r="D20" s="166">
        <f>-D29</f>
        <v>0.1</v>
      </c>
      <c r="E20" s="166">
        <f>-E29</f>
        <v>0</v>
      </c>
      <c r="F20" s="166">
        <f t="shared" ref="F20:I20" si="8">-F29</f>
        <v>0</v>
      </c>
      <c r="G20" s="166">
        <f t="shared" si="8"/>
        <v>0</v>
      </c>
      <c r="H20" s="166">
        <f t="shared" si="8"/>
        <v>0</v>
      </c>
      <c r="I20" s="166">
        <f t="shared" si="8"/>
        <v>0</v>
      </c>
      <c r="J20" s="127" t="s">
        <v>206</v>
      </c>
      <c r="K20" s="127" t="s">
        <v>206</v>
      </c>
      <c r="L20" s="127" t="s">
        <v>206</v>
      </c>
      <c r="M20" s="127" t="s">
        <v>206</v>
      </c>
    </row>
    <row r="21" spans="1:15" ht="12.75" customHeight="1" outlineLevel="1" x14ac:dyDescent="0.25">
      <c r="A21" s="119"/>
      <c r="B21" s="117" t="s">
        <v>215</v>
      </c>
      <c r="C21" s="113" t="s">
        <v>23</v>
      </c>
      <c r="D21" s="166">
        <f>D22</f>
        <v>0.1</v>
      </c>
      <c r="E21" s="166">
        <f>E22</f>
        <v>0.09</v>
      </c>
      <c r="F21" s="166">
        <f t="shared" ref="F21:I21" si="9">F22</f>
        <v>7.9999999999999988E-2</v>
      </c>
      <c r="G21" s="166">
        <f t="shared" si="9"/>
        <v>6.9999999999999979E-2</v>
      </c>
      <c r="H21" s="166">
        <f t="shared" si="9"/>
        <v>5.9999999999999977E-2</v>
      </c>
      <c r="I21" s="166">
        <f t="shared" si="9"/>
        <v>4.9999999999999975E-2</v>
      </c>
      <c r="J21" s="127" t="s">
        <v>206</v>
      </c>
      <c r="K21" s="127" t="s">
        <v>206</v>
      </c>
      <c r="L21" s="127" t="s">
        <v>206</v>
      </c>
      <c r="M21" s="127" t="s">
        <v>206</v>
      </c>
    </row>
    <row r="22" spans="1:15" ht="12.75" customHeight="1" outlineLevel="2" x14ac:dyDescent="0.25">
      <c r="A22" s="136"/>
      <c r="B22" s="117" t="s">
        <v>216</v>
      </c>
      <c r="C22" s="113" t="s">
        <v>23</v>
      </c>
      <c r="D22" s="166">
        <f>-D29</f>
        <v>0.1</v>
      </c>
      <c r="E22" s="166">
        <f>D23</f>
        <v>0.09</v>
      </c>
      <c r="F22" s="166">
        <f>E23</f>
        <v>7.9999999999999988E-2</v>
      </c>
      <c r="G22" s="166">
        <f t="shared" ref="G22:I22" si="10">F23</f>
        <v>6.9999999999999979E-2</v>
      </c>
      <c r="H22" s="166">
        <f t="shared" si="10"/>
        <v>5.9999999999999977E-2</v>
      </c>
      <c r="I22" s="166">
        <f t="shared" si="10"/>
        <v>4.9999999999999975E-2</v>
      </c>
      <c r="J22" s="127" t="s">
        <v>206</v>
      </c>
      <c r="K22" s="127" t="s">
        <v>206</v>
      </c>
      <c r="L22" s="127" t="s">
        <v>206</v>
      </c>
      <c r="M22" s="127" t="s">
        <v>206</v>
      </c>
    </row>
    <row r="23" spans="1:15" ht="12.75" customHeight="1" outlineLevel="2" x14ac:dyDescent="0.25">
      <c r="A23" s="136"/>
      <c r="B23" s="117" t="s">
        <v>217</v>
      </c>
      <c r="C23" s="113" t="s">
        <v>23</v>
      </c>
      <c r="D23" s="166">
        <f>D20-D19</f>
        <v>0.09</v>
      </c>
      <c r="E23" s="166">
        <f>E22-E19</f>
        <v>7.9999999999999988E-2</v>
      </c>
      <c r="F23" s="166">
        <f>F22-F19</f>
        <v>6.9999999999999979E-2</v>
      </c>
      <c r="G23" s="166">
        <f t="shared" ref="G23:I23" si="11">G22-G19</f>
        <v>5.9999999999999977E-2</v>
      </c>
      <c r="H23" s="166">
        <f t="shared" si="11"/>
        <v>4.9999999999999975E-2</v>
      </c>
      <c r="I23" s="166">
        <f t="shared" si="11"/>
        <v>3.9999999999999973E-2</v>
      </c>
      <c r="J23" s="127" t="s">
        <v>206</v>
      </c>
      <c r="K23" s="127" t="s">
        <v>206</v>
      </c>
      <c r="L23" s="127" t="s">
        <v>206</v>
      </c>
      <c r="M23" s="127" t="s">
        <v>206</v>
      </c>
    </row>
    <row r="24" spans="1:15" ht="17.25" customHeight="1" outlineLevel="1" x14ac:dyDescent="0.25">
      <c r="A24" s="110"/>
      <c r="B24" s="110"/>
      <c r="C24" s="110"/>
      <c r="D24" s="135"/>
      <c r="E24" s="135"/>
      <c r="F24" s="135"/>
      <c r="G24" s="135"/>
      <c r="H24" s="135"/>
      <c r="I24" s="135"/>
      <c r="J24" s="135"/>
      <c r="K24" s="135"/>
      <c r="L24" s="135"/>
      <c r="M24" s="135"/>
    </row>
    <row r="25" spans="1:15" outlineLevel="1" x14ac:dyDescent="0.25">
      <c r="A25" s="110"/>
      <c r="B25" s="131" t="s">
        <v>34</v>
      </c>
      <c r="C25" s="132" t="s">
        <v>213</v>
      </c>
      <c r="D25" s="131">
        <v>2022</v>
      </c>
      <c r="E25" s="131">
        <f>D25+1</f>
        <v>2023</v>
      </c>
      <c r="F25" s="131">
        <f t="shared" ref="F25" si="12">E25+1</f>
        <v>2024</v>
      </c>
      <c r="G25" s="131">
        <f t="shared" ref="G25" si="13">F25+1</f>
        <v>2025</v>
      </c>
      <c r="H25" s="131">
        <f t="shared" ref="H25" si="14">G25+1</f>
        <v>2026</v>
      </c>
      <c r="I25" s="133" t="s">
        <v>39</v>
      </c>
      <c r="J25" s="131" t="s">
        <v>60</v>
      </c>
      <c r="K25" s="131" t="s">
        <v>61</v>
      </c>
      <c r="L25" s="131" t="s">
        <v>60</v>
      </c>
      <c r="M25" s="131" t="s">
        <v>60</v>
      </c>
    </row>
    <row r="26" spans="1:15" ht="16.5" customHeight="1" outlineLevel="1" x14ac:dyDescent="0.25">
      <c r="A26" s="119"/>
      <c r="B26" s="181" t="s">
        <v>24</v>
      </c>
      <c r="C26" s="141" t="s">
        <v>23</v>
      </c>
      <c r="D26" s="194">
        <f>D38+D29+D28</f>
        <v>11.9</v>
      </c>
      <c r="E26" s="194">
        <f t="shared" ref="E26:I26" si="15">E38+E29+E28</f>
        <v>12</v>
      </c>
      <c r="F26" s="194">
        <f t="shared" si="15"/>
        <v>12</v>
      </c>
      <c r="G26" s="194">
        <f t="shared" si="15"/>
        <v>12</v>
      </c>
      <c r="H26" s="194">
        <f t="shared" si="15"/>
        <v>12</v>
      </c>
      <c r="I26" s="194">
        <f t="shared" si="15"/>
        <v>12</v>
      </c>
      <c r="J26" s="182" t="s">
        <v>206</v>
      </c>
      <c r="K26" s="182" t="s">
        <v>206</v>
      </c>
      <c r="L26" s="182" t="s">
        <v>206</v>
      </c>
      <c r="M26" s="182" t="s">
        <v>206</v>
      </c>
      <c r="N26" s="192"/>
      <c r="O26" s="31"/>
    </row>
    <row r="27" spans="1:15" ht="11.25" customHeight="1" outlineLevel="2" x14ac:dyDescent="0.25">
      <c r="A27" s="119"/>
      <c r="B27" s="255" t="s">
        <v>254</v>
      </c>
      <c r="C27" s="113" t="s">
        <v>23</v>
      </c>
      <c r="D27" s="120">
        <f>(D38+D29)</f>
        <v>11.9</v>
      </c>
      <c r="E27" s="120">
        <f t="shared" ref="E27:I27" si="16">(E38+E29)</f>
        <v>12</v>
      </c>
      <c r="F27" s="120">
        <f t="shared" si="16"/>
        <v>12</v>
      </c>
      <c r="G27" s="120">
        <f t="shared" si="16"/>
        <v>12</v>
      </c>
      <c r="H27" s="120">
        <f t="shared" si="16"/>
        <v>12</v>
      </c>
      <c r="I27" s="120">
        <f t="shared" si="16"/>
        <v>12</v>
      </c>
      <c r="J27" s="127"/>
      <c r="K27" s="127"/>
      <c r="L27" s="127"/>
      <c r="M27" s="127"/>
      <c r="N27" s="175"/>
      <c r="O27" s="174"/>
    </row>
    <row r="28" spans="1:15" ht="11.25" customHeight="1" outlineLevel="2" x14ac:dyDescent="0.25">
      <c r="A28" s="119"/>
      <c r="B28" s="255" t="s">
        <v>255</v>
      </c>
      <c r="C28" s="113" t="s">
        <v>23</v>
      </c>
      <c r="D28" s="190">
        <f>D31</f>
        <v>0</v>
      </c>
      <c r="E28" s="190">
        <f t="shared" ref="E28:I28" si="17">E31</f>
        <v>0</v>
      </c>
      <c r="F28" s="190">
        <f t="shared" si="17"/>
        <v>0</v>
      </c>
      <c r="G28" s="190">
        <f t="shared" si="17"/>
        <v>0</v>
      </c>
      <c r="H28" s="190">
        <f t="shared" si="17"/>
        <v>0</v>
      </c>
      <c r="I28" s="190">
        <f t="shared" si="17"/>
        <v>0</v>
      </c>
      <c r="J28" s="127"/>
      <c r="K28" s="127"/>
      <c r="L28" s="127"/>
      <c r="M28" s="127"/>
      <c r="N28" s="175"/>
      <c r="O28" s="174"/>
    </row>
    <row r="29" spans="1:15" ht="24" customHeight="1" outlineLevel="1" x14ac:dyDescent="0.25">
      <c r="A29" s="119"/>
      <c r="B29" s="181" t="s">
        <v>97</v>
      </c>
      <c r="C29" s="141" t="s">
        <v>23</v>
      </c>
      <c r="D29" s="151">
        <f>-'5.Исх данные'!D25</f>
        <v>-0.1</v>
      </c>
      <c r="E29" s="151">
        <f>-'5.Исх данные'!E25</f>
        <v>0</v>
      </c>
      <c r="F29" s="151">
        <f>-'5.Исх данные'!F25</f>
        <v>0</v>
      </c>
      <c r="G29" s="151">
        <f>-'5.Исх данные'!G25</f>
        <v>0</v>
      </c>
      <c r="H29" s="151">
        <f>-'5.Исх данные'!H25</f>
        <v>0</v>
      </c>
      <c r="I29" s="151">
        <f>-'5.Исх данные'!I25</f>
        <v>0</v>
      </c>
      <c r="J29" s="182" t="s">
        <v>206</v>
      </c>
      <c r="K29" s="182" t="s">
        <v>206</v>
      </c>
      <c r="L29" s="182" t="s">
        <v>206</v>
      </c>
      <c r="M29" s="182" t="s">
        <v>206</v>
      </c>
      <c r="N29" s="174"/>
      <c r="O29" s="174"/>
    </row>
    <row r="30" spans="1:15" ht="16.5" customHeight="1" outlineLevel="1" x14ac:dyDescent="0.25">
      <c r="A30" s="119"/>
      <c r="B30" s="84" t="s">
        <v>25</v>
      </c>
      <c r="C30" s="113" t="s">
        <v>23</v>
      </c>
      <c r="D30" s="120">
        <f>-D38</f>
        <v>-12</v>
      </c>
      <c r="E30" s="120">
        <f t="shared" ref="E30:I30" si="18">-E38</f>
        <v>-12</v>
      </c>
      <c r="F30" s="120">
        <f t="shared" si="18"/>
        <v>-12</v>
      </c>
      <c r="G30" s="120">
        <f t="shared" si="18"/>
        <v>-12</v>
      </c>
      <c r="H30" s="120">
        <f t="shared" si="18"/>
        <v>-12</v>
      </c>
      <c r="I30" s="120">
        <f t="shared" si="18"/>
        <v>-12</v>
      </c>
      <c r="J30" s="127" t="s">
        <v>206</v>
      </c>
      <c r="K30" s="127" t="s">
        <v>206</v>
      </c>
      <c r="L30" s="127" t="s">
        <v>206</v>
      </c>
      <c r="M30" s="127" t="s">
        <v>206</v>
      </c>
    </row>
    <row r="31" spans="1:15" ht="15.75" customHeight="1" outlineLevel="1" x14ac:dyDescent="0.25">
      <c r="A31" s="119"/>
      <c r="B31" s="181" t="s">
        <v>26</v>
      </c>
      <c r="C31" s="141" t="s">
        <v>23</v>
      </c>
      <c r="D31" s="195">
        <f>D35-D32</f>
        <v>0</v>
      </c>
      <c r="E31" s="195">
        <f>E35-E32</f>
        <v>0</v>
      </c>
      <c r="F31" s="195">
        <f t="shared" ref="F31:I31" si="19">F35-F32</f>
        <v>0</v>
      </c>
      <c r="G31" s="195">
        <f t="shared" si="19"/>
        <v>0</v>
      </c>
      <c r="H31" s="195">
        <f t="shared" si="19"/>
        <v>0</v>
      </c>
      <c r="I31" s="195">
        <f t="shared" si="19"/>
        <v>0</v>
      </c>
      <c r="J31" s="182" t="s">
        <v>206</v>
      </c>
      <c r="K31" s="182" t="s">
        <v>206</v>
      </c>
      <c r="L31" s="182" t="s">
        <v>206</v>
      </c>
      <c r="M31" s="182" t="s">
        <v>206</v>
      </c>
    </row>
    <row r="32" spans="1:15" ht="12" customHeight="1" outlineLevel="1" x14ac:dyDescent="0.25">
      <c r="A32" s="119"/>
      <c r="B32" s="115" t="s">
        <v>263</v>
      </c>
      <c r="C32" s="113" t="s">
        <v>23</v>
      </c>
      <c r="D32" s="191">
        <f>'5.Исх данные'!D33</f>
        <v>1500</v>
      </c>
      <c r="E32" s="191">
        <f>'5.Исх данные'!E33</f>
        <v>1500</v>
      </c>
      <c r="F32" s="191">
        <f>'5.Исх данные'!F33</f>
        <v>1500</v>
      </c>
      <c r="G32" s="191">
        <f>'5.Исх данные'!G33</f>
        <v>1500</v>
      </c>
      <c r="H32" s="191">
        <f>'5.Исх данные'!H33</f>
        <v>1500</v>
      </c>
      <c r="I32" s="191">
        <f>'5.Исх данные'!I33</f>
        <v>1500</v>
      </c>
      <c r="J32" s="127"/>
      <c r="K32" s="127"/>
      <c r="L32" s="127"/>
      <c r="M32" s="127"/>
    </row>
    <row r="33" spans="1:13" ht="10.5" customHeight="1" outlineLevel="1" x14ac:dyDescent="0.25">
      <c r="A33" s="119"/>
      <c r="B33" s="115" t="s">
        <v>264</v>
      </c>
      <c r="C33" s="113" t="s">
        <v>266</v>
      </c>
      <c r="D33" s="191">
        <f>'5.Исх данные'!D34</f>
        <v>15000</v>
      </c>
      <c r="E33" s="191">
        <f>'5.Исх данные'!E34</f>
        <v>15000</v>
      </c>
      <c r="F33" s="191">
        <f>'5.Исх данные'!F34</f>
        <v>15000</v>
      </c>
      <c r="G33" s="191">
        <f>'5.Исх данные'!G34</f>
        <v>15000</v>
      </c>
      <c r="H33" s="191">
        <f>'5.Исх данные'!H34</f>
        <v>15000</v>
      </c>
      <c r="I33" s="191">
        <f>'5.Исх данные'!I34</f>
        <v>15000</v>
      </c>
      <c r="J33" s="127"/>
      <c r="K33" s="127"/>
      <c r="L33" s="127"/>
      <c r="M33" s="127"/>
    </row>
    <row r="34" spans="1:13" ht="10.5" customHeight="1" outlineLevel="1" x14ac:dyDescent="0.25">
      <c r="A34" s="119"/>
      <c r="B34" s="115" t="s">
        <v>265</v>
      </c>
      <c r="C34" s="157" t="s">
        <v>267</v>
      </c>
      <c r="D34" s="191">
        <f>'5.Исх данные'!D35</f>
        <v>100</v>
      </c>
      <c r="E34" s="191">
        <f>'5.Исх данные'!E35</f>
        <v>100</v>
      </c>
      <c r="F34" s="191">
        <f>'5.Исх данные'!F35</f>
        <v>100</v>
      </c>
      <c r="G34" s="191">
        <f>'5.Исх данные'!G35</f>
        <v>100</v>
      </c>
      <c r="H34" s="191">
        <f>'5.Исх данные'!H35</f>
        <v>100</v>
      </c>
      <c r="I34" s="191">
        <f>'5.Исх данные'!I35</f>
        <v>100</v>
      </c>
      <c r="J34" s="127"/>
      <c r="K34" s="127"/>
      <c r="L34" s="127"/>
      <c r="M34" s="127"/>
    </row>
    <row r="35" spans="1:13" ht="12" customHeight="1" outlineLevel="1" x14ac:dyDescent="0.25">
      <c r="A35" s="119"/>
      <c r="B35" s="115" t="s">
        <v>260</v>
      </c>
      <c r="C35" s="113" t="s">
        <v>23</v>
      </c>
      <c r="D35" s="191">
        <f>'5.Исх данные'!D38</f>
        <v>1500</v>
      </c>
      <c r="E35" s="191">
        <f>'5.Исх данные'!E38</f>
        <v>1500</v>
      </c>
      <c r="F35" s="191">
        <f>'5.Исх данные'!F38</f>
        <v>1500</v>
      </c>
      <c r="G35" s="191">
        <f>'5.Исх данные'!G38</f>
        <v>1500</v>
      </c>
      <c r="H35" s="191">
        <f>'5.Исх данные'!H38</f>
        <v>1500</v>
      </c>
      <c r="I35" s="191">
        <f>'5.Исх данные'!I38</f>
        <v>1500</v>
      </c>
      <c r="J35" s="127"/>
      <c r="K35" s="127"/>
      <c r="L35" s="127"/>
      <c r="M35" s="127"/>
    </row>
    <row r="36" spans="1:13" ht="12" customHeight="1" outlineLevel="1" x14ac:dyDescent="0.25">
      <c r="A36" s="119"/>
      <c r="B36" s="115" t="s">
        <v>261</v>
      </c>
      <c r="C36" s="113" t="s">
        <v>266</v>
      </c>
      <c r="D36" s="191">
        <f>'5.Исх данные'!D39</f>
        <v>15000</v>
      </c>
      <c r="E36" s="191">
        <f>'5.Исх данные'!E39</f>
        <v>15000</v>
      </c>
      <c r="F36" s="191">
        <f>'5.Исх данные'!F39</f>
        <v>15000</v>
      </c>
      <c r="G36" s="191">
        <f>'5.Исх данные'!G39</f>
        <v>15000</v>
      </c>
      <c r="H36" s="191">
        <f>'5.Исх данные'!H39</f>
        <v>15000</v>
      </c>
      <c r="I36" s="191">
        <f>'5.Исх данные'!I39</f>
        <v>15000</v>
      </c>
      <c r="J36" s="127"/>
      <c r="K36" s="127"/>
      <c r="L36" s="127"/>
      <c r="M36" s="127"/>
    </row>
    <row r="37" spans="1:13" ht="11.25" customHeight="1" outlineLevel="1" x14ac:dyDescent="0.25">
      <c r="A37" s="119"/>
      <c r="B37" s="115" t="s">
        <v>262</v>
      </c>
      <c r="C37" s="157" t="s">
        <v>267</v>
      </c>
      <c r="D37" s="191">
        <f>'5.Исх данные'!D40</f>
        <v>100</v>
      </c>
      <c r="E37" s="191">
        <f>'5.Исх данные'!E40</f>
        <v>100</v>
      </c>
      <c r="F37" s="191">
        <f>'5.Исх данные'!F40</f>
        <v>100</v>
      </c>
      <c r="G37" s="191">
        <f>'5.Исх данные'!G40</f>
        <v>100</v>
      </c>
      <c r="H37" s="191">
        <f>'5.Исх данные'!H40</f>
        <v>100</v>
      </c>
      <c r="I37" s="191">
        <f>'5.Исх данные'!I40</f>
        <v>100</v>
      </c>
      <c r="J37" s="127"/>
      <c r="K37" s="127"/>
      <c r="L37" s="127"/>
      <c r="M37" s="127"/>
    </row>
    <row r="38" spans="1:13" ht="24" customHeight="1" outlineLevel="1" x14ac:dyDescent="0.25">
      <c r="A38" s="119"/>
      <c r="B38" s="181" t="s">
        <v>29</v>
      </c>
      <c r="C38" s="141" t="s">
        <v>23</v>
      </c>
      <c r="D38" s="151">
        <f>D40-D43</f>
        <v>12</v>
      </c>
      <c r="E38" s="151">
        <f t="shared" ref="E38:I38" si="20">E40-E43</f>
        <v>12</v>
      </c>
      <c r="F38" s="151">
        <f t="shared" si="20"/>
        <v>12</v>
      </c>
      <c r="G38" s="151">
        <f t="shared" si="20"/>
        <v>12</v>
      </c>
      <c r="H38" s="151">
        <f t="shared" si="20"/>
        <v>12</v>
      </c>
      <c r="I38" s="151">
        <f t="shared" si="20"/>
        <v>12</v>
      </c>
      <c r="J38" s="184" t="s">
        <v>206</v>
      </c>
      <c r="K38" s="184" t="s">
        <v>206</v>
      </c>
      <c r="L38" s="184" t="s">
        <v>206</v>
      </c>
      <c r="M38" s="184" t="s">
        <v>206</v>
      </c>
    </row>
    <row r="39" spans="1:13" outlineLevel="1" x14ac:dyDescent="0.25">
      <c r="A39" s="119"/>
      <c r="B39" s="84" t="s">
        <v>55</v>
      </c>
      <c r="C39" s="113"/>
      <c r="D39" s="121">
        <f>IF(D43&lt;D40,(D43/D40*100%),0)</f>
        <v>0.5</v>
      </c>
      <c r="E39" s="121">
        <f t="shared" ref="E39:I39" si="21">IF(E43&lt;E40,(E43/E40*100%),0)</f>
        <v>0.5</v>
      </c>
      <c r="F39" s="121">
        <f t="shared" si="21"/>
        <v>0.5</v>
      </c>
      <c r="G39" s="121">
        <f t="shared" si="21"/>
        <v>0.5</v>
      </c>
      <c r="H39" s="121">
        <f t="shared" si="21"/>
        <v>0.5</v>
      </c>
      <c r="I39" s="121">
        <f t="shared" si="21"/>
        <v>0.5</v>
      </c>
      <c r="J39" s="127" t="s">
        <v>206</v>
      </c>
      <c r="K39" s="127" t="s">
        <v>206</v>
      </c>
      <c r="L39" s="127" t="s">
        <v>206</v>
      </c>
      <c r="M39" s="127" t="s">
        <v>206</v>
      </c>
    </row>
    <row r="40" spans="1:13" outlineLevel="1" x14ac:dyDescent="0.25">
      <c r="A40" s="119"/>
      <c r="B40" s="177" t="s">
        <v>50</v>
      </c>
      <c r="C40" s="178" t="s">
        <v>23</v>
      </c>
      <c r="D40" s="179">
        <f>'5.Исх данные'!D13</f>
        <v>24</v>
      </c>
      <c r="E40" s="179">
        <f>'5.Исх данные'!E13</f>
        <v>24</v>
      </c>
      <c r="F40" s="179">
        <f>'5.Исх данные'!F13</f>
        <v>24</v>
      </c>
      <c r="G40" s="179">
        <f>'5.Исх данные'!G13</f>
        <v>24</v>
      </c>
      <c r="H40" s="179">
        <f>'5.Исх данные'!H13</f>
        <v>24</v>
      </c>
      <c r="I40" s="179">
        <f>'5.Исх данные'!I13</f>
        <v>24</v>
      </c>
      <c r="J40" s="180" t="s">
        <v>206</v>
      </c>
      <c r="K40" s="180" t="s">
        <v>206</v>
      </c>
      <c r="L40" s="180" t="s">
        <v>206</v>
      </c>
      <c r="M40" s="180" t="s">
        <v>206</v>
      </c>
    </row>
    <row r="41" spans="1:13" ht="10.5" customHeight="1" outlineLevel="1" x14ac:dyDescent="0.25">
      <c r="A41" s="119"/>
      <c r="B41" s="84" t="s">
        <v>256</v>
      </c>
      <c r="C41" s="113" t="s">
        <v>43</v>
      </c>
      <c r="D41" s="120">
        <f>'5.Исх данные'!D15</f>
        <v>12</v>
      </c>
      <c r="E41" s="120">
        <f>'5.Исх данные'!E15</f>
        <v>12</v>
      </c>
      <c r="F41" s="120">
        <f>'5.Исх данные'!F15</f>
        <v>12</v>
      </c>
      <c r="G41" s="120">
        <f>'5.Исх данные'!G15</f>
        <v>12</v>
      </c>
      <c r="H41" s="120">
        <f>'5.Исх данные'!H15</f>
        <v>12</v>
      </c>
      <c r="I41" s="120">
        <f>'5.Исх данные'!I15</f>
        <v>12</v>
      </c>
      <c r="J41" s="127" t="s">
        <v>206</v>
      </c>
      <c r="K41" s="127" t="s">
        <v>206</v>
      </c>
      <c r="L41" s="127" t="s">
        <v>206</v>
      </c>
      <c r="M41" s="127" t="s">
        <v>206</v>
      </c>
    </row>
    <row r="42" spans="1:13" ht="11.25" customHeight="1" outlineLevel="1" x14ac:dyDescent="0.25">
      <c r="A42" s="119"/>
      <c r="B42" s="84" t="s">
        <v>257</v>
      </c>
      <c r="C42" s="113" t="s">
        <v>44</v>
      </c>
      <c r="D42" s="120">
        <f>'5.Исх данные'!D16</f>
        <v>2</v>
      </c>
      <c r="E42" s="120">
        <f>'5.Исх данные'!E16</f>
        <v>2</v>
      </c>
      <c r="F42" s="120">
        <f>'5.Исх данные'!F16</f>
        <v>2</v>
      </c>
      <c r="G42" s="120">
        <f>'5.Исх данные'!G16</f>
        <v>2</v>
      </c>
      <c r="H42" s="120">
        <f>'5.Исх данные'!H16</f>
        <v>2</v>
      </c>
      <c r="I42" s="120">
        <f>'5.Исх данные'!I16</f>
        <v>2</v>
      </c>
      <c r="J42" s="127" t="s">
        <v>206</v>
      </c>
      <c r="K42" s="127" t="s">
        <v>206</v>
      </c>
      <c r="L42" s="127" t="s">
        <v>206</v>
      </c>
      <c r="M42" s="127" t="s">
        <v>206</v>
      </c>
    </row>
    <row r="43" spans="1:13" outlineLevel="1" x14ac:dyDescent="0.25">
      <c r="A43" s="119"/>
      <c r="B43" s="177" t="s">
        <v>51</v>
      </c>
      <c r="C43" s="178" t="s">
        <v>23</v>
      </c>
      <c r="D43" s="179">
        <f>'5.Исх данные'!D19</f>
        <v>12</v>
      </c>
      <c r="E43" s="179">
        <f>'5.Исх данные'!E19</f>
        <v>12</v>
      </c>
      <c r="F43" s="179">
        <f>'5.Исх данные'!F19</f>
        <v>12</v>
      </c>
      <c r="G43" s="179">
        <f>'5.Исх данные'!G19</f>
        <v>12</v>
      </c>
      <c r="H43" s="179">
        <f>'5.Исх данные'!H19</f>
        <v>12</v>
      </c>
      <c r="I43" s="179">
        <f>'5.Исх данные'!I19</f>
        <v>12</v>
      </c>
      <c r="J43" s="180" t="s">
        <v>206</v>
      </c>
      <c r="K43" s="180" t="s">
        <v>206</v>
      </c>
      <c r="L43" s="180" t="s">
        <v>206</v>
      </c>
      <c r="M43" s="180" t="s">
        <v>206</v>
      </c>
    </row>
    <row r="44" spans="1:13" ht="11.25" customHeight="1" outlineLevel="1" x14ac:dyDescent="0.25">
      <c r="A44" s="119"/>
      <c r="B44" s="84" t="s">
        <v>258</v>
      </c>
      <c r="C44" s="113" t="s">
        <v>43</v>
      </c>
      <c r="D44" s="120">
        <f>'5.Исх данные'!D21</f>
        <v>12</v>
      </c>
      <c r="E44" s="120">
        <f>'5.Исх данные'!E21</f>
        <v>12</v>
      </c>
      <c r="F44" s="120">
        <f>'5.Исх данные'!F21</f>
        <v>12</v>
      </c>
      <c r="G44" s="120">
        <f>'5.Исх данные'!G21</f>
        <v>12</v>
      </c>
      <c r="H44" s="120">
        <f>'5.Исх данные'!H21</f>
        <v>12</v>
      </c>
      <c r="I44" s="120">
        <f>'5.Исх данные'!I21</f>
        <v>12</v>
      </c>
      <c r="J44" s="127" t="s">
        <v>206</v>
      </c>
      <c r="K44" s="127" t="s">
        <v>206</v>
      </c>
      <c r="L44" s="127" t="s">
        <v>206</v>
      </c>
      <c r="M44" s="127" t="s">
        <v>206</v>
      </c>
    </row>
    <row r="45" spans="1:13" ht="10.5" customHeight="1" outlineLevel="1" x14ac:dyDescent="0.25">
      <c r="A45" s="119"/>
      <c r="B45" s="84" t="s">
        <v>259</v>
      </c>
      <c r="C45" s="113" t="s">
        <v>54</v>
      </c>
      <c r="D45" s="120">
        <f>'5.Исх данные'!D22</f>
        <v>1</v>
      </c>
      <c r="E45" s="120">
        <f>'5.Исх данные'!E22</f>
        <v>1</v>
      </c>
      <c r="F45" s="120">
        <f>'5.Исх данные'!F22</f>
        <v>1</v>
      </c>
      <c r="G45" s="120">
        <f>'5.Исх данные'!G22</f>
        <v>1</v>
      </c>
      <c r="H45" s="120">
        <f>'5.Исх данные'!H22</f>
        <v>1</v>
      </c>
      <c r="I45" s="120">
        <f>'5.Исх данные'!I22</f>
        <v>1</v>
      </c>
      <c r="J45" s="127" t="s">
        <v>206</v>
      </c>
      <c r="K45" s="127" t="s">
        <v>206</v>
      </c>
      <c r="L45" s="127" t="s">
        <v>206</v>
      </c>
      <c r="M45" s="127" t="s">
        <v>206</v>
      </c>
    </row>
    <row r="46" spans="1:13" x14ac:dyDescent="0.25">
      <c r="A46" s="119"/>
      <c r="B46" s="110"/>
      <c r="C46" s="110"/>
      <c r="D46" s="135"/>
      <c r="E46" s="135"/>
      <c r="F46" s="135"/>
      <c r="G46" s="135"/>
      <c r="H46" s="135"/>
      <c r="I46" s="135"/>
      <c r="J46" s="135"/>
      <c r="K46" s="135"/>
      <c r="L46" s="135"/>
      <c r="M46" s="135"/>
    </row>
    <row r="47" spans="1:13" x14ac:dyDescent="0.25">
      <c r="A47" s="125" t="s">
        <v>28</v>
      </c>
      <c r="B47" s="126" t="s">
        <v>208</v>
      </c>
      <c r="C47" s="331"/>
      <c r="D47" s="332"/>
      <c r="E47" s="332"/>
      <c r="F47" s="332"/>
      <c r="G47" s="332"/>
      <c r="H47" s="332"/>
      <c r="I47" s="332"/>
      <c r="J47" s="332"/>
      <c r="K47" s="332"/>
      <c r="L47" s="332"/>
      <c r="M47" s="332"/>
    </row>
    <row r="48" spans="1:13" outlineLevel="1" x14ac:dyDescent="0.25">
      <c r="A48" s="112"/>
      <c r="B48" s="122" t="s">
        <v>34</v>
      </c>
      <c r="C48" s="124" t="s">
        <v>205</v>
      </c>
      <c r="D48" s="122">
        <v>2022</v>
      </c>
      <c r="E48" s="122">
        <f>D48+1</f>
        <v>2023</v>
      </c>
      <c r="F48" s="122">
        <f t="shared" ref="F48" si="22">E48+1</f>
        <v>2024</v>
      </c>
      <c r="G48" s="122">
        <f t="shared" ref="G48" si="23">F48+1</f>
        <v>2025</v>
      </c>
      <c r="H48" s="122">
        <f t="shared" ref="H48" si="24">G48+1</f>
        <v>2026</v>
      </c>
      <c r="I48" s="123" t="s">
        <v>39</v>
      </c>
      <c r="J48" s="122" t="s">
        <v>60</v>
      </c>
      <c r="K48" s="122" t="s">
        <v>61</v>
      </c>
      <c r="L48" s="122" t="s">
        <v>60</v>
      </c>
      <c r="M48" s="122" t="s">
        <v>60</v>
      </c>
    </row>
    <row r="49" spans="1:13" ht="12.75" customHeight="1" outlineLevel="1" x14ac:dyDescent="0.25">
      <c r="A49" s="119"/>
      <c r="B49" s="116" t="s">
        <v>22</v>
      </c>
      <c r="C49" s="113" t="s">
        <v>23</v>
      </c>
      <c r="D49" s="165">
        <f>D50</f>
        <v>-25.558932000000002</v>
      </c>
      <c r="E49" s="165">
        <f>D49+E50</f>
        <v>-75.942875400000005</v>
      </c>
      <c r="F49" s="165">
        <f t="shared" ref="F49" si="25">E49+F50</f>
        <v>-150.96036340000001</v>
      </c>
      <c r="G49" s="165">
        <f t="shared" ref="G49" si="26">F49+G50</f>
        <v>-250.94825140000003</v>
      </c>
      <c r="H49" s="165">
        <f t="shared" ref="H49" si="27">G49+H50</f>
        <v>-375.90653940000004</v>
      </c>
      <c r="I49" s="165">
        <f t="shared" ref="I49" si="28">H49+I50</f>
        <v>-525.83522740000012</v>
      </c>
      <c r="J49" s="127" t="s">
        <v>206</v>
      </c>
      <c r="K49" s="127" t="s">
        <v>206</v>
      </c>
      <c r="L49" s="127" t="s">
        <v>206</v>
      </c>
      <c r="M49" s="127" t="s">
        <v>206</v>
      </c>
    </row>
    <row r="50" spans="1:13" ht="11.25" customHeight="1" outlineLevel="1" x14ac:dyDescent="0.25">
      <c r="A50" s="119"/>
      <c r="B50" s="118" t="s">
        <v>21</v>
      </c>
      <c r="C50" s="113" t="s">
        <v>23</v>
      </c>
      <c r="D50" s="166">
        <f>D52*D51</f>
        <v>-25.558932000000002</v>
      </c>
      <c r="E50" s="166">
        <f>E52*E51</f>
        <v>-50.383943400000007</v>
      </c>
      <c r="F50" s="166">
        <f t="shared" ref="F50" si="29">F52*F51</f>
        <v>-75.017488000000014</v>
      </c>
      <c r="G50" s="166">
        <f t="shared" ref="G50" si="30">G52*G51</f>
        <v>-99.987888000000027</v>
      </c>
      <c r="H50" s="166">
        <f t="shared" ref="H50" si="31">H52*H51</f>
        <v>-124.95828800000002</v>
      </c>
      <c r="I50" s="166">
        <f t="shared" ref="I50" si="32">I52*I51</f>
        <v>-149.92868800000002</v>
      </c>
      <c r="J50" s="127" t="s">
        <v>206</v>
      </c>
      <c r="K50" s="127" t="s">
        <v>206</v>
      </c>
      <c r="L50" s="127" t="s">
        <v>206</v>
      </c>
      <c r="M50" s="127" t="s">
        <v>206</v>
      </c>
    </row>
    <row r="51" spans="1:13" ht="10.5" customHeight="1" outlineLevel="1" x14ac:dyDescent="0.25">
      <c r="A51" s="119"/>
      <c r="B51" s="117" t="s">
        <v>20</v>
      </c>
      <c r="C51" s="113" t="s">
        <v>23</v>
      </c>
      <c r="D51" s="166">
        <f>'5.Исх данные'!D100</f>
        <v>1.06</v>
      </c>
      <c r="E51" s="166">
        <f>'5.Исх данные'!E100</f>
        <v>1.0469999999999999</v>
      </c>
      <c r="F51" s="166">
        <f>'5.Исх данные'!F100</f>
        <v>1.04</v>
      </c>
      <c r="G51" s="166">
        <f>'5.Исх данные'!G100</f>
        <v>1.04</v>
      </c>
      <c r="H51" s="166">
        <f>'5.Исх данные'!H100</f>
        <v>1.04</v>
      </c>
      <c r="I51" s="166">
        <f>'5.Исх данные'!I100</f>
        <v>1.04</v>
      </c>
      <c r="J51" s="127" t="s">
        <v>206</v>
      </c>
      <c r="K51" s="127" t="s">
        <v>206</v>
      </c>
      <c r="L51" s="127" t="s">
        <v>206</v>
      </c>
      <c r="M51" s="127" t="s">
        <v>206</v>
      </c>
    </row>
    <row r="52" spans="1:13" ht="11.25" customHeight="1" outlineLevel="1" x14ac:dyDescent="0.25">
      <c r="A52" s="119"/>
      <c r="B52" s="117" t="s">
        <v>19</v>
      </c>
      <c r="C52" s="113" t="s">
        <v>23</v>
      </c>
      <c r="D52" s="166">
        <f>D53</f>
        <v>-24.112200000000001</v>
      </c>
      <c r="E52" s="166">
        <f>D52+E53</f>
        <v>-48.122200000000007</v>
      </c>
      <c r="F52" s="166">
        <f t="shared" ref="F52" si="33">E52+F53</f>
        <v>-72.132200000000012</v>
      </c>
      <c r="G52" s="166">
        <f t="shared" ref="G52" si="34">F52+G53</f>
        <v>-96.142200000000017</v>
      </c>
      <c r="H52" s="166">
        <f t="shared" ref="H52" si="35">G52+H53</f>
        <v>-120.15220000000002</v>
      </c>
      <c r="I52" s="166">
        <f t="shared" ref="I52" si="36">H52+I53</f>
        <v>-144.16220000000001</v>
      </c>
      <c r="J52" s="127" t="s">
        <v>206</v>
      </c>
      <c r="K52" s="127" t="s">
        <v>206</v>
      </c>
      <c r="L52" s="127" t="s">
        <v>206</v>
      </c>
      <c r="M52" s="127" t="s">
        <v>206</v>
      </c>
    </row>
    <row r="53" spans="1:13" ht="11.25" customHeight="1" outlineLevel="1" x14ac:dyDescent="0.25">
      <c r="A53" s="119"/>
      <c r="B53" s="117" t="s">
        <v>18</v>
      </c>
      <c r="C53" s="113" t="s">
        <v>23</v>
      </c>
      <c r="D53" s="166">
        <f>D56-D55-D54</f>
        <v>-24.112200000000001</v>
      </c>
      <c r="E53" s="166">
        <f t="shared" ref="E53:I53" si="37">E56-E55-E54</f>
        <v>-24.01</v>
      </c>
      <c r="F53" s="166">
        <f t="shared" si="37"/>
        <v>-24.01</v>
      </c>
      <c r="G53" s="166">
        <f t="shared" si="37"/>
        <v>-24.01</v>
      </c>
      <c r="H53" s="166">
        <f t="shared" si="37"/>
        <v>-24.01</v>
      </c>
      <c r="I53" s="166">
        <f t="shared" si="37"/>
        <v>-24.01</v>
      </c>
      <c r="J53" s="127" t="s">
        <v>206</v>
      </c>
      <c r="K53" s="127" t="s">
        <v>206</v>
      </c>
      <c r="L53" s="127" t="s">
        <v>206</v>
      </c>
      <c r="M53" s="127" t="s">
        <v>206</v>
      </c>
    </row>
    <row r="54" spans="1:13" ht="11.25" customHeight="1" outlineLevel="1" x14ac:dyDescent="0.25">
      <c r="A54" s="119"/>
      <c r="B54" s="117" t="s">
        <v>17</v>
      </c>
      <c r="C54" s="113" t="s">
        <v>23</v>
      </c>
      <c r="D54" s="167">
        <f>-D67*'5.Исх данные'!D103</f>
        <v>2.2000000000000001E-3</v>
      </c>
      <c r="E54" s="167">
        <f>E29*'5.Исх данные'!E103</f>
        <v>0</v>
      </c>
      <c r="F54" s="167">
        <f>F29*'5.Исх данные'!F103</f>
        <v>0</v>
      </c>
      <c r="G54" s="167">
        <f>G29*'5.Исх данные'!G103</f>
        <v>0</v>
      </c>
      <c r="H54" s="167">
        <f>H29*'5.Исх данные'!H103</f>
        <v>0</v>
      </c>
      <c r="I54" s="167">
        <f>I29*'5.Исх данные'!I103</f>
        <v>0</v>
      </c>
      <c r="J54" s="127" t="s">
        <v>206</v>
      </c>
      <c r="K54" s="127" t="s">
        <v>206</v>
      </c>
      <c r="L54" s="127" t="s">
        <v>206</v>
      </c>
      <c r="M54" s="127" t="s">
        <v>206</v>
      </c>
    </row>
    <row r="55" spans="1:13" ht="12.75" customHeight="1" outlineLevel="1" x14ac:dyDescent="0.25">
      <c r="A55" s="119"/>
      <c r="B55" s="117" t="s">
        <v>16</v>
      </c>
      <c r="C55" s="113" t="s">
        <v>23</v>
      </c>
      <c r="D55" s="166">
        <f>IF(D56&lt;=0,0,D56*'5.Исх данные'!D102)</f>
        <v>0</v>
      </c>
      <c r="E55" s="166">
        <f>IF(E56&lt;=0,0,E56*'5.Исх данные'!E102)</f>
        <v>0</v>
      </c>
      <c r="F55" s="166">
        <f>IF(F56&lt;=0,0,F56*'5.Исх данные'!F102)</f>
        <v>0</v>
      </c>
      <c r="G55" s="166">
        <f>IF(G56&lt;=0,0,G56*'5.Исх данные'!G102)</f>
        <v>0</v>
      </c>
      <c r="H55" s="166">
        <f>IF(H56&lt;=0,0,H56*'5.Исх данные'!H102)</f>
        <v>0</v>
      </c>
      <c r="I55" s="166">
        <f>IF(I56&lt;=0,0,I56*'5.Исх данные'!I102)</f>
        <v>0</v>
      </c>
      <c r="J55" s="127" t="s">
        <v>206</v>
      </c>
      <c r="K55" s="127" t="s">
        <v>206</v>
      </c>
      <c r="L55" s="127" t="s">
        <v>206</v>
      </c>
      <c r="M55" s="127" t="s">
        <v>206</v>
      </c>
    </row>
    <row r="56" spans="1:13" ht="12.75" customHeight="1" outlineLevel="1" x14ac:dyDescent="0.25">
      <c r="A56" s="119"/>
      <c r="B56" s="117" t="s">
        <v>270</v>
      </c>
      <c r="C56" s="113" t="s">
        <v>23</v>
      </c>
      <c r="D56" s="166">
        <f>D64-D57</f>
        <v>-24.110000000000003</v>
      </c>
      <c r="E56" s="166">
        <f t="shared" ref="E56:I56" si="38">E64-E57</f>
        <v>-24.01</v>
      </c>
      <c r="F56" s="166">
        <f t="shared" si="38"/>
        <v>-24.01</v>
      </c>
      <c r="G56" s="166">
        <f t="shared" si="38"/>
        <v>-24.01</v>
      </c>
      <c r="H56" s="166">
        <f t="shared" si="38"/>
        <v>-24.01</v>
      </c>
      <c r="I56" s="166">
        <f t="shared" si="38"/>
        <v>-24.01</v>
      </c>
      <c r="J56" s="127"/>
      <c r="K56" s="127"/>
      <c r="L56" s="127"/>
      <c r="M56" s="127"/>
    </row>
    <row r="57" spans="1:13" ht="12" customHeight="1" outlineLevel="1" x14ac:dyDescent="0.25">
      <c r="A57" s="119"/>
      <c r="B57" s="117" t="s">
        <v>15</v>
      </c>
      <c r="C57" s="113" t="s">
        <v>23</v>
      </c>
      <c r="D57" s="166">
        <f>D58*'5.Исх данные'!D107</f>
        <v>1.0000000000000002E-2</v>
      </c>
      <c r="E57" s="166">
        <f>IF(E58=0,$D$58*'5.Исх данные'!E107)</f>
        <v>1.0000000000000002E-2</v>
      </c>
      <c r="F57" s="166">
        <f>IF(F58=0,$D$58*'5.Исх данные'!F107)</f>
        <v>1.0000000000000002E-2</v>
      </c>
      <c r="G57" s="166">
        <f>IF(G58=0,$D$58*'5.Исх данные'!G107)</f>
        <v>1.0000000000000002E-2</v>
      </c>
      <c r="H57" s="166">
        <f>IF(H58=0,$D$58*'5.Исх данные'!H107)</f>
        <v>1.0000000000000002E-2</v>
      </c>
      <c r="I57" s="166">
        <f>IF(I58=0,$D$58*'5.Исх данные'!I107)</f>
        <v>1.0000000000000002E-2</v>
      </c>
      <c r="J57" s="127" t="s">
        <v>206</v>
      </c>
      <c r="K57" s="127" t="s">
        <v>206</v>
      </c>
      <c r="L57" s="127" t="s">
        <v>206</v>
      </c>
      <c r="M57" s="127" t="s">
        <v>206</v>
      </c>
    </row>
    <row r="58" spans="1:13" ht="12" customHeight="1" outlineLevel="1" x14ac:dyDescent="0.25">
      <c r="A58" s="119"/>
      <c r="B58" s="117" t="s">
        <v>14</v>
      </c>
      <c r="C58" s="113" t="s">
        <v>23</v>
      </c>
      <c r="D58" s="166">
        <f>-D67</f>
        <v>0.1</v>
      </c>
      <c r="E58" s="166">
        <f t="shared" ref="E58:I58" si="39">-E67</f>
        <v>0</v>
      </c>
      <c r="F58" s="166">
        <f t="shared" si="39"/>
        <v>0</v>
      </c>
      <c r="G58" s="166">
        <f t="shared" si="39"/>
        <v>0</v>
      </c>
      <c r="H58" s="166">
        <f t="shared" si="39"/>
        <v>0</v>
      </c>
      <c r="I58" s="166">
        <f t="shared" si="39"/>
        <v>0</v>
      </c>
      <c r="J58" s="127" t="s">
        <v>206</v>
      </c>
      <c r="K58" s="127" t="s">
        <v>206</v>
      </c>
      <c r="L58" s="127" t="s">
        <v>206</v>
      </c>
      <c r="M58" s="127" t="s">
        <v>206</v>
      </c>
    </row>
    <row r="59" spans="1:13" ht="12.75" customHeight="1" outlineLevel="1" x14ac:dyDescent="0.25">
      <c r="A59" s="119"/>
      <c r="B59" s="117" t="s">
        <v>13</v>
      </c>
      <c r="C59" s="113" t="s">
        <v>23</v>
      </c>
      <c r="D59" s="166">
        <f>D60</f>
        <v>0.1</v>
      </c>
      <c r="E59" s="166">
        <f>E60</f>
        <v>0.09</v>
      </c>
      <c r="F59" s="166">
        <f t="shared" ref="F59:I59" si="40">F60</f>
        <v>7.9999999999999988E-2</v>
      </c>
      <c r="G59" s="166">
        <f t="shared" si="40"/>
        <v>6.9999999999999979E-2</v>
      </c>
      <c r="H59" s="166">
        <f t="shared" si="40"/>
        <v>5.9999999999999977E-2</v>
      </c>
      <c r="I59" s="166">
        <f t="shared" si="40"/>
        <v>4.9999999999999975E-2</v>
      </c>
      <c r="J59" s="127" t="s">
        <v>206</v>
      </c>
      <c r="K59" s="127" t="s">
        <v>206</v>
      </c>
      <c r="L59" s="127" t="s">
        <v>206</v>
      </c>
      <c r="M59" s="127" t="s">
        <v>206</v>
      </c>
    </row>
    <row r="60" spans="1:13" ht="11.25" customHeight="1" outlineLevel="2" x14ac:dyDescent="0.25">
      <c r="A60" s="119"/>
      <c r="B60" s="117" t="s">
        <v>216</v>
      </c>
      <c r="C60" s="113" t="s">
        <v>23</v>
      </c>
      <c r="D60" s="166">
        <f>-D67</f>
        <v>0.1</v>
      </c>
      <c r="E60" s="166">
        <f>D61</f>
        <v>0.09</v>
      </c>
      <c r="F60" s="166">
        <f>E61</f>
        <v>7.9999999999999988E-2</v>
      </c>
      <c r="G60" s="166">
        <f t="shared" ref="G60:I60" si="41">F61</f>
        <v>6.9999999999999979E-2</v>
      </c>
      <c r="H60" s="166">
        <f t="shared" si="41"/>
        <v>5.9999999999999977E-2</v>
      </c>
      <c r="I60" s="166">
        <f t="shared" si="41"/>
        <v>4.9999999999999975E-2</v>
      </c>
      <c r="J60" s="127" t="s">
        <v>206</v>
      </c>
      <c r="K60" s="127" t="s">
        <v>206</v>
      </c>
      <c r="L60" s="127" t="s">
        <v>206</v>
      </c>
      <c r="M60" s="127" t="s">
        <v>206</v>
      </c>
    </row>
    <row r="61" spans="1:13" ht="11.25" customHeight="1" outlineLevel="2" x14ac:dyDescent="0.25">
      <c r="A61" s="119"/>
      <c r="B61" s="117" t="s">
        <v>217</v>
      </c>
      <c r="C61" s="113" t="s">
        <v>23</v>
      </c>
      <c r="D61" s="168">
        <f>D58-D57</f>
        <v>0.09</v>
      </c>
      <c r="E61" s="168">
        <f>E60-E57</f>
        <v>7.9999999999999988E-2</v>
      </c>
      <c r="F61" s="168">
        <f t="shared" ref="F61:I61" si="42">F60-F57</f>
        <v>6.9999999999999979E-2</v>
      </c>
      <c r="G61" s="168">
        <f t="shared" si="42"/>
        <v>5.9999999999999977E-2</v>
      </c>
      <c r="H61" s="168">
        <f t="shared" si="42"/>
        <v>4.9999999999999975E-2</v>
      </c>
      <c r="I61" s="168">
        <f t="shared" si="42"/>
        <v>3.9999999999999973E-2</v>
      </c>
      <c r="J61" s="127" t="s">
        <v>206</v>
      </c>
      <c r="K61" s="127" t="s">
        <v>206</v>
      </c>
      <c r="L61" s="127" t="s">
        <v>206</v>
      </c>
      <c r="M61" s="127" t="s">
        <v>206</v>
      </c>
    </row>
    <row r="62" spans="1:13" outlineLevel="1" x14ac:dyDescent="0.25">
      <c r="A62" s="110"/>
      <c r="B62" s="110"/>
      <c r="C62" s="110"/>
      <c r="D62" s="135"/>
      <c r="E62" s="135"/>
      <c r="F62" s="135"/>
      <c r="G62" s="135"/>
      <c r="H62" s="135"/>
      <c r="I62" s="135"/>
      <c r="J62" s="135"/>
      <c r="K62" s="135"/>
      <c r="L62" s="135"/>
      <c r="M62" s="135"/>
    </row>
    <row r="63" spans="1:13" outlineLevel="1" x14ac:dyDescent="0.25">
      <c r="A63" s="110"/>
      <c r="B63" s="131" t="s">
        <v>34</v>
      </c>
      <c r="C63" s="132" t="s">
        <v>213</v>
      </c>
      <c r="D63" s="131">
        <v>2022</v>
      </c>
      <c r="E63" s="131">
        <f>D63+1</f>
        <v>2023</v>
      </c>
      <c r="F63" s="131">
        <f t="shared" ref="F63" si="43">E63+1</f>
        <v>2024</v>
      </c>
      <c r="G63" s="131">
        <f t="shared" ref="G63" si="44">F63+1</f>
        <v>2025</v>
      </c>
      <c r="H63" s="131">
        <f t="shared" ref="H63" si="45">G63+1</f>
        <v>2026</v>
      </c>
      <c r="I63" s="133" t="s">
        <v>39</v>
      </c>
      <c r="J63" s="131" t="s">
        <v>60</v>
      </c>
      <c r="K63" s="131" t="s">
        <v>61</v>
      </c>
      <c r="L63" s="131" t="s">
        <v>60</v>
      </c>
      <c r="M63" s="131" t="s">
        <v>60</v>
      </c>
    </row>
    <row r="64" spans="1:13" outlineLevel="1" x14ac:dyDescent="0.25">
      <c r="A64" s="119"/>
      <c r="B64" s="181" t="s">
        <v>252</v>
      </c>
      <c r="C64" s="141" t="s">
        <v>23</v>
      </c>
      <c r="D64" s="183">
        <f>IF(D66&gt;=0,(D66+D65+D76),D76+D67+D66)</f>
        <v>-24.1</v>
      </c>
      <c r="E64" s="183">
        <f t="shared" ref="E64:I64" si="46">IF(E66&gt;=0,(E66+E65+E76),E76+E67+E66)</f>
        <v>-24</v>
      </c>
      <c r="F64" s="183">
        <f t="shared" si="46"/>
        <v>-24</v>
      </c>
      <c r="G64" s="183">
        <f t="shared" si="46"/>
        <v>-24</v>
      </c>
      <c r="H64" s="183">
        <f t="shared" si="46"/>
        <v>-24</v>
      </c>
      <c r="I64" s="183">
        <f t="shared" si="46"/>
        <v>-24</v>
      </c>
      <c r="J64" s="131"/>
      <c r="K64" s="131"/>
      <c r="L64" s="131"/>
      <c r="M64" s="131"/>
    </row>
    <row r="65" spans="1:13" ht="11.25" customHeight="1" outlineLevel="1" x14ac:dyDescent="0.25">
      <c r="A65" s="119"/>
      <c r="B65" s="255" t="s">
        <v>268</v>
      </c>
      <c r="C65" s="113" t="s">
        <v>23</v>
      </c>
      <c r="D65" s="176">
        <f>D67+D68</f>
        <v>-24.1</v>
      </c>
      <c r="E65" s="176">
        <f>E67+E68</f>
        <v>-24</v>
      </c>
      <c r="F65" s="176">
        <f t="shared" ref="F65:I65" si="47">F67+F68</f>
        <v>-24</v>
      </c>
      <c r="G65" s="176">
        <f t="shared" si="47"/>
        <v>-24</v>
      </c>
      <c r="H65" s="176">
        <f t="shared" si="47"/>
        <v>-24</v>
      </c>
      <c r="I65" s="176">
        <f t="shared" si="47"/>
        <v>-24</v>
      </c>
      <c r="J65" s="131"/>
      <c r="K65" s="131"/>
      <c r="L65" s="131"/>
      <c r="M65" s="131"/>
    </row>
    <row r="66" spans="1:13" ht="11.25" customHeight="1" outlineLevel="1" x14ac:dyDescent="0.25">
      <c r="A66" s="119"/>
      <c r="B66" s="255" t="s">
        <v>269</v>
      </c>
      <c r="C66" s="113" t="s">
        <v>23</v>
      </c>
      <c r="D66" s="176">
        <f>D69</f>
        <v>0</v>
      </c>
      <c r="E66" s="176">
        <f t="shared" ref="E66:I66" si="48">E69</f>
        <v>0</v>
      </c>
      <c r="F66" s="176">
        <f t="shared" si="48"/>
        <v>0</v>
      </c>
      <c r="G66" s="176">
        <f t="shared" si="48"/>
        <v>0</v>
      </c>
      <c r="H66" s="176">
        <f t="shared" si="48"/>
        <v>0</v>
      </c>
      <c r="I66" s="176">
        <f t="shared" si="48"/>
        <v>0</v>
      </c>
      <c r="J66" s="131"/>
      <c r="K66" s="131"/>
      <c r="L66" s="131"/>
      <c r="M66" s="131"/>
    </row>
    <row r="67" spans="1:13" ht="27.75" customHeight="1" outlineLevel="1" x14ac:dyDescent="0.25">
      <c r="A67" s="119"/>
      <c r="B67" s="181" t="s">
        <v>97</v>
      </c>
      <c r="C67" s="141" t="s">
        <v>23</v>
      </c>
      <c r="D67" s="194">
        <f>-'5.Исх данные'!D25</f>
        <v>-0.1</v>
      </c>
      <c r="E67" s="194">
        <f>-'5.Исх данные'!E25</f>
        <v>0</v>
      </c>
      <c r="F67" s="194">
        <f>-'5.Исх данные'!F25</f>
        <v>0</v>
      </c>
      <c r="G67" s="194">
        <f>-'5.Исх данные'!G25</f>
        <v>0</v>
      </c>
      <c r="H67" s="194">
        <f>-'5.Исх данные'!H25</f>
        <v>0</v>
      </c>
      <c r="I67" s="194">
        <f>-'5.Исх данные'!I25</f>
        <v>0</v>
      </c>
      <c r="J67" s="184" t="s">
        <v>206</v>
      </c>
      <c r="K67" s="184" t="s">
        <v>206</v>
      </c>
      <c r="L67" s="184" t="s">
        <v>206</v>
      </c>
      <c r="M67" s="184" t="s">
        <v>206</v>
      </c>
    </row>
    <row r="68" spans="1:13" outlineLevel="1" x14ac:dyDescent="0.25">
      <c r="A68" s="119"/>
      <c r="B68" s="84" t="s">
        <v>253</v>
      </c>
      <c r="C68" s="113" t="s">
        <v>23</v>
      </c>
      <c r="D68" s="120">
        <f>-D78</f>
        <v>-24</v>
      </c>
      <c r="E68" s="120">
        <f t="shared" ref="E68:I68" si="49">-E78</f>
        <v>-24</v>
      </c>
      <c r="F68" s="120">
        <f t="shared" si="49"/>
        <v>-24</v>
      </c>
      <c r="G68" s="120">
        <f t="shared" si="49"/>
        <v>-24</v>
      </c>
      <c r="H68" s="120">
        <f t="shared" si="49"/>
        <v>-24</v>
      </c>
      <c r="I68" s="120">
        <f t="shared" si="49"/>
        <v>-24</v>
      </c>
      <c r="J68" s="127" t="s">
        <v>206</v>
      </c>
      <c r="K68" s="127" t="s">
        <v>206</v>
      </c>
      <c r="L68" s="127" t="s">
        <v>206</v>
      </c>
      <c r="M68" s="127" t="s">
        <v>206</v>
      </c>
    </row>
    <row r="69" spans="1:13" ht="21" customHeight="1" outlineLevel="1" x14ac:dyDescent="0.25">
      <c r="A69" s="119"/>
      <c r="B69" s="193" t="s">
        <v>26</v>
      </c>
      <c r="C69" s="141" t="s">
        <v>23</v>
      </c>
      <c r="D69" s="194">
        <f>D73-D70</f>
        <v>0</v>
      </c>
      <c r="E69" s="194">
        <f t="shared" ref="E69:I69" si="50">E73-E70</f>
        <v>0</v>
      </c>
      <c r="F69" s="194">
        <f t="shared" si="50"/>
        <v>0</v>
      </c>
      <c r="G69" s="194">
        <f t="shared" si="50"/>
        <v>0</v>
      </c>
      <c r="H69" s="194">
        <f t="shared" si="50"/>
        <v>0</v>
      </c>
      <c r="I69" s="194">
        <f t="shared" si="50"/>
        <v>0</v>
      </c>
      <c r="J69" s="184" t="s">
        <v>206</v>
      </c>
      <c r="K69" s="184" t="s">
        <v>206</v>
      </c>
      <c r="L69" s="184" t="s">
        <v>206</v>
      </c>
      <c r="M69" s="184" t="s">
        <v>206</v>
      </c>
    </row>
    <row r="70" spans="1:13" ht="10.5" customHeight="1" outlineLevel="1" x14ac:dyDescent="0.25">
      <c r="A70" s="119"/>
      <c r="B70" s="115" t="s">
        <v>263</v>
      </c>
      <c r="C70" s="113" t="s">
        <v>23</v>
      </c>
      <c r="D70" s="191">
        <f>'5.Исх данные'!D33</f>
        <v>1500</v>
      </c>
      <c r="E70" s="191">
        <f>'5.Исх данные'!E33</f>
        <v>1500</v>
      </c>
      <c r="F70" s="191">
        <f>'5.Исх данные'!F33</f>
        <v>1500</v>
      </c>
      <c r="G70" s="191">
        <f>'5.Исх данные'!G33</f>
        <v>1500</v>
      </c>
      <c r="H70" s="191">
        <f>'5.Исх данные'!H33</f>
        <v>1500</v>
      </c>
      <c r="I70" s="191">
        <f>'5.Исх данные'!I33</f>
        <v>1500</v>
      </c>
      <c r="J70" s="127"/>
      <c r="K70" s="127"/>
      <c r="L70" s="127"/>
      <c r="M70" s="127"/>
    </row>
    <row r="71" spans="1:13" ht="11.25" customHeight="1" outlineLevel="1" x14ac:dyDescent="0.25">
      <c r="A71" s="119"/>
      <c r="B71" s="115" t="s">
        <v>264</v>
      </c>
      <c r="C71" s="113" t="s">
        <v>266</v>
      </c>
      <c r="D71" s="191">
        <f>'5.Исх данные'!D34</f>
        <v>15000</v>
      </c>
      <c r="E71" s="191">
        <f>'5.Исх данные'!E34</f>
        <v>15000</v>
      </c>
      <c r="F71" s="191">
        <f>'5.Исх данные'!F34</f>
        <v>15000</v>
      </c>
      <c r="G71" s="191">
        <f>'5.Исх данные'!G34</f>
        <v>15000</v>
      </c>
      <c r="H71" s="191">
        <f>'5.Исх данные'!H34</f>
        <v>15000</v>
      </c>
      <c r="I71" s="191">
        <f>'5.Исх данные'!I34</f>
        <v>15000</v>
      </c>
      <c r="J71" s="127"/>
      <c r="K71" s="127"/>
      <c r="L71" s="127"/>
      <c r="M71" s="127"/>
    </row>
    <row r="72" spans="1:13" ht="11.25" customHeight="1" outlineLevel="1" x14ac:dyDescent="0.25">
      <c r="A72" s="119"/>
      <c r="B72" s="115" t="s">
        <v>265</v>
      </c>
      <c r="C72" s="157" t="s">
        <v>267</v>
      </c>
      <c r="D72" s="191">
        <f>'5.Исх данные'!D35</f>
        <v>100</v>
      </c>
      <c r="E72" s="191">
        <f>'5.Исх данные'!E35</f>
        <v>100</v>
      </c>
      <c r="F72" s="191">
        <f>'5.Исх данные'!F35</f>
        <v>100</v>
      </c>
      <c r="G72" s="191">
        <f>'5.Исх данные'!G35</f>
        <v>100</v>
      </c>
      <c r="H72" s="191">
        <f>'5.Исх данные'!H35</f>
        <v>100</v>
      </c>
      <c r="I72" s="191">
        <f>'5.Исх данные'!I35</f>
        <v>100</v>
      </c>
      <c r="J72" s="127"/>
      <c r="K72" s="127"/>
      <c r="L72" s="127"/>
      <c r="M72" s="127"/>
    </row>
    <row r="73" spans="1:13" ht="11.25" customHeight="1" outlineLevel="1" x14ac:dyDescent="0.25">
      <c r="A73" s="119"/>
      <c r="B73" s="115" t="s">
        <v>260</v>
      </c>
      <c r="C73" s="113" t="s">
        <v>23</v>
      </c>
      <c r="D73" s="191">
        <f>'5.Исх данные'!D38</f>
        <v>1500</v>
      </c>
      <c r="E73" s="191">
        <f>'5.Исх данные'!E38</f>
        <v>1500</v>
      </c>
      <c r="F73" s="191">
        <f>'5.Исх данные'!F38</f>
        <v>1500</v>
      </c>
      <c r="G73" s="191">
        <f>'5.Исх данные'!G38</f>
        <v>1500</v>
      </c>
      <c r="H73" s="191">
        <f>'5.Исх данные'!H38</f>
        <v>1500</v>
      </c>
      <c r="I73" s="191">
        <f>'5.Исх данные'!I38</f>
        <v>1500</v>
      </c>
      <c r="J73" s="127"/>
      <c r="K73" s="127"/>
      <c r="L73" s="127"/>
      <c r="M73" s="127"/>
    </row>
    <row r="74" spans="1:13" ht="10.5" customHeight="1" outlineLevel="1" x14ac:dyDescent="0.25">
      <c r="A74" s="119"/>
      <c r="B74" s="115" t="s">
        <v>261</v>
      </c>
      <c r="C74" s="113" t="s">
        <v>266</v>
      </c>
      <c r="D74" s="191">
        <f>'5.Исх данные'!D39</f>
        <v>15000</v>
      </c>
      <c r="E74" s="191">
        <f>'5.Исх данные'!E39</f>
        <v>15000</v>
      </c>
      <c r="F74" s="191">
        <f>'5.Исх данные'!F39</f>
        <v>15000</v>
      </c>
      <c r="G74" s="191">
        <f>'5.Исх данные'!G39</f>
        <v>15000</v>
      </c>
      <c r="H74" s="191">
        <f>'5.Исх данные'!H39</f>
        <v>15000</v>
      </c>
      <c r="I74" s="191">
        <f>'5.Исх данные'!I39</f>
        <v>15000</v>
      </c>
      <c r="J74" s="127"/>
      <c r="K74" s="127"/>
      <c r="L74" s="127"/>
      <c r="M74" s="127"/>
    </row>
    <row r="75" spans="1:13" ht="10.5" customHeight="1" outlineLevel="1" x14ac:dyDescent="0.25">
      <c r="A75" s="119"/>
      <c r="B75" s="115" t="s">
        <v>262</v>
      </c>
      <c r="C75" s="157" t="s">
        <v>267</v>
      </c>
      <c r="D75" s="191">
        <f>'5.Исх данные'!D40</f>
        <v>100</v>
      </c>
      <c r="E75" s="191">
        <f>'5.Исх данные'!E40</f>
        <v>100</v>
      </c>
      <c r="F75" s="191">
        <f>'5.Исх данные'!F40</f>
        <v>100</v>
      </c>
      <c r="G75" s="191">
        <f>'5.Исх данные'!G40</f>
        <v>100</v>
      </c>
      <c r="H75" s="191">
        <f>'5.Исх данные'!H40</f>
        <v>100</v>
      </c>
      <c r="I75" s="191">
        <f>'5.Исх данные'!I40</f>
        <v>100</v>
      </c>
      <c r="J75" s="127"/>
      <c r="K75" s="127"/>
      <c r="L75" s="127"/>
      <c r="M75" s="127"/>
    </row>
    <row r="76" spans="1:13" ht="24.75" outlineLevel="1" x14ac:dyDescent="0.25">
      <c r="A76" s="119"/>
      <c r="B76" s="181" t="s">
        <v>29</v>
      </c>
      <c r="C76" s="141" t="s">
        <v>23</v>
      </c>
      <c r="D76" s="194">
        <f>IF(D81&gt;0,(D78-(D78-D81)),0)</f>
        <v>0</v>
      </c>
      <c r="E76" s="194">
        <f t="shared" ref="E76:I76" si="51">IF(E81&gt;0,(E78-(E78-E81)),0)</f>
        <v>0</v>
      </c>
      <c r="F76" s="194">
        <f t="shared" si="51"/>
        <v>0</v>
      </c>
      <c r="G76" s="194">
        <f t="shared" si="51"/>
        <v>0</v>
      </c>
      <c r="H76" s="194">
        <f t="shared" si="51"/>
        <v>0</v>
      </c>
      <c r="I76" s="194">
        <f t="shared" si="51"/>
        <v>0</v>
      </c>
      <c r="J76" s="184" t="s">
        <v>206</v>
      </c>
      <c r="K76" s="184" t="s">
        <v>206</v>
      </c>
      <c r="L76" s="184" t="s">
        <v>206</v>
      </c>
      <c r="M76" s="184" t="s">
        <v>206</v>
      </c>
    </row>
    <row r="77" spans="1:13" ht="12" customHeight="1" outlineLevel="1" x14ac:dyDescent="0.25">
      <c r="A77" s="119"/>
      <c r="B77" s="84" t="s">
        <v>55</v>
      </c>
      <c r="C77" s="113"/>
      <c r="D77" s="121">
        <f>IF(D81&lt;D78,(D81/D78*100%),0)</f>
        <v>0</v>
      </c>
      <c r="E77" s="121">
        <f t="shared" ref="E77:I77" si="52">IF(E81&lt;E78,(E81/E78*100%),0)</f>
        <v>0</v>
      </c>
      <c r="F77" s="121">
        <f t="shared" si="52"/>
        <v>0</v>
      </c>
      <c r="G77" s="121">
        <f t="shared" si="52"/>
        <v>0</v>
      </c>
      <c r="H77" s="121">
        <f t="shared" si="52"/>
        <v>0</v>
      </c>
      <c r="I77" s="121">
        <f t="shared" si="52"/>
        <v>0</v>
      </c>
      <c r="J77" s="127" t="s">
        <v>206</v>
      </c>
      <c r="K77" s="127" t="s">
        <v>206</v>
      </c>
      <c r="L77" s="127" t="s">
        <v>206</v>
      </c>
      <c r="M77" s="127" t="s">
        <v>206</v>
      </c>
    </row>
    <row r="78" spans="1:13" ht="12.75" customHeight="1" outlineLevel="1" x14ac:dyDescent="0.25">
      <c r="A78" s="119"/>
      <c r="B78" s="177" t="s">
        <v>50</v>
      </c>
      <c r="C78" s="178" t="s">
        <v>23</v>
      </c>
      <c r="D78" s="179">
        <f>'5.Исх данные'!D13</f>
        <v>24</v>
      </c>
      <c r="E78" s="179">
        <f>'5.Исх данные'!E13</f>
        <v>24</v>
      </c>
      <c r="F78" s="179">
        <f>'5.Исх данные'!F13</f>
        <v>24</v>
      </c>
      <c r="G78" s="179">
        <f>'5.Исх данные'!G13</f>
        <v>24</v>
      </c>
      <c r="H78" s="179">
        <f>'5.Исх данные'!H13</f>
        <v>24</v>
      </c>
      <c r="I78" s="179">
        <f>'5.Исх данные'!I13</f>
        <v>24</v>
      </c>
      <c r="J78" s="180" t="s">
        <v>206</v>
      </c>
      <c r="K78" s="180" t="s">
        <v>206</v>
      </c>
      <c r="L78" s="180" t="s">
        <v>206</v>
      </c>
      <c r="M78" s="180" t="s">
        <v>206</v>
      </c>
    </row>
    <row r="79" spans="1:13" ht="12.75" customHeight="1" outlineLevel="1" x14ac:dyDescent="0.25">
      <c r="A79" s="119"/>
      <c r="B79" s="84" t="s">
        <v>256</v>
      </c>
      <c r="C79" s="113" t="s">
        <v>43</v>
      </c>
      <c r="D79" s="120">
        <f>'5.Исх данные'!D15</f>
        <v>12</v>
      </c>
      <c r="E79" s="120">
        <f>'5.Исх данные'!E15</f>
        <v>12</v>
      </c>
      <c r="F79" s="120">
        <f>'5.Исх данные'!F15</f>
        <v>12</v>
      </c>
      <c r="G79" s="120">
        <f>'5.Исх данные'!G15</f>
        <v>12</v>
      </c>
      <c r="H79" s="120">
        <f>'5.Исх данные'!H15</f>
        <v>12</v>
      </c>
      <c r="I79" s="120">
        <f>'5.Исх данные'!I15</f>
        <v>12</v>
      </c>
      <c r="J79" s="127" t="s">
        <v>206</v>
      </c>
      <c r="K79" s="127" t="s">
        <v>206</v>
      </c>
      <c r="L79" s="127" t="s">
        <v>206</v>
      </c>
      <c r="M79" s="127" t="s">
        <v>206</v>
      </c>
    </row>
    <row r="80" spans="1:13" ht="12" customHeight="1" outlineLevel="1" x14ac:dyDescent="0.25">
      <c r="A80" s="119"/>
      <c r="B80" s="84" t="s">
        <v>257</v>
      </c>
      <c r="C80" s="113" t="s">
        <v>44</v>
      </c>
      <c r="D80" s="120">
        <f>'5.Исх данные'!D16</f>
        <v>2</v>
      </c>
      <c r="E80" s="120">
        <f>'5.Исх данные'!E16</f>
        <v>2</v>
      </c>
      <c r="F80" s="120">
        <f>'5.Исх данные'!F16</f>
        <v>2</v>
      </c>
      <c r="G80" s="120">
        <f>'5.Исх данные'!G16</f>
        <v>2</v>
      </c>
      <c r="H80" s="120">
        <f>'5.Исх данные'!H16</f>
        <v>2</v>
      </c>
      <c r="I80" s="120">
        <f>'5.Исх данные'!I16</f>
        <v>2</v>
      </c>
      <c r="J80" s="127" t="s">
        <v>206</v>
      </c>
      <c r="K80" s="127" t="s">
        <v>206</v>
      </c>
      <c r="L80" s="127" t="s">
        <v>206</v>
      </c>
      <c r="M80" s="127" t="s">
        <v>206</v>
      </c>
    </row>
    <row r="81" spans="1:14" ht="12" customHeight="1" outlineLevel="1" x14ac:dyDescent="0.25">
      <c r="A81" s="119"/>
      <c r="B81" s="177" t="s">
        <v>51</v>
      </c>
      <c r="C81" s="178" t="s">
        <v>23</v>
      </c>
      <c r="D81" s="179">
        <v>0</v>
      </c>
      <c r="E81" s="179">
        <v>0</v>
      </c>
      <c r="F81" s="179">
        <v>0</v>
      </c>
      <c r="G81" s="179">
        <v>0</v>
      </c>
      <c r="H81" s="179">
        <v>0</v>
      </c>
      <c r="I81" s="179">
        <v>0</v>
      </c>
      <c r="J81" s="180" t="s">
        <v>206</v>
      </c>
      <c r="K81" s="180" t="s">
        <v>206</v>
      </c>
      <c r="L81" s="180" t="s">
        <v>206</v>
      </c>
      <c r="M81" s="180" t="s">
        <v>206</v>
      </c>
    </row>
    <row r="82" spans="1:14" ht="13.5" customHeight="1" outlineLevel="1" x14ac:dyDescent="0.25">
      <c r="A82" s="119"/>
      <c r="B82" s="84" t="s">
        <v>258</v>
      </c>
      <c r="C82" s="113" t="s">
        <v>43</v>
      </c>
      <c r="D82" s="120">
        <v>0</v>
      </c>
      <c r="E82" s="120">
        <v>0</v>
      </c>
      <c r="F82" s="120">
        <v>0</v>
      </c>
      <c r="G82" s="120">
        <v>0</v>
      </c>
      <c r="H82" s="120">
        <v>0</v>
      </c>
      <c r="I82" s="120">
        <v>0</v>
      </c>
      <c r="J82" s="127" t="s">
        <v>206</v>
      </c>
      <c r="K82" s="127" t="s">
        <v>206</v>
      </c>
      <c r="L82" s="127" t="s">
        <v>206</v>
      </c>
      <c r="M82" s="127" t="s">
        <v>206</v>
      </c>
    </row>
    <row r="83" spans="1:14" ht="12.75" customHeight="1" outlineLevel="1" x14ac:dyDescent="0.25">
      <c r="A83" s="119"/>
      <c r="B83" s="84" t="s">
        <v>259</v>
      </c>
      <c r="C83" s="113" t="s">
        <v>54</v>
      </c>
      <c r="D83" s="120">
        <v>0</v>
      </c>
      <c r="E83" s="120">
        <v>0</v>
      </c>
      <c r="F83" s="120">
        <v>0</v>
      </c>
      <c r="G83" s="120">
        <v>0</v>
      </c>
      <c r="H83" s="120">
        <v>0</v>
      </c>
      <c r="I83" s="120">
        <v>0</v>
      </c>
      <c r="J83" s="127" t="s">
        <v>206</v>
      </c>
      <c r="K83" s="127" t="s">
        <v>206</v>
      </c>
      <c r="L83" s="127" t="s">
        <v>206</v>
      </c>
      <c r="M83" s="127" t="s">
        <v>206</v>
      </c>
    </row>
    <row r="84" spans="1:14" x14ac:dyDescent="0.25">
      <c r="A84" s="110"/>
      <c r="B84" s="110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</row>
    <row r="85" spans="1:14" x14ac:dyDescent="0.25">
      <c r="A85" s="110"/>
      <c r="B85" s="110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</row>
    <row r="86" spans="1:14" x14ac:dyDescent="0.25">
      <c r="A86" s="14" t="s">
        <v>116</v>
      </c>
      <c r="B86" s="12" t="s">
        <v>203</v>
      </c>
      <c r="C86" s="13"/>
      <c r="D86" s="9"/>
      <c r="E86" s="9"/>
      <c r="F86" s="9"/>
      <c r="G86" s="9"/>
      <c r="H86" s="9"/>
      <c r="I86" s="9"/>
      <c r="J86" s="9"/>
      <c r="K86" s="9"/>
      <c r="L86" s="9"/>
      <c r="M86" s="9"/>
    </row>
    <row r="87" spans="1:14" x14ac:dyDescent="0.25">
      <c r="A87" s="125" t="s">
        <v>209</v>
      </c>
      <c r="B87" s="126" t="s">
        <v>207</v>
      </c>
      <c r="C87" s="333"/>
      <c r="D87" s="334"/>
      <c r="E87" s="334"/>
      <c r="F87" s="334"/>
      <c r="G87" s="334"/>
      <c r="H87" s="334"/>
      <c r="I87" s="334"/>
      <c r="J87" s="334"/>
      <c r="K87" s="334"/>
      <c r="L87" s="334"/>
      <c r="M87" s="334"/>
    </row>
    <row r="88" spans="1:14" outlineLevel="1" x14ac:dyDescent="0.25">
      <c r="A88" s="119"/>
      <c r="B88" s="18" t="s">
        <v>273</v>
      </c>
      <c r="C88" s="26" t="s">
        <v>40</v>
      </c>
      <c r="D88" s="107">
        <f>SUM(D12:I12)</f>
        <v>209.3002606</v>
      </c>
      <c r="E88" s="110"/>
      <c r="F88" s="110"/>
      <c r="G88" s="110"/>
      <c r="H88" s="110"/>
      <c r="I88" s="110"/>
      <c r="J88" s="110"/>
      <c r="K88" s="110"/>
      <c r="L88" s="110"/>
      <c r="M88" s="110"/>
      <c r="N88" s="10"/>
    </row>
    <row r="89" spans="1:14" outlineLevel="1" x14ac:dyDescent="0.25">
      <c r="A89" s="119"/>
      <c r="B89" s="18" t="s">
        <v>274</v>
      </c>
      <c r="C89" s="16" t="s">
        <v>271</v>
      </c>
      <c r="D89" s="107">
        <f>IF(D88&lt;=0,-D88/SUM(D27:I27),D88/SUM(D27:I27))</f>
        <v>2.9109911070931846</v>
      </c>
      <c r="E89" s="110"/>
      <c r="F89" s="110"/>
      <c r="G89" s="110"/>
      <c r="H89" s="110"/>
      <c r="I89" s="110"/>
      <c r="J89" s="110"/>
      <c r="K89" s="110"/>
      <c r="L89" s="110"/>
      <c r="M89" s="110"/>
    </row>
    <row r="90" spans="1:14" outlineLevel="1" x14ac:dyDescent="0.25">
      <c r="A90" s="119"/>
      <c r="B90" s="18" t="s">
        <v>276</v>
      </c>
      <c r="C90" s="37" t="s">
        <v>73</v>
      </c>
      <c r="D90" s="224">
        <f>NPV('5.Исх данные'!D94,D12:I12)</f>
        <v>98.787358549382731</v>
      </c>
      <c r="E90" s="110"/>
      <c r="F90" s="110"/>
      <c r="G90" s="110"/>
      <c r="H90" s="110"/>
      <c r="I90" s="110"/>
      <c r="J90" s="110"/>
      <c r="K90" s="110"/>
      <c r="L90" s="110"/>
      <c r="M90" s="110"/>
    </row>
    <row r="91" spans="1:14" outlineLevel="1" x14ac:dyDescent="0.25">
      <c r="A91" s="119"/>
      <c r="B91" s="18" t="s">
        <v>275</v>
      </c>
      <c r="C91" s="16" t="s">
        <v>5</v>
      </c>
      <c r="D91" s="11">
        <f>COUNTIF(C15:I15,"&lt;0")</f>
        <v>0</v>
      </c>
      <c r="E91" s="110"/>
      <c r="F91" s="110"/>
      <c r="G91" s="110"/>
      <c r="H91" s="110"/>
      <c r="I91" s="110"/>
      <c r="J91" s="110"/>
      <c r="K91" s="110"/>
      <c r="L91" s="110"/>
      <c r="M91" s="110"/>
    </row>
    <row r="92" spans="1:14" outlineLevel="1" x14ac:dyDescent="0.25">
      <c r="A92" s="119"/>
      <c r="B92" s="18" t="s">
        <v>277</v>
      </c>
      <c r="C92" s="16" t="s">
        <v>5</v>
      </c>
      <c r="D92" s="11">
        <f>COUNTIF(C16:I16,"&lt;0")</f>
        <v>0</v>
      </c>
      <c r="E92" s="110"/>
      <c r="F92" s="110"/>
      <c r="G92" s="110"/>
      <c r="H92" s="110"/>
      <c r="I92" s="110"/>
      <c r="J92" s="110"/>
      <c r="K92" s="110"/>
      <c r="L92" s="110"/>
      <c r="M92" s="110"/>
    </row>
    <row r="93" spans="1:14" x14ac:dyDescent="0.25">
      <c r="B93" s="110"/>
      <c r="C93" s="110"/>
      <c r="D93" s="110"/>
      <c r="E93" s="110"/>
      <c r="F93" s="110"/>
      <c r="G93" s="110"/>
      <c r="H93" s="110"/>
      <c r="I93" s="110"/>
      <c r="J93" s="110"/>
      <c r="K93" s="110"/>
      <c r="L93" s="110"/>
      <c r="M93" s="110"/>
    </row>
    <row r="94" spans="1:14" x14ac:dyDescent="0.25">
      <c r="A94" s="125" t="s">
        <v>210</v>
      </c>
      <c r="B94" s="126" t="s">
        <v>211</v>
      </c>
      <c r="C94" s="333"/>
      <c r="D94" s="334"/>
      <c r="E94" s="334"/>
      <c r="F94" s="334"/>
      <c r="G94" s="334"/>
      <c r="H94" s="334"/>
      <c r="I94" s="334"/>
      <c r="J94" s="334"/>
      <c r="K94" s="334"/>
      <c r="L94" s="334"/>
      <c r="M94" s="334"/>
    </row>
    <row r="95" spans="1:14" outlineLevel="1" x14ac:dyDescent="0.25">
      <c r="A95" s="119"/>
      <c r="B95" s="18" t="s">
        <v>6</v>
      </c>
      <c r="C95" s="26" t="s">
        <v>40</v>
      </c>
      <c r="D95" s="107">
        <f>SUM(D50:I50)</f>
        <v>-525.83522740000012</v>
      </c>
      <c r="E95" s="119"/>
      <c r="F95" s="119"/>
      <c r="G95" s="119"/>
      <c r="H95" s="119"/>
      <c r="I95" s="119"/>
      <c r="J95" s="119"/>
      <c r="K95" s="119"/>
      <c r="L95" s="119"/>
      <c r="M95" s="119"/>
    </row>
    <row r="96" spans="1:14" outlineLevel="1" x14ac:dyDescent="0.25">
      <c r="A96" s="119"/>
      <c r="B96" s="18" t="s">
        <v>30</v>
      </c>
      <c r="C96" s="16" t="s">
        <v>271</v>
      </c>
      <c r="D96" s="107">
        <f>IF(D95&lt;=0,-D95/SUM(D65:I65),D95/SUM(D65:I65))</f>
        <v>-3.6490994267869543</v>
      </c>
      <c r="E96" s="119"/>
      <c r="F96" s="119"/>
      <c r="G96" s="119"/>
      <c r="H96" s="119"/>
      <c r="I96" s="119"/>
      <c r="J96" s="119"/>
      <c r="K96" s="119"/>
      <c r="L96" s="119"/>
      <c r="M96" s="119"/>
    </row>
    <row r="97" spans="1:13" outlineLevel="1" x14ac:dyDescent="0.25">
      <c r="A97" s="119"/>
      <c r="B97" s="18" t="s">
        <v>31</v>
      </c>
      <c r="C97" s="37" t="s">
        <v>73</v>
      </c>
      <c r="D97" s="107">
        <f>NPV('5.Исх данные'!D94,D50:I50)</f>
        <v>-248.34907296639241</v>
      </c>
      <c r="E97" s="119"/>
      <c r="F97" s="119"/>
      <c r="G97" s="119"/>
      <c r="H97" s="119"/>
      <c r="I97" s="119"/>
      <c r="J97" s="119"/>
      <c r="K97" s="119"/>
      <c r="L97" s="119"/>
      <c r="M97" s="119"/>
    </row>
    <row r="98" spans="1:13" outlineLevel="1" x14ac:dyDescent="0.25">
      <c r="A98" s="119"/>
      <c r="B98" s="18" t="s">
        <v>272</v>
      </c>
      <c r="C98" s="16" t="s">
        <v>5</v>
      </c>
      <c r="D98" s="11">
        <f>COUNTIF(C53:I53,"&lt;0")</f>
        <v>6</v>
      </c>
      <c r="E98" s="119"/>
      <c r="F98" s="119"/>
      <c r="G98" s="119"/>
      <c r="H98" s="119"/>
      <c r="I98" s="119"/>
      <c r="J98" s="119"/>
      <c r="K98" s="119"/>
      <c r="L98" s="119"/>
      <c r="M98" s="119"/>
    </row>
    <row r="99" spans="1:13" outlineLevel="1" x14ac:dyDescent="0.25">
      <c r="A99" s="119"/>
      <c r="B99" s="18" t="s">
        <v>33</v>
      </c>
      <c r="C99" s="16" t="s">
        <v>5</v>
      </c>
      <c r="D99" s="11">
        <f>COUNTIF(C50:I50,"&lt;0")</f>
        <v>6</v>
      </c>
      <c r="E99" s="119"/>
      <c r="F99" s="119"/>
      <c r="G99" s="119"/>
      <c r="H99" s="119"/>
      <c r="I99" s="119"/>
      <c r="J99" s="119"/>
      <c r="K99" s="119"/>
      <c r="L99" s="119"/>
      <c r="M99" s="119"/>
    </row>
    <row r="100" spans="1:13" x14ac:dyDescent="0.25">
      <c r="A100" s="119"/>
      <c r="B100" s="119"/>
      <c r="C100" s="119"/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</row>
    <row r="101" spans="1:13" x14ac:dyDescent="0.25">
      <c r="A101" s="14" t="s">
        <v>117</v>
      </c>
      <c r="B101" s="12" t="s">
        <v>104</v>
      </c>
      <c r="C101" s="13"/>
      <c r="D101" s="9"/>
      <c r="E101" s="9"/>
      <c r="F101" s="9"/>
      <c r="G101" s="9"/>
      <c r="H101" s="9"/>
      <c r="I101" s="9"/>
      <c r="J101" s="9"/>
      <c r="K101" s="9"/>
      <c r="L101" s="9"/>
      <c r="M101" s="9"/>
    </row>
    <row r="102" spans="1:13" outlineLevel="1" x14ac:dyDescent="0.25">
      <c r="A102" s="119"/>
      <c r="B102" s="263" t="s">
        <v>100</v>
      </c>
      <c r="C102" s="119"/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</row>
    <row r="103" spans="1:13" outlineLevel="1" x14ac:dyDescent="0.25">
      <c r="A103" s="119"/>
      <c r="B103" s="19" t="s">
        <v>35</v>
      </c>
      <c r="C103" s="119"/>
      <c r="D103" s="262">
        <v>0.2</v>
      </c>
      <c r="E103" s="119"/>
      <c r="F103" s="119"/>
      <c r="G103" s="119"/>
      <c r="H103" s="119"/>
      <c r="I103" s="119"/>
      <c r="J103" s="119"/>
      <c r="K103" s="119"/>
      <c r="L103" s="119"/>
      <c r="M103" s="119"/>
    </row>
    <row r="104" spans="1:13" outlineLevel="1" x14ac:dyDescent="0.25">
      <c r="A104" s="119"/>
      <c r="B104" s="18" t="s">
        <v>6</v>
      </c>
      <c r="C104" s="26" t="s">
        <v>40</v>
      </c>
      <c r="D104" s="107">
        <f>I137</f>
        <v>209.16223272000002</v>
      </c>
      <c r="E104" s="119"/>
      <c r="F104" s="119"/>
      <c r="G104" s="119"/>
      <c r="H104" s="119"/>
      <c r="I104" s="119"/>
      <c r="J104" s="119"/>
      <c r="K104" s="119"/>
      <c r="L104" s="119"/>
      <c r="M104" s="119"/>
    </row>
    <row r="105" spans="1:13" outlineLevel="1" x14ac:dyDescent="0.25">
      <c r="A105" s="119"/>
      <c r="B105" s="18" t="s">
        <v>30</v>
      </c>
      <c r="C105" s="16"/>
      <c r="D105" s="107">
        <f>IF(D104&lt;=0,-D104/SUM(D129:I129),D104/SUM(D129:I129))</f>
        <v>2.9098808113522541</v>
      </c>
      <c r="E105" s="119"/>
      <c r="F105" s="119"/>
      <c r="G105" s="119"/>
      <c r="H105" s="119"/>
      <c r="I105" s="119"/>
      <c r="J105" s="119"/>
      <c r="K105" s="119"/>
      <c r="L105" s="119"/>
      <c r="M105" s="119"/>
    </row>
    <row r="106" spans="1:13" outlineLevel="1" x14ac:dyDescent="0.25">
      <c r="A106" s="119"/>
      <c r="B106" s="18" t="s">
        <v>31</v>
      </c>
      <c r="C106" s="37" t="s">
        <v>73</v>
      </c>
      <c r="D106" s="224">
        <f>NPV('5.Исх данные'!D94,D138:I138)</f>
        <v>98.713620382716059</v>
      </c>
      <c r="E106" s="119"/>
      <c r="F106" s="119"/>
      <c r="G106" s="119"/>
      <c r="H106" s="119"/>
      <c r="I106" s="119"/>
      <c r="J106" s="119"/>
      <c r="K106" s="119"/>
      <c r="L106" s="119"/>
      <c r="M106" s="119"/>
    </row>
    <row r="107" spans="1:13" outlineLevel="1" x14ac:dyDescent="0.25">
      <c r="A107" s="119"/>
      <c r="B107" s="18" t="s">
        <v>32</v>
      </c>
      <c r="C107" s="16" t="s">
        <v>5</v>
      </c>
      <c r="D107" s="11">
        <f>COUNTIF(C141:I141,"&lt;0")</f>
        <v>0</v>
      </c>
      <c r="E107" s="119"/>
      <c r="F107" s="119"/>
      <c r="G107" s="119"/>
      <c r="H107" s="119"/>
      <c r="I107" s="119"/>
      <c r="J107" s="119"/>
      <c r="K107" s="119"/>
      <c r="L107" s="119"/>
      <c r="M107" s="119"/>
    </row>
    <row r="108" spans="1:13" outlineLevel="1" x14ac:dyDescent="0.25">
      <c r="A108" s="119"/>
      <c r="B108" s="18" t="s">
        <v>33</v>
      </c>
      <c r="C108" s="16" t="s">
        <v>5</v>
      </c>
      <c r="D108" s="11">
        <f>COUNTIF(C138:I138,"&lt;0")</f>
        <v>0</v>
      </c>
      <c r="E108" s="119"/>
      <c r="F108" s="119"/>
      <c r="G108" s="119"/>
      <c r="H108" s="119"/>
      <c r="I108" s="119"/>
      <c r="J108" s="119"/>
      <c r="K108" s="119"/>
      <c r="L108" s="119"/>
      <c r="M108" s="119"/>
    </row>
    <row r="109" spans="1:13" outlineLevel="1" x14ac:dyDescent="0.25">
      <c r="A109" s="119"/>
      <c r="B109" s="119"/>
      <c r="C109" s="119"/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</row>
    <row r="110" spans="1:13" outlineLevel="1" x14ac:dyDescent="0.25">
      <c r="A110" s="119"/>
      <c r="B110" s="263" t="s">
        <v>101</v>
      </c>
      <c r="C110" s="119"/>
      <c r="D110" s="119"/>
      <c r="E110" s="119"/>
      <c r="F110" s="119"/>
      <c r="G110" s="119"/>
      <c r="H110" s="119"/>
      <c r="I110" s="119"/>
      <c r="J110" s="119"/>
      <c r="K110" s="119"/>
      <c r="L110" s="119"/>
      <c r="M110" s="119"/>
    </row>
    <row r="111" spans="1:13" outlineLevel="1" x14ac:dyDescent="0.25">
      <c r="A111" s="119"/>
      <c r="B111" s="19" t="s">
        <v>35</v>
      </c>
      <c r="C111" s="119"/>
      <c r="D111" s="262">
        <v>0.2</v>
      </c>
      <c r="E111" s="119"/>
      <c r="F111" s="119"/>
      <c r="G111" s="119"/>
      <c r="H111" s="119"/>
      <c r="I111" s="119"/>
      <c r="J111" s="119"/>
      <c r="K111" s="119"/>
      <c r="L111" s="119"/>
      <c r="M111" s="119"/>
    </row>
    <row r="112" spans="1:13" outlineLevel="1" x14ac:dyDescent="0.25">
      <c r="A112" s="119"/>
      <c r="B112" s="18" t="s">
        <v>6</v>
      </c>
      <c r="C112" s="26" t="s">
        <v>40</v>
      </c>
      <c r="D112" s="107">
        <f>I162</f>
        <v>167.30218060000004</v>
      </c>
      <c r="E112" s="119"/>
      <c r="F112" s="119"/>
      <c r="G112" s="119"/>
      <c r="H112" s="119"/>
      <c r="I112" s="119"/>
      <c r="J112" s="119"/>
      <c r="K112" s="119"/>
      <c r="L112" s="119"/>
      <c r="M112" s="119"/>
    </row>
    <row r="113" spans="1:13" outlineLevel="1" x14ac:dyDescent="0.25">
      <c r="A113" s="119"/>
      <c r="B113" s="18" t="s">
        <v>30</v>
      </c>
      <c r="C113" s="16" t="s">
        <v>271</v>
      </c>
      <c r="D113" s="107">
        <f>IF(D112&lt;=0,-D112/SUM(D154:I154),D112/SUM(D154:I154))</f>
        <v>-11.618206986111121</v>
      </c>
      <c r="E113" s="119"/>
      <c r="F113" s="119"/>
      <c r="G113" s="119"/>
      <c r="H113" s="119"/>
      <c r="I113" s="119"/>
      <c r="J113" s="119"/>
      <c r="K113" s="119"/>
      <c r="L113" s="119"/>
      <c r="M113" s="119"/>
    </row>
    <row r="114" spans="1:13" outlineLevel="1" x14ac:dyDescent="0.25">
      <c r="A114" s="119"/>
      <c r="B114" s="18" t="s">
        <v>31</v>
      </c>
      <c r="C114" s="37" t="s">
        <v>73</v>
      </c>
      <c r="D114" s="224">
        <f>NPV('5.Исх данные'!D94,D163:I163)</f>
        <v>78.956148672839532</v>
      </c>
      <c r="E114" s="119"/>
      <c r="F114" s="119"/>
      <c r="G114" s="119"/>
      <c r="H114" s="119"/>
      <c r="I114" s="119"/>
      <c r="J114" s="119"/>
      <c r="K114" s="119"/>
      <c r="L114" s="119"/>
      <c r="M114" s="119"/>
    </row>
    <row r="115" spans="1:13" outlineLevel="1" x14ac:dyDescent="0.25">
      <c r="A115" s="119"/>
      <c r="B115" s="18" t="s">
        <v>32</v>
      </c>
      <c r="C115" s="16" t="s">
        <v>5</v>
      </c>
      <c r="D115" s="11">
        <f>COUNTIF(C166:I166,"&lt;0")</f>
        <v>0</v>
      </c>
      <c r="E115" s="119"/>
      <c r="F115" s="119"/>
      <c r="G115" s="119"/>
      <c r="H115" s="119"/>
      <c r="I115" s="119"/>
      <c r="J115" s="119"/>
      <c r="K115" s="119"/>
      <c r="L115" s="119"/>
      <c r="M115" s="119"/>
    </row>
    <row r="116" spans="1:13" outlineLevel="1" x14ac:dyDescent="0.25">
      <c r="A116" s="119"/>
      <c r="B116" s="18" t="s">
        <v>33</v>
      </c>
      <c r="C116" s="16" t="s">
        <v>5</v>
      </c>
      <c r="D116" s="11">
        <f>COUNTIF(C163:I163,"&lt;0")</f>
        <v>0</v>
      </c>
      <c r="E116" s="119"/>
      <c r="F116" s="119"/>
      <c r="G116" s="119"/>
      <c r="H116" s="119"/>
      <c r="I116" s="119"/>
      <c r="J116" s="119"/>
      <c r="K116" s="119"/>
      <c r="L116" s="119"/>
      <c r="M116" s="119"/>
    </row>
    <row r="117" spans="1:13" outlineLevel="1" x14ac:dyDescent="0.25">
      <c r="A117" s="119"/>
      <c r="B117" s="119"/>
      <c r="C117" s="119"/>
      <c r="D117" s="119"/>
      <c r="E117" s="119"/>
      <c r="F117" s="119"/>
      <c r="G117" s="119"/>
      <c r="H117" s="119"/>
      <c r="I117" s="119"/>
      <c r="J117" s="119"/>
      <c r="K117" s="119"/>
      <c r="L117" s="119"/>
      <c r="M117" s="119"/>
    </row>
    <row r="118" spans="1:13" outlineLevel="1" x14ac:dyDescent="0.25">
      <c r="A118" s="119"/>
      <c r="B118" s="263" t="s">
        <v>102</v>
      </c>
      <c r="C118" s="119"/>
      <c r="D118" s="119"/>
      <c r="E118" s="119"/>
      <c r="F118" s="119"/>
      <c r="G118" s="119"/>
      <c r="H118" s="119"/>
      <c r="I118" s="119"/>
      <c r="J118" s="119"/>
      <c r="K118" s="119"/>
      <c r="L118" s="119"/>
      <c r="M118" s="119"/>
    </row>
    <row r="119" spans="1:13" outlineLevel="1" x14ac:dyDescent="0.25">
      <c r="A119" s="119"/>
      <c r="B119" s="19" t="s">
        <v>35</v>
      </c>
      <c r="C119" s="119"/>
      <c r="D119" s="262">
        <v>0.2</v>
      </c>
      <c r="E119" s="119"/>
      <c r="F119" s="119"/>
      <c r="G119" s="119"/>
      <c r="H119" s="119"/>
      <c r="I119" s="119"/>
      <c r="J119" s="119"/>
      <c r="K119" s="119"/>
      <c r="L119" s="119"/>
      <c r="M119" s="119"/>
    </row>
    <row r="120" spans="1:13" outlineLevel="1" x14ac:dyDescent="0.25">
      <c r="A120" s="119"/>
      <c r="B120" s="18" t="s">
        <v>6</v>
      </c>
      <c r="C120" s="26" t="s">
        <v>40</v>
      </c>
      <c r="D120" s="107">
        <f>I188</f>
        <v>153.56137260000003</v>
      </c>
      <c r="E120" s="119"/>
      <c r="F120" s="119"/>
      <c r="G120" s="119"/>
      <c r="H120" s="119"/>
      <c r="I120" s="119"/>
      <c r="J120" s="119"/>
      <c r="K120" s="119"/>
      <c r="L120" s="119"/>
      <c r="M120" s="119"/>
    </row>
    <row r="121" spans="1:13" outlineLevel="1" x14ac:dyDescent="0.25">
      <c r="A121" s="119"/>
      <c r="B121" s="18" t="s">
        <v>30</v>
      </c>
      <c r="C121" s="16" t="s">
        <v>271</v>
      </c>
      <c r="D121" s="107">
        <f>IF(D120&lt;=0,-D120/SUM(D180:I180),D120/SUM(D180:I180))</f>
        <v>2.1357631794158554</v>
      </c>
      <c r="E121" s="119"/>
      <c r="F121" s="119"/>
      <c r="G121" s="119"/>
      <c r="H121" s="119"/>
      <c r="I121" s="119"/>
      <c r="J121" s="119"/>
      <c r="K121" s="119"/>
      <c r="L121" s="119"/>
      <c r="M121" s="119"/>
    </row>
    <row r="122" spans="1:13" outlineLevel="1" x14ac:dyDescent="0.25">
      <c r="A122" s="119"/>
      <c r="B122" s="18" t="s">
        <v>31</v>
      </c>
      <c r="C122" s="37" t="s">
        <v>73</v>
      </c>
      <c r="D122" s="224">
        <f>NPV('5.Исх данные'!D94,D189:I189)</f>
        <v>72.474776199131242</v>
      </c>
      <c r="E122" s="119"/>
      <c r="F122" s="119"/>
      <c r="G122" s="119"/>
      <c r="H122" s="119"/>
      <c r="I122" s="119"/>
      <c r="J122" s="119"/>
      <c r="K122" s="119"/>
      <c r="L122" s="119"/>
      <c r="M122" s="119"/>
    </row>
    <row r="123" spans="1:13" outlineLevel="1" x14ac:dyDescent="0.25">
      <c r="A123" s="119"/>
      <c r="B123" s="18" t="s">
        <v>32</v>
      </c>
      <c r="C123" s="16" t="s">
        <v>5</v>
      </c>
      <c r="D123" s="11">
        <f>COUNTIF(C192:I192,"&lt;0")</f>
        <v>0</v>
      </c>
      <c r="E123" s="119"/>
      <c r="F123" s="119"/>
      <c r="G123" s="119"/>
      <c r="H123" s="119"/>
      <c r="I123" s="119"/>
      <c r="J123" s="119"/>
      <c r="K123" s="119"/>
      <c r="L123" s="119"/>
      <c r="M123" s="119"/>
    </row>
    <row r="124" spans="1:13" outlineLevel="1" x14ac:dyDescent="0.25">
      <c r="A124" s="119"/>
      <c r="B124" s="18" t="s">
        <v>33</v>
      </c>
      <c r="C124" s="16" t="s">
        <v>5</v>
      </c>
      <c r="D124" s="11">
        <f>COUNTIF(C189:I189,"&lt;0")</f>
        <v>0</v>
      </c>
      <c r="E124" s="119"/>
      <c r="F124" s="119"/>
      <c r="G124" s="119"/>
      <c r="H124" s="119"/>
      <c r="I124" s="119"/>
      <c r="J124" s="119"/>
      <c r="K124" s="119"/>
      <c r="L124" s="119"/>
      <c r="M124" s="119"/>
    </row>
    <row r="125" spans="1:13" outlineLevel="1" x14ac:dyDescent="0.25">
      <c r="A125" s="119"/>
      <c r="B125" s="119"/>
      <c r="C125" s="119"/>
      <c r="D125" s="119"/>
      <c r="E125" s="119"/>
      <c r="F125" s="119"/>
      <c r="G125" s="119"/>
      <c r="H125" s="119"/>
      <c r="I125" s="119"/>
      <c r="J125" s="119"/>
      <c r="K125" s="119"/>
      <c r="L125" s="119"/>
      <c r="M125" s="119"/>
    </row>
    <row r="126" spans="1:13" outlineLevel="1" x14ac:dyDescent="0.25">
      <c r="A126" s="119"/>
      <c r="B126" s="264" t="s">
        <v>96</v>
      </c>
      <c r="C126" s="119"/>
      <c r="D126" s="119"/>
      <c r="E126" s="119"/>
      <c r="F126" s="119"/>
      <c r="G126" s="119"/>
      <c r="H126" s="119"/>
      <c r="I126" s="119"/>
      <c r="J126" s="119"/>
      <c r="K126" s="119"/>
      <c r="L126" s="119"/>
      <c r="M126" s="119"/>
    </row>
    <row r="127" spans="1:13" outlineLevel="1" x14ac:dyDescent="0.25">
      <c r="A127" s="119"/>
      <c r="B127" s="39" t="s">
        <v>12</v>
      </c>
      <c r="C127" s="196">
        <v>1.2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</row>
    <row r="128" spans="1:13" ht="18.75" customHeight="1" outlineLevel="1" x14ac:dyDescent="0.25">
      <c r="A128" s="119"/>
      <c r="B128" s="193" t="s">
        <v>24</v>
      </c>
      <c r="C128" s="197" t="s">
        <v>23</v>
      </c>
      <c r="D128" s="203">
        <f>(D134+D131+D130)</f>
        <v>11.88</v>
      </c>
      <c r="E128" s="203">
        <f t="shared" ref="E128:I128" si="53">(E134+E131+E130)</f>
        <v>12</v>
      </c>
      <c r="F128" s="203">
        <f t="shared" si="53"/>
        <v>12</v>
      </c>
      <c r="G128" s="203">
        <f t="shared" si="53"/>
        <v>12</v>
      </c>
      <c r="H128" s="203">
        <f t="shared" si="53"/>
        <v>12</v>
      </c>
      <c r="I128" s="203">
        <f t="shared" si="53"/>
        <v>12</v>
      </c>
      <c r="J128" s="198"/>
      <c r="K128" s="198"/>
      <c r="L128" s="198"/>
      <c r="M128" s="198"/>
    </row>
    <row r="129" spans="1:13" ht="10.5" customHeight="1" outlineLevel="1" x14ac:dyDescent="0.25">
      <c r="A129" s="119"/>
      <c r="B129" s="255" t="s">
        <v>254</v>
      </c>
      <c r="C129" s="41" t="s">
        <v>23</v>
      </c>
      <c r="D129" s="202">
        <f>D134+D131</f>
        <v>11.88</v>
      </c>
      <c r="E129" s="202">
        <f t="shared" ref="E129:I129" si="54">E134+E131</f>
        <v>12</v>
      </c>
      <c r="F129" s="202">
        <f t="shared" si="54"/>
        <v>12</v>
      </c>
      <c r="G129" s="202">
        <f t="shared" si="54"/>
        <v>12</v>
      </c>
      <c r="H129" s="202">
        <f t="shared" si="54"/>
        <v>12</v>
      </c>
      <c r="I129" s="202">
        <f t="shared" si="54"/>
        <v>12</v>
      </c>
      <c r="J129" s="120"/>
      <c r="K129" s="40"/>
      <c r="L129" s="40"/>
      <c r="M129" s="40"/>
    </row>
    <row r="130" spans="1:13" ht="10.5" customHeight="1" outlineLevel="1" x14ac:dyDescent="0.25">
      <c r="A130" s="119"/>
      <c r="B130" s="255" t="s">
        <v>255</v>
      </c>
      <c r="C130" s="41" t="s">
        <v>23</v>
      </c>
      <c r="D130" s="202">
        <f>D133</f>
        <v>0</v>
      </c>
      <c r="E130" s="202">
        <f t="shared" ref="E130:I130" si="55">E133</f>
        <v>0</v>
      </c>
      <c r="F130" s="202">
        <f t="shared" si="55"/>
        <v>0</v>
      </c>
      <c r="G130" s="202">
        <f t="shared" si="55"/>
        <v>0</v>
      </c>
      <c r="H130" s="202">
        <f t="shared" si="55"/>
        <v>0</v>
      </c>
      <c r="I130" s="202">
        <f t="shared" si="55"/>
        <v>0</v>
      </c>
      <c r="J130" s="120"/>
      <c r="K130" s="40"/>
      <c r="L130" s="40"/>
      <c r="M130" s="40"/>
    </row>
    <row r="131" spans="1:13" ht="26.25" customHeight="1" outlineLevel="1" x14ac:dyDescent="0.25">
      <c r="A131" s="119"/>
      <c r="B131" s="181" t="s">
        <v>97</v>
      </c>
      <c r="C131" s="197" t="s">
        <v>23</v>
      </c>
      <c r="D131" s="151">
        <f>D29*C127</f>
        <v>-0.12</v>
      </c>
      <c r="E131" s="151">
        <f t="shared" ref="E131:I131" si="56">E29*D127</f>
        <v>0</v>
      </c>
      <c r="F131" s="151">
        <f t="shared" si="56"/>
        <v>0</v>
      </c>
      <c r="G131" s="151">
        <f t="shared" si="56"/>
        <v>0</v>
      </c>
      <c r="H131" s="151">
        <f t="shared" si="56"/>
        <v>0</v>
      </c>
      <c r="I131" s="151">
        <f t="shared" si="56"/>
        <v>0</v>
      </c>
      <c r="J131" s="198"/>
      <c r="K131" s="198"/>
      <c r="L131" s="198"/>
      <c r="M131" s="198"/>
    </row>
    <row r="132" spans="1:13" outlineLevel="1" x14ac:dyDescent="0.25">
      <c r="A132" s="119"/>
      <c r="B132" s="84" t="s">
        <v>25</v>
      </c>
      <c r="C132" s="41" t="s">
        <v>23</v>
      </c>
      <c r="D132" s="199">
        <f t="shared" ref="D132:I133" si="57">D30</f>
        <v>-12</v>
      </c>
      <c r="E132" s="199">
        <f t="shared" si="57"/>
        <v>-12</v>
      </c>
      <c r="F132" s="199">
        <f t="shared" si="57"/>
        <v>-12</v>
      </c>
      <c r="G132" s="199">
        <f t="shared" si="57"/>
        <v>-12</v>
      </c>
      <c r="H132" s="199">
        <f t="shared" si="57"/>
        <v>-12</v>
      </c>
      <c r="I132" s="199">
        <f t="shared" si="57"/>
        <v>-12</v>
      </c>
      <c r="J132" s="40"/>
      <c r="K132" s="40"/>
      <c r="L132" s="40"/>
      <c r="M132" s="40"/>
    </row>
    <row r="133" spans="1:13" ht="15.75" customHeight="1" outlineLevel="1" x14ac:dyDescent="0.25">
      <c r="A133" s="119"/>
      <c r="B133" s="181" t="s">
        <v>26</v>
      </c>
      <c r="C133" s="197" t="s">
        <v>23</v>
      </c>
      <c r="D133" s="194">
        <f t="shared" si="57"/>
        <v>0</v>
      </c>
      <c r="E133" s="194">
        <f t="shared" si="57"/>
        <v>0</v>
      </c>
      <c r="F133" s="194">
        <f t="shared" si="57"/>
        <v>0</v>
      </c>
      <c r="G133" s="194">
        <f t="shared" si="57"/>
        <v>0</v>
      </c>
      <c r="H133" s="194">
        <f t="shared" si="57"/>
        <v>0</v>
      </c>
      <c r="I133" s="194">
        <f t="shared" si="57"/>
        <v>0</v>
      </c>
      <c r="J133" s="198"/>
      <c r="K133" s="198"/>
      <c r="L133" s="198"/>
      <c r="M133" s="198"/>
    </row>
    <row r="134" spans="1:13" ht="24" customHeight="1" outlineLevel="1" x14ac:dyDescent="0.25">
      <c r="A134" s="119"/>
      <c r="B134" s="181" t="s">
        <v>29</v>
      </c>
      <c r="C134" s="197" t="s">
        <v>23</v>
      </c>
      <c r="D134" s="194">
        <f>D38</f>
        <v>12</v>
      </c>
      <c r="E134" s="194">
        <f t="shared" ref="E134:I134" si="58">E38</f>
        <v>12</v>
      </c>
      <c r="F134" s="194">
        <f t="shared" si="58"/>
        <v>12</v>
      </c>
      <c r="G134" s="194">
        <f t="shared" si="58"/>
        <v>12</v>
      </c>
      <c r="H134" s="194">
        <f t="shared" si="58"/>
        <v>12</v>
      </c>
      <c r="I134" s="194">
        <f t="shared" si="58"/>
        <v>12</v>
      </c>
      <c r="J134" s="198"/>
      <c r="K134" s="198"/>
      <c r="L134" s="198"/>
      <c r="M134" s="198"/>
    </row>
    <row r="135" spans="1:13" outlineLevel="1" x14ac:dyDescent="0.25">
      <c r="A135" s="119"/>
      <c r="B135" s="119"/>
      <c r="C135" s="119"/>
      <c r="D135" s="119"/>
      <c r="E135" s="119"/>
      <c r="F135" s="119"/>
      <c r="G135" s="119"/>
      <c r="H135" s="119"/>
      <c r="I135" s="119"/>
      <c r="J135" s="119"/>
      <c r="K135" s="119"/>
      <c r="L135" s="119"/>
      <c r="M135" s="119"/>
    </row>
    <row r="136" spans="1:13" outlineLevel="1" x14ac:dyDescent="0.25">
      <c r="A136" s="119"/>
      <c r="B136" s="122" t="s">
        <v>34</v>
      </c>
      <c r="C136" s="124" t="s">
        <v>205</v>
      </c>
      <c r="D136" s="122">
        <v>2022</v>
      </c>
      <c r="E136" s="122">
        <f>D136+1</f>
        <v>2023</v>
      </c>
      <c r="F136" s="122">
        <f t="shared" ref="F136" si="59">E136+1</f>
        <v>2024</v>
      </c>
      <c r="G136" s="122">
        <f t="shared" ref="G136" si="60">F136+1</f>
        <v>2025</v>
      </c>
      <c r="H136" s="122">
        <f t="shared" ref="H136" si="61">G136+1</f>
        <v>2026</v>
      </c>
      <c r="I136" s="123" t="s">
        <v>39</v>
      </c>
      <c r="J136" s="122" t="s">
        <v>60</v>
      </c>
      <c r="K136" s="122" t="s">
        <v>61</v>
      </c>
      <c r="L136" s="122" t="s">
        <v>60</v>
      </c>
      <c r="M136" s="122" t="s">
        <v>60</v>
      </c>
    </row>
    <row r="137" spans="1:13" ht="12" customHeight="1" outlineLevel="1" x14ac:dyDescent="0.25">
      <c r="A137" s="119"/>
      <c r="B137" s="169" t="s">
        <v>22</v>
      </c>
      <c r="C137" s="113" t="s">
        <v>23</v>
      </c>
      <c r="D137" s="165">
        <f>D138</f>
        <v>10.061265600000002</v>
      </c>
      <c r="E137" s="165">
        <f>D137+E138</f>
        <v>30.040287120000002</v>
      </c>
      <c r="F137" s="165">
        <f t="shared" ref="F137" si="62">E137+F138</f>
        <v>59.859749520000008</v>
      </c>
      <c r="G137" s="165">
        <f t="shared" ref="G137" si="63">F137+G138</f>
        <v>99.653227920000006</v>
      </c>
      <c r="H137" s="165">
        <f t="shared" ref="H137" si="64">G137+H138</f>
        <v>149.42072232000001</v>
      </c>
      <c r="I137" s="165">
        <f t="shared" ref="I137" si="65">H137+I138</f>
        <v>209.16223272000002</v>
      </c>
      <c r="J137" s="127" t="s">
        <v>206</v>
      </c>
      <c r="K137" s="127" t="s">
        <v>206</v>
      </c>
      <c r="L137" s="127" t="s">
        <v>206</v>
      </c>
      <c r="M137" s="127" t="s">
        <v>206</v>
      </c>
    </row>
    <row r="138" spans="1:13" ht="12.75" customHeight="1" outlineLevel="1" x14ac:dyDescent="0.25">
      <c r="A138" s="119"/>
      <c r="B138" s="115" t="s">
        <v>21</v>
      </c>
      <c r="C138" s="113" t="s">
        <v>23</v>
      </c>
      <c r="D138" s="166">
        <f>D140*D139</f>
        <v>10.061265600000002</v>
      </c>
      <c r="E138" s="166">
        <f>E140*E139</f>
        <v>19.97902152</v>
      </c>
      <c r="F138" s="166">
        <f t="shared" ref="F138:I138" si="66">F140*F139</f>
        <v>29.819462400000003</v>
      </c>
      <c r="G138" s="166">
        <f t="shared" si="66"/>
        <v>39.793478399999998</v>
      </c>
      <c r="H138" s="166">
        <f t="shared" si="66"/>
        <v>49.767494399999997</v>
      </c>
      <c r="I138" s="166">
        <f t="shared" si="66"/>
        <v>59.741510400000003</v>
      </c>
      <c r="J138" s="127" t="s">
        <v>206</v>
      </c>
      <c r="K138" s="127" t="s">
        <v>206</v>
      </c>
      <c r="L138" s="127" t="s">
        <v>206</v>
      </c>
      <c r="M138" s="127" t="s">
        <v>206</v>
      </c>
    </row>
    <row r="139" spans="1:13" ht="10.5" customHeight="1" outlineLevel="1" x14ac:dyDescent="0.25">
      <c r="A139" s="119"/>
      <c r="B139" s="114" t="s">
        <v>20</v>
      </c>
      <c r="C139" s="113" t="s">
        <v>23</v>
      </c>
      <c r="D139" s="166">
        <f>'5.Исх данные'!D100</f>
        <v>1.06</v>
      </c>
      <c r="E139" s="166">
        <f>'5.Исх данные'!E100</f>
        <v>1.0469999999999999</v>
      </c>
      <c r="F139" s="166">
        <f>'5.Исх данные'!F100</f>
        <v>1.04</v>
      </c>
      <c r="G139" s="166">
        <f>'5.Исх данные'!G100</f>
        <v>1.04</v>
      </c>
      <c r="H139" s="166">
        <f>'5.Исх данные'!H100</f>
        <v>1.04</v>
      </c>
      <c r="I139" s="166">
        <f>'5.Исх данные'!I100</f>
        <v>1.04</v>
      </c>
      <c r="J139" s="127" t="s">
        <v>206</v>
      </c>
      <c r="K139" s="127" t="s">
        <v>206</v>
      </c>
      <c r="L139" s="127" t="s">
        <v>206</v>
      </c>
      <c r="M139" s="127" t="s">
        <v>206</v>
      </c>
    </row>
    <row r="140" spans="1:13" ht="11.25" customHeight="1" outlineLevel="1" x14ac:dyDescent="0.25">
      <c r="A140" s="119"/>
      <c r="B140" s="114" t="s">
        <v>19</v>
      </c>
      <c r="C140" s="113" t="s">
        <v>23</v>
      </c>
      <c r="D140" s="166">
        <f>D141</f>
        <v>9.4917600000000011</v>
      </c>
      <c r="E140" s="166">
        <f>D140+E141</f>
        <v>19.082160000000002</v>
      </c>
      <c r="F140" s="166">
        <f t="shared" ref="F140" si="67">E140+F141</f>
        <v>28.672560000000001</v>
      </c>
      <c r="G140" s="166">
        <f t="shared" ref="G140" si="68">F140+G141</f>
        <v>38.26296</v>
      </c>
      <c r="H140" s="166">
        <f t="shared" ref="H140" si="69">G140+H141</f>
        <v>47.853359999999995</v>
      </c>
      <c r="I140" s="166">
        <f t="shared" ref="I140" si="70">H140+I141</f>
        <v>57.443759999999997</v>
      </c>
      <c r="J140" s="127" t="s">
        <v>206</v>
      </c>
      <c r="K140" s="127" t="s">
        <v>206</v>
      </c>
      <c r="L140" s="127" t="s">
        <v>206</v>
      </c>
      <c r="M140" s="127" t="s">
        <v>206</v>
      </c>
    </row>
    <row r="141" spans="1:13" ht="11.25" customHeight="1" outlineLevel="1" x14ac:dyDescent="0.25">
      <c r="A141" s="119"/>
      <c r="B141" s="114" t="s">
        <v>18</v>
      </c>
      <c r="C141" s="113" t="s">
        <v>23</v>
      </c>
      <c r="D141" s="166">
        <f>D144-D143-D142</f>
        <v>9.4917600000000011</v>
      </c>
      <c r="E141" s="166">
        <f t="shared" ref="E141:I141" si="71">E144-E143-E142</f>
        <v>9.5903999999999989</v>
      </c>
      <c r="F141" s="166">
        <f t="shared" si="71"/>
        <v>9.5903999999999989</v>
      </c>
      <c r="G141" s="166">
        <f t="shared" si="71"/>
        <v>9.5903999999999989</v>
      </c>
      <c r="H141" s="166">
        <f t="shared" si="71"/>
        <v>9.5903999999999989</v>
      </c>
      <c r="I141" s="166">
        <f t="shared" si="71"/>
        <v>9.5903999999999989</v>
      </c>
      <c r="J141" s="127" t="s">
        <v>206</v>
      </c>
      <c r="K141" s="127" t="s">
        <v>206</v>
      </c>
      <c r="L141" s="127" t="s">
        <v>206</v>
      </c>
      <c r="M141" s="127" t="s">
        <v>206</v>
      </c>
    </row>
    <row r="142" spans="1:13" ht="11.25" customHeight="1" outlineLevel="1" x14ac:dyDescent="0.25">
      <c r="A142" s="119"/>
      <c r="B142" s="114" t="s">
        <v>17</v>
      </c>
      <c r="C142" s="113" t="s">
        <v>23</v>
      </c>
      <c r="D142" s="167">
        <f>-D131*'5.Исх данные'!D103</f>
        <v>2.6399999999999996E-3</v>
      </c>
      <c r="E142" s="167">
        <f>-E131*'5.Исх данные'!E103</f>
        <v>0</v>
      </c>
      <c r="F142" s="167">
        <f>-F131*'5.Исх данные'!F103</f>
        <v>0</v>
      </c>
      <c r="G142" s="167">
        <f>-G131*'5.Исх данные'!G103</f>
        <v>0</v>
      </c>
      <c r="H142" s="167">
        <f>-H131*'5.Исх данные'!H103</f>
        <v>0</v>
      </c>
      <c r="I142" s="167">
        <f>-I131*'5.Исх данные'!I103</f>
        <v>0</v>
      </c>
      <c r="J142" s="127" t="s">
        <v>206</v>
      </c>
      <c r="K142" s="127" t="s">
        <v>206</v>
      </c>
      <c r="L142" s="127" t="s">
        <v>206</v>
      </c>
      <c r="M142" s="127" t="s">
        <v>206</v>
      </c>
    </row>
    <row r="143" spans="1:13" ht="11.25" customHeight="1" outlineLevel="1" x14ac:dyDescent="0.25">
      <c r="A143" s="119"/>
      <c r="B143" s="114" t="s">
        <v>16</v>
      </c>
      <c r="C143" s="113" t="s">
        <v>23</v>
      </c>
      <c r="D143" s="166">
        <f>IF(D144&lt;=0,0,D144*'5.Исх данные'!D102)</f>
        <v>2.3736000000000002</v>
      </c>
      <c r="E143" s="166">
        <f>IF(E144&lt;=0,0,E144*'5.Исх данные'!E102)</f>
        <v>2.3976000000000002</v>
      </c>
      <c r="F143" s="166">
        <f>IF(F144&lt;=0,0,F144*'5.Исх данные'!F102)</f>
        <v>2.3976000000000002</v>
      </c>
      <c r="G143" s="166">
        <f>IF(G144&lt;=0,0,G144*'5.Исх данные'!G102)</f>
        <v>2.3976000000000002</v>
      </c>
      <c r="H143" s="166">
        <f>IF(H144&lt;=0,0,H144*'5.Исх данные'!H102)</f>
        <v>2.3976000000000002</v>
      </c>
      <c r="I143" s="166">
        <f>IF(I144&lt;=0,0,I144*'5.Исх данные'!I102)</f>
        <v>2.3976000000000002</v>
      </c>
      <c r="J143" s="127" t="s">
        <v>206</v>
      </c>
      <c r="K143" s="127" t="s">
        <v>206</v>
      </c>
      <c r="L143" s="127" t="s">
        <v>206</v>
      </c>
      <c r="M143" s="127" t="s">
        <v>206</v>
      </c>
    </row>
    <row r="144" spans="1:13" ht="11.25" customHeight="1" outlineLevel="1" x14ac:dyDescent="0.25">
      <c r="A144" s="119"/>
      <c r="B144" s="114" t="s">
        <v>270</v>
      </c>
      <c r="C144" s="113" t="s">
        <v>23</v>
      </c>
      <c r="D144" s="166">
        <f>D128-D145</f>
        <v>11.868</v>
      </c>
      <c r="E144" s="166">
        <f t="shared" ref="E144:I144" si="72">E128-E145</f>
        <v>11.988</v>
      </c>
      <c r="F144" s="166">
        <f t="shared" si="72"/>
        <v>11.988</v>
      </c>
      <c r="G144" s="166">
        <f t="shared" si="72"/>
        <v>11.988</v>
      </c>
      <c r="H144" s="166">
        <f t="shared" si="72"/>
        <v>11.988</v>
      </c>
      <c r="I144" s="166">
        <f t="shared" si="72"/>
        <v>11.988</v>
      </c>
      <c r="J144" s="127"/>
      <c r="K144" s="127"/>
      <c r="L144" s="127"/>
      <c r="M144" s="127"/>
    </row>
    <row r="145" spans="1:13" ht="12.75" customHeight="1" outlineLevel="1" x14ac:dyDescent="0.25">
      <c r="A145" s="119"/>
      <c r="B145" s="114" t="s">
        <v>15</v>
      </c>
      <c r="C145" s="113" t="s">
        <v>23</v>
      </c>
      <c r="D145" s="166">
        <f>D146*'5.Исх данные'!D107</f>
        <v>1.2E-2</v>
      </c>
      <c r="E145" s="166">
        <f>IF(E146=0,$D$146*'5.Исх данные'!E107)</f>
        <v>1.2E-2</v>
      </c>
      <c r="F145" s="166">
        <f>IF(F146=0,$D$146*'5.Исх данные'!F107)</f>
        <v>1.2E-2</v>
      </c>
      <c r="G145" s="166">
        <f>IF(G146=0,$D$146*'5.Исх данные'!G107)</f>
        <v>1.2E-2</v>
      </c>
      <c r="H145" s="166">
        <f>IF(H146=0,$D$146*'5.Исх данные'!H107)</f>
        <v>1.2E-2</v>
      </c>
      <c r="I145" s="166">
        <f>IF(I146=0,$D$146*'5.Исх данные'!I107)</f>
        <v>1.2E-2</v>
      </c>
      <c r="J145" s="127" t="s">
        <v>206</v>
      </c>
      <c r="K145" s="127" t="s">
        <v>206</v>
      </c>
      <c r="L145" s="127" t="s">
        <v>206</v>
      </c>
      <c r="M145" s="127" t="s">
        <v>206</v>
      </c>
    </row>
    <row r="146" spans="1:13" ht="12" customHeight="1" outlineLevel="1" x14ac:dyDescent="0.25">
      <c r="A146" s="119"/>
      <c r="B146" s="114" t="s">
        <v>14</v>
      </c>
      <c r="C146" s="113" t="s">
        <v>23</v>
      </c>
      <c r="D146" s="166">
        <f>-D131</f>
        <v>0.12</v>
      </c>
      <c r="E146" s="166">
        <f t="shared" ref="E146:I146" si="73">-E131</f>
        <v>0</v>
      </c>
      <c r="F146" s="166">
        <f t="shared" si="73"/>
        <v>0</v>
      </c>
      <c r="G146" s="166">
        <f t="shared" si="73"/>
        <v>0</v>
      </c>
      <c r="H146" s="166">
        <f t="shared" si="73"/>
        <v>0</v>
      </c>
      <c r="I146" s="166">
        <f t="shared" si="73"/>
        <v>0</v>
      </c>
      <c r="J146" s="127" t="s">
        <v>206</v>
      </c>
      <c r="K146" s="127" t="s">
        <v>206</v>
      </c>
      <c r="L146" s="127" t="s">
        <v>206</v>
      </c>
      <c r="M146" s="127" t="s">
        <v>206</v>
      </c>
    </row>
    <row r="147" spans="1:13" ht="11.25" customHeight="1" outlineLevel="1" x14ac:dyDescent="0.25">
      <c r="A147" s="119"/>
      <c r="B147" s="114" t="s">
        <v>215</v>
      </c>
      <c r="C147" s="113" t="s">
        <v>23</v>
      </c>
      <c r="D147" s="166">
        <f>D148</f>
        <v>0.12</v>
      </c>
      <c r="E147" s="166">
        <f>E148</f>
        <v>0.108</v>
      </c>
      <c r="F147" s="166">
        <f t="shared" ref="F147:I147" si="74">F148</f>
        <v>9.6000000000000002E-2</v>
      </c>
      <c r="G147" s="166">
        <f t="shared" si="74"/>
        <v>8.4000000000000005E-2</v>
      </c>
      <c r="H147" s="166">
        <f t="shared" si="74"/>
        <v>7.2000000000000008E-2</v>
      </c>
      <c r="I147" s="166">
        <f t="shared" si="74"/>
        <v>6.0000000000000012E-2</v>
      </c>
      <c r="J147" s="127" t="s">
        <v>206</v>
      </c>
      <c r="K147" s="127" t="s">
        <v>206</v>
      </c>
      <c r="L147" s="127" t="s">
        <v>206</v>
      </c>
      <c r="M147" s="127" t="s">
        <v>206</v>
      </c>
    </row>
    <row r="148" spans="1:13" ht="12" customHeight="1" outlineLevel="1" x14ac:dyDescent="0.25">
      <c r="A148" s="119"/>
      <c r="B148" s="114" t="s">
        <v>216</v>
      </c>
      <c r="C148" s="113" t="s">
        <v>23</v>
      </c>
      <c r="D148" s="166">
        <f>-D131</f>
        <v>0.12</v>
      </c>
      <c r="E148" s="166">
        <f>D149</f>
        <v>0.108</v>
      </c>
      <c r="F148" s="166">
        <f t="shared" ref="F148:I148" si="75">E149</f>
        <v>9.6000000000000002E-2</v>
      </c>
      <c r="G148" s="166">
        <f t="shared" si="75"/>
        <v>8.4000000000000005E-2</v>
      </c>
      <c r="H148" s="166">
        <f t="shared" si="75"/>
        <v>7.2000000000000008E-2</v>
      </c>
      <c r="I148" s="166">
        <f t="shared" si="75"/>
        <v>6.0000000000000012E-2</v>
      </c>
      <c r="J148" s="127" t="s">
        <v>206</v>
      </c>
      <c r="K148" s="127" t="s">
        <v>206</v>
      </c>
      <c r="L148" s="127" t="s">
        <v>206</v>
      </c>
      <c r="M148" s="127" t="s">
        <v>206</v>
      </c>
    </row>
    <row r="149" spans="1:13" ht="12.75" customHeight="1" outlineLevel="1" x14ac:dyDescent="0.25">
      <c r="A149" s="119"/>
      <c r="B149" s="114" t="s">
        <v>217</v>
      </c>
      <c r="C149" s="113" t="s">
        <v>23</v>
      </c>
      <c r="D149" s="166">
        <f>D146-D145</f>
        <v>0.108</v>
      </c>
      <c r="E149" s="166">
        <f>E148-E145</f>
        <v>9.6000000000000002E-2</v>
      </c>
      <c r="F149" s="166">
        <f t="shared" ref="F149:I149" si="76">F148-F145</f>
        <v>8.4000000000000005E-2</v>
      </c>
      <c r="G149" s="166">
        <f t="shared" si="76"/>
        <v>7.2000000000000008E-2</v>
      </c>
      <c r="H149" s="166">
        <f t="shared" si="76"/>
        <v>6.0000000000000012E-2</v>
      </c>
      <c r="I149" s="166">
        <f t="shared" si="76"/>
        <v>4.8000000000000015E-2</v>
      </c>
      <c r="J149" s="127" t="s">
        <v>206</v>
      </c>
      <c r="K149" s="127" t="s">
        <v>206</v>
      </c>
      <c r="L149" s="127" t="s">
        <v>206</v>
      </c>
      <c r="M149" s="127" t="s">
        <v>206</v>
      </c>
    </row>
    <row r="150" spans="1:13" outlineLevel="1" x14ac:dyDescent="0.25">
      <c r="A150" s="119"/>
      <c r="B150" s="119"/>
      <c r="C150" s="119"/>
      <c r="D150" s="119"/>
      <c r="E150" s="119"/>
      <c r="F150" s="119"/>
      <c r="G150" s="119"/>
      <c r="H150" s="119"/>
      <c r="I150" s="119"/>
      <c r="J150" s="119"/>
      <c r="K150" s="119"/>
      <c r="L150" s="119"/>
      <c r="M150" s="119"/>
    </row>
    <row r="151" spans="1:13" ht="16.5" customHeight="1" outlineLevel="1" x14ac:dyDescent="0.25">
      <c r="A151" s="119"/>
      <c r="B151" s="264" t="s">
        <v>99</v>
      </c>
      <c r="C151" s="119"/>
      <c r="D151" s="119"/>
      <c r="E151" s="119"/>
      <c r="F151" s="119"/>
      <c r="G151" s="119"/>
      <c r="H151" s="119"/>
      <c r="I151" s="119"/>
      <c r="J151" s="119"/>
      <c r="K151" s="119"/>
      <c r="L151" s="119"/>
      <c r="M151" s="119"/>
    </row>
    <row r="152" spans="1:13" outlineLevel="1" x14ac:dyDescent="0.25">
      <c r="A152" s="119"/>
      <c r="B152" s="39" t="s">
        <v>12</v>
      </c>
      <c r="C152" s="201">
        <v>1.2</v>
      </c>
      <c r="D152" s="21"/>
      <c r="E152" s="21"/>
      <c r="F152" s="21"/>
      <c r="G152" s="21"/>
      <c r="H152" s="21"/>
      <c r="I152" s="21"/>
      <c r="J152" s="21"/>
      <c r="K152" s="21"/>
      <c r="L152" s="21"/>
      <c r="M152" s="21"/>
    </row>
    <row r="153" spans="1:13" outlineLevel="1" x14ac:dyDescent="0.25">
      <c r="A153" s="119"/>
      <c r="B153" s="181" t="s">
        <v>24</v>
      </c>
      <c r="C153" s="151" t="s">
        <v>23</v>
      </c>
      <c r="D153" s="203">
        <f>D159+D156+D154</f>
        <v>9.5000000000000018</v>
      </c>
      <c r="E153" s="203">
        <f t="shared" ref="E153:I153" si="77">E159+E156+E154</f>
        <v>9.6000000000000014</v>
      </c>
      <c r="F153" s="203">
        <f t="shared" si="77"/>
        <v>9.6000000000000014</v>
      </c>
      <c r="G153" s="203">
        <f t="shared" si="77"/>
        <v>9.6000000000000014</v>
      </c>
      <c r="H153" s="203">
        <f t="shared" si="77"/>
        <v>9.6000000000000014</v>
      </c>
      <c r="I153" s="203">
        <f t="shared" si="77"/>
        <v>9.6000000000000014</v>
      </c>
      <c r="J153" s="150"/>
      <c r="K153" s="150"/>
      <c r="L153" s="150"/>
      <c r="M153" s="150"/>
    </row>
    <row r="154" spans="1:13" ht="11.25" customHeight="1" outlineLevel="1" x14ac:dyDescent="0.25">
      <c r="A154" s="119"/>
      <c r="B154" s="256" t="s">
        <v>254</v>
      </c>
      <c r="C154" s="199" t="s">
        <v>23</v>
      </c>
      <c r="D154" s="205">
        <f>D159+D157</f>
        <v>-2.3999999999999986</v>
      </c>
      <c r="E154" s="199">
        <f t="shared" ref="E154:I154" si="78">E159+E157</f>
        <v>-2.3999999999999986</v>
      </c>
      <c r="F154" s="199">
        <f t="shared" si="78"/>
        <v>-2.3999999999999986</v>
      </c>
      <c r="G154" s="199">
        <f t="shared" si="78"/>
        <v>-2.3999999999999986</v>
      </c>
      <c r="H154" s="199">
        <f t="shared" si="78"/>
        <v>-2.3999999999999986</v>
      </c>
      <c r="I154" s="199">
        <f t="shared" si="78"/>
        <v>-2.3999999999999986</v>
      </c>
      <c r="J154" s="120"/>
      <c r="K154" s="120"/>
      <c r="L154" s="120"/>
      <c r="M154" s="120"/>
    </row>
    <row r="155" spans="1:13" ht="12.75" customHeight="1" outlineLevel="1" x14ac:dyDescent="0.25">
      <c r="A155" s="119"/>
      <c r="B155" s="256" t="s">
        <v>255</v>
      </c>
      <c r="C155" s="199" t="s">
        <v>23</v>
      </c>
      <c r="D155" s="204">
        <f>D158</f>
        <v>0</v>
      </c>
      <c r="E155" s="204">
        <f t="shared" ref="E155:I155" si="79">E158</f>
        <v>0</v>
      </c>
      <c r="F155" s="204">
        <f t="shared" si="79"/>
        <v>0</v>
      </c>
      <c r="G155" s="204">
        <f t="shared" si="79"/>
        <v>0</v>
      </c>
      <c r="H155" s="204">
        <f t="shared" si="79"/>
        <v>0</v>
      </c>
      <c r="I155" s="204">
        <f t="shared" si="79"/>
        <v>0</v>
      </c>
      <c r="J155" s="120"/>
      <c r="K155" s="120"/>
      <c r="L155" s="120"/>
      <c r="M155" s="120"/>
    </row>
    <row r="156" spans="1:13" ht="26.25" customHeight="1" outlineLevel="1" x14ac:dyDescent="0.25">
      <c r="A156" s="119"/>
      <c r="B156" s="193" t="s">
        <v>97</v>
      </c>
      <c r="C156" s="151" t="s">
        <v>23</v>
      </c>
      <c r="D156" s="151">
        <f>D29</f>
        <v>-0.1</v>
      </c>
      <c r="E156" s="151">
        <f t="shared" ref="E156:I156" si="80">E29</f>
        <v>0</v>
      </c>
      <c r="F156" s="151">
        <f t="shared" si="80"/>
        <v>0</v>
      </c>
      <c r="G156" s="151">
        <f t="shared" si="80"/>
        <v>0</v>
      </c>
      <c r="H156" s="151">
        <f t="shared" si="80"/>
        <v>0</v>
      </c>
      <c r="I156" s="151">
        <f t="shared" si="80"/>
        <v>0</v>
      </c>
      <c r="J156" s="150"/>
      <c r="K156" s="150"/>
      <c r="L156" s="150"/>
      <c r="M156" s="150"/>
    </row>
    <row r="157" spans="1:13" outlineLevel="1" x14ac:dyDescent="0.25">
      <c r="A157" s="119"/>
      <c r="B157" s="84" t="s">
        <v>25</v>
      </c>
      <c r="C157" s="199" t="s">
        <v>23</v>
      </c>
      <c r="D157" s="199">
        <f>D30*$C$152</f>
        <v>-14.399999999999999</v>
      </c>
      <c r="E157" s="199">
        <f t="shared" ref="E157:I157" si="81">E30*$C$152</f>
        <v>-14.399999999999999</v>
      </c>
      <c r="F157" s="199">
        <f t="shared" si="81"/>
        <v>-14.399999999999999</v>
      </c>
      <c r="G157" s="199">
        <f t="shared" si="81"/>
        <v>-14.399999999999999</v>
      </c>
      <c r="H157" s="199">
        <f t="shared" si="81"/>
        <v>-14.399999999999999</v>
      </c>
      <c r="I157" s="199">
        <f t="shared" si="81"/>
        <v>-14.399999999999999</v>
      </c>
      <c r="J157" s="120"/>
      <c r="K157" s="120"/>
      <c r="L157" s="120"/>
      <c r="M157" s="120"/>
    </row>
    <row r="158" spans="1:13" ht="15" customHeight="1" outlineLevel="1" x14ac:dyDescent="0.25">
      <c r="A158" s="119"/>
      <c r="B158" s="193" t="s">
        <v>26</v>
      </c>
      <c r="C158" s="151" t="s">
        <v>23</v>
      </c>
      <c r="D158" s="195">
        <f>D31</f>
        <v>0</v>
      </c>
      <c r="E158" s="195">
        <f t="shared" ref="E158:I158" si="82">E31</f>
        <v>0</v>
      </c>
      <c r="F158" s="195">
        <f t="shared" si="82"/>
        <v>0</v>
      </c>
      <c r="G158" s="195">
        <f t="shared" si="82"/>
        <v>0</v>
      </c>
      <c r="H158" s="195">
        <f t="shared" si="82"/>
        <v>0</v>
      </c>
      <c r="I158" s="195">
        <f t="shared" si="82"/>
        <v>0</v>
      </c>
      <c r="J158" s="150"/>
      <c r="K158" s="150"/>
      <c r="L158" s="150"/>
      <c r="M158" s="150"/>
    </row>
    <row r="159" spans="1:13" ht="24.75" outlineLevel="1" x14ac:dyDescent="0.25">
      <c r="A159" s="119"/>
      <c r="B159" s="181" t="s">
        <v>29</v>
      </c>
      <c r="C159" s="151" t="s">
        <v>23</v>
      </c>
      <c r="D159" s="151">
        <f>D38</f>
        <v>12</v>
      </c>
      <c r="E159" s="151">
        <f t="shared" ref="E159:I159" si="83">E38</f>
        <v>12</v>
      </c>
      <c r="F159" s="151">
        <f t="shared" si="83"/>
        <v>12</v>
      </c>
      <c r="G159" s="151">
        <f t="shared" si="83"/>
        <v>12</v>
      </c>
      <c r="H159" s="151">
        <f t="shared" si="83"/>
        <v>12</v>
      </c>
      <c r="I159" s="151">
        <f t="shared" si="83"/>
        <v>12</v>
      </c>
      <c r="J159" s="150"/>
      <c r="K159" s="150"/>
      <c r="L159" s="150"/>
      <c r="M159" s="150"/>
    </row>
    <row r="160" spans="1:13" outlineLevel="1" x14ac:dyDescent="0.25">
      <c r="A160" s="119"/>
      <c r="B160" s="200"/>
      <c r="C160" s="200"/>
      <c r="D160" s="200"/>
      <c r="E160" s="200"/>
      <c r="F160" s="200"/>
      <c r="G160" s="200"/>
      <c r="H160" s="200"/>
      <c r="I160" s="200"/>
      <c r="J160" s="200"/>
      <c r="K160" s="200"/>
      <c r="L160" s="200"/>
      <c r="M160" s="200"/>
    </row>
    <row r="161" spans="1:13" ht="12" customHeight="1" outlineLevel="1" x14ac:dyDescent="0.25">
      <c r="A161" s="119"/>
      <c r="B161" s="122" t="s">
        <v>34</v>
      </c>
      <c r="C161" s="124" t="s">
        <v>205</v>
      </c>
      <c r="D161" s="122">
        <v>2022</v>
      </c>
      <c r="E161" s="122">
        <f>D161+1</f>
        <v>2023</v>
      </c>
      <c r="F161" s="122">
        <f t="shared" ref="F161" si="84">E161+1</f>
        <v>2024</v>
      </c>
      <c r="G161" s="122">
        <f t="shared" ref="G161" si="85">F161+1</f>
        <v>2025</v>
      </c>
      <c r="H161" s="122">
        <f t="shared" ref="H161" si="86">G161+1</f>
        <v>2026</v>
      </c>
      <c r="I161" s="123" t="s">
        <v>39</v>
      </c>
      <c r="J161" s="122" t="s">
        <v>60</v>
      </c>
      <c r="K161" s="122" t="s">
        <v>61</v>
      </c>
      <c r="L161" s="122" t="s">
        <v>60</v>
      </c>
      <c r="M161" s="122" t="s">
        <v>60</v>
      </c>
    </row>
    <row r="162" spans="1:13" ht="11.25" customHeight="1" outlineLevel="1" x14ac:dyDescent="0.25">
      <c r="A162" s="119"/>
      <c r="B162" s="169" t="s">
        <v>22</v>
      </c>
      <c r="C162" s="113" t="s">
        <v>23</v>
      </c>
      <c r="D162" s="165">
        <f>D163</f>
        <v>8.0451880000000013</v>
      </c>
      <c r="E162" s="165">
        <f>D162+E163</f>
        <v>24.024292600000003</v>
      </c>
      <c r="F162" s="165">
        <f t="shared" ref="F162" si="87">E162+F163</f>
        <v>47.875444600000009</v>
      </c>
      <c r="G162" s="165">
        <f t="shared" ref="G162" si="88">F162+G163</f>
        <v>79.705476600000011</v>
      </c>
      <c r="H162" s="165">
        <f t="shared" ref="H162" si="89">G162+H163</f>
        <v>119.51438860000002</v>
      </c>
      <c r="I162" s="165">
        <f t="shared" ref="I162" si="90">H162+I163</f>
        <v>167.30218060000004</v>
      </c>
      <c r="J162" s="127" t="s">
        <v>206</v>
      </c>
      <c r="K162" s="127" t="s">
        <v>206</v>
      </c>
      <c r="L162" s="127" t="s">
        <v>206</v>
      </c>
      <c r="M162" s="127" t="s">
        <v>206</v>
      </c>
    </row>
    <row r="163" spans="1:13" ht="12.75" customHeight="1" outlineLevel="1" x14ac:dyDescent="0.25">
      <c r="A163" s="119"/>
      <c r="B163" s="115" t="s">
        <v>21</v>
      </c>
      <c r="C163" s="113" t="s">
        <v>23</v>
      </c>
      <c r="D163" s="166">
        <f>D165*D164</f>
        <v>8.0451880000000013</v>
      </c>
      <c r="E163" s="166">
        <f>E165*E164</f>
        <v>15.979104600000001</v>
      </c>
      <c r="F163" s="166">
        <f t="shared" ref="F163:I163" si="91">F165*F164</f>
        <v>23.851152000000006</v>
      </c>
      <c r="G163" s="166">
        <f t="shared" si="91"/>
        <v>31.830032000000006</v>
      </c>
      <c r="H163" s="166">
        <f t="shared" si="91"/>
        <v>39.808912000000007</v>
      </c>
      <c r="I163" s="166">
        <f t="shared" si="91"/>
        <v>47.78779200000001</v>
      </c>
      <c r="J163" s="127" t="s">
        <v>206</v>
      </c>
      <c r="K163" s="127" t="s">
        <v>206</v>
      </c>
      <c r="L163" s="127" t="s">
        <v>206</v>
      </c>
      <c r="M163" s="127" t="s">
        <v>206</v>
      </c>
    </row>
    <row r="164" spans="1:13" ht="11.25" customHeight="1" outlineLevel="1" x14ac:dyDescent="0.25">
      <c r="A164" s="119"/>
      <c r="B164" s="114" t="s">
        <v>20</v>
      </c>
      <c r="C164" s="113" t="s">
        <v>23</v>
      </c>
      <c r="D164" s="166">
        <f>'5.Исх данные'!D100</f>
        <v>1.06</v>
      </c>
      <c r="E164" s="166">
        <f>'5.Исх данные'!E100</f>
        <v>1.0469999999999999</v>
      </c>
      <c r="F164" s="166">
        <f>'5.Исх данные'!F100</f>
        <v>1.04</v>
      </c>
      <c r="G164" s="166">
        <f>'5.Исх данные'!G100</f>
        <v>1.04</v>
      </c>
      <c r="H164" s="166">
        <f>'5.Исх данные'!H100</f>
        <v>1.04</v>
      </c>
      <c r="I164" s="166">
        <f>'5.Исх данные'!I100</f>
        <v>1.04</v>
      </c>
      <c r="J164" s="127" t="s">
        <v>206</v>
      </c>
      <c r="K164" s="127" t="s">
        <v>206</v>
      </c>
      <c r="L164" s="127" t="s">
        <v>206</v>
      </c>
      <c r="M164" s="127" t="s">
        <v>206</v>
      </c>
    </row>
    <row r="165" spans="1:13" ht="12" customHeight="1" outlineLevel="1" x14ac:dyDescent="0.25">
      <c r="A165" s="119"/>
      <c r="B165" s="114" t="s">
        <v>19</v>
      </c>
      <c r="C165" s="113" t="s">
        <v>23</v>
      </c>
      <c r="D165" s="166">
        <f>D166</f>
        <v>7.5898000000000012</v>
      </c>
      <c r="E165" s="166">
        <f>D165+E166</f>
        <v>15.261800000000003</v>
      </c>
      <c r="F165" s="166">
        <f t="shared" ref="F165" si="92">E165+F166</f>
        <v>22.933800000000005</v>
      </c>
      <c r="G165" s="166">
        <f t="shared" ref="G165" si="93">F165+G166</f>
        <v>30.605800000000006</v>
      </c>
      <c r="H165" s="166">
        <f t="shared" ref="H165" si="94">G165+H166</f>
        <v>38.277800000000006</v>
      </c>
      <c r="I165" s="166">
        <f t="shared" ref="I165" si="95">H165+I166</f>
        <v>45.94980000000001</v>
      </c>
      <c r="J165" s="127" t="s">
        <v>206</v>
      </c>
      <c r="K165" s="127" t="s">
        <v>206</v>
      </c>
      <c r="L165" s="127" t="s">
        <v>206</v>
      </c>
      <c r="M165" s="127" t="s">
        <v>206</v>
      </c>
    </row>
    <row r="166" spans="1:13" ht="12.75" customHeight="1" outlineLevel="1" x14ac:dyDescent="0.25">
      <c r="A166" s="119"/>
      <c r="B166" s="114" t="s">
        <v>18</v>
      </c>
      <c r="C166" s="113" t="s">
        <v>23</v>
      </c>
      <c r="D166" s="166">
        <f>D169-D168-D167</f>
        <v>7.5898000000000012</v>
      </c>
      <c r="E166" s="166">
        <f t="shared" ref="E166:I166" si="96">E169-E168-E167</f>
        <v>7.6720000000000015</v>
      </c>
      <c r="F166" s="166">
        <f t="shared" si="96"/>
        <v>7.6720000000000015</v>
      </c>
      <c r="G166" s="166">
        <f t="shared" si="96"/>
        <v>7.6720000000000015</v>
      </c>
      <c r="H166" s="166">
        <f t="shared" si="96"/>
        <v>7.6720000000000015</v>
      </c>
      <c r="I166" s="166">
        <f t="shared" si="96"/>
        <v>7.6720000000000015</v>
      </c>
      <c r="J166" s="127" t="s">
        <v>206</v>
      </c>
      <c r="K166" s="127" t="s">
        <v>206</v>
      </c>
      <c r="L166" s="127" t="s">
        <v>206</v>
      </c>
      <c r="M166" s="127" t="s">
        <v>206</v>
      </c>
    </row>
    <row r="167" spans="1:13" ht="13.5" customHeight="1" outlineLevel="1" x14ac:dyDescent="0.25">
      <c r="A167" s="119"/>
      <c r="B167" s="114" t="s">
        <v>17</v>
      </c>
      <c r="C167" s="113" t="s">
        <v>23</v>
      </c>
      <c r="D167" s="167">
        <f>-D156*'5.Исх данные'!D103</f>
        <v>2.2000000000000001E-3</v>
      </c>
      <c r="E167" s="167">
        <f>-E156*'5.Исх данные'!E103</f>
        <v>0</v>
      </c>
      <c r="F167" s="167">
        <f>-F156*'5.Исх данные'!F103</f>
        <v>0</v>
      </c>
      <c r="G167" s="167">
        <f>-G156*'5.Исх данные'!G103</f>
        <v>0</v>
      </c>
      <c r="H167" s="167">
        <f>-H156*'5.Исх данные'!H103</f>
        <v>0</v>
      </c>
      <c r="I167" s="167">
        <f>-I156*'5.Исх данные'!I103</f>
        <v>0</v>
      </c>
      <c r="J167" s="127" t="s">
        <v>206</v>
      </c>
      <c r="K167" s="127" t="s">
        <v>206</v>
      </c>
      <c r="L167" s="127" t="s">
        <v>206</v>
      </c>
      <c r="M167" s="127" t="s">
        <v>206</v>
      </c>
    </row>
    <row r="168" spans="1:13" ht="12" customHeight="1" outlineLevel="1" x14ac:dyDescent="0.25">
      <c r="A168" s="119"/>
      <c r="B168" s="114" t="s">
        <v>16</v>
      </c>
      <c r="C168" s="113" t="s">
        <v>23</v>
      </c>
      <c r="D168" s="166">
        <f>IF(D169&lt;=0,0,D169*'5.Исх данные'!D102)</f>
        <v>1.8980000000000006</v>
      </c>
      <c r="E168" s="166">
        <f>IF(E169&lt;=0,0,E169*'5.Исх данные'!E102)</f>
        <v>1.9180000000000004</v>
      </c>
      <c r="F168" s="166">
        <f>IF(F169&lt;=0,0,F169*'5.Исх данные'!F102)</f>
        <v>1.9180000000000004</v>
      </c>
      <c r="G168" s="166">
        <f>IF(G169&lt;=0,0,G169*'5.Исх данные'!G102)</f>
        <v>1.9180000000000004</v>
      </c>
      <c r="H168" s="166">
        <f>IF(H169&lt;=0,0,H169*'5.Исх данные'!H102)</f>
        <v>1.9180000000000004</v>
      </c>
      <c r="I168" s="166">
        <f>IF(I169&lt;=0,0,I169*'5.Исх данные'!I102)</f>
        <v>1.9180000000000004</v>
      </c>
      <c r="J168" s="127" t="s">
        <v>206</v>
      </c>
      <c r="K168" s="127" t="s">
        <v>206</v>
      </c>
      <c r="L168" s="127" t="s">
        <v>206</v>
      </c>
      <c r="M168" s="127" t="s">
        <v>206</v>
      </c>
    </row>
    <row r="169" spans="1:13" ht="12" customHeight="1" outlineLevel="1" x14ac:dyDescent="0.25">
      <c r="A169" s="119"/>
      <c r="B169" s="114" t="s">
        <v>270</v>
      </c>
      <c r="C169" s="113" t="s">
        <v>23</v>
      </c>
      <c r="D169" s="166">
        <f>D153-D170</f>
        <v>9.490000000000002</v>
      </c>
      <c r="E169" s="166">
        <f t="shared" ref="E169:I169" si="97">E153-E170</f>
        <v>9.5900000000000016</v>
      </c>
      <c r="F169" s="166">
        <f t="shared" si="97"/>
        <v>9.5900000000000016</v>
      </c>
      <c r="G169" s="166">
        <f t="shared" si="97"/>
        <v>9.5900000000000016</v>
      </c>
      <c r="H169" s="166">
        <f t="shared" si="97"/>
        <v>9.5900000000000016</v>
      </c>
      <c r="I169" s="166">
        <f t="shared" si="97"/>
        <v>9.5900000000000016</v>
      </c>
      <c r="J169" s="127"/>
      <c r="K169" s="127"/>
      <c r="L169" s="127"/>
      <c r="M169" s="127"/>
    </row>
    <row r="170" spans="1:13" ht="12" customHeight="1" outlineLevel="1" x14ac:dyDescent="0.25">
      <c r="A170" s="119"/>
      <c r="B170" s="114" t="s">
        <v>15</v>
      </c>
      <c r="C170" s="113" t="s">
        <v>23</v>
      </c>
      <c r="D170" s="166">
        <f>D171*'5.Исх данные'!D107</f>
        <v>1.0000000000000002E-2</v>
      </c>
      <c r="E170" s="166">
        <f>IF(E171=0,$D$172*'5.Исх данные'!E107)</f>
        <v>1.0000000000000002E-2</v>
      </c>
      <c r="F170" s="166">
        <f>IF(F171=0,$D$172*'5.Исх данные'!F107)</f>
        <v>1.0000000000000002E-2</v>
      </c>
      <c r="G170" s="166">
        <f>IF(G171=0,$D$172*'5.Исх данные'!G107)</f>
        <v>1.0000000000000002E-2</v>
      </c>
      <c r="H170" s="166">
        <f>IF(H171=0,$D$172*'5.Исх данные'!H107)</f>
        <v>1.0000000000000002E-2</v>
      </c>
      <c r="I170" s="166">
        <f>IF(I171=0,$D$172*'5.Исх данные'!I107)</f>
        <v>1.0000000000000002E-2</v>
      </c>
      <c r="J170" s="127" t="s">
        <v>206</v>
      </c>
      <c r="K170" s="127" t="s">
        <v>206</v>
      </c>
      <c r="L170" s="127" t="s">
        <v>206</v>
      </c>
      <c r="M170" s="127" t="s">
        <v>206</v>
      </c>
    </row>
    <row r="171" spans="1:13" ht="10.5" customHeight="1" outlineLevel="1" x14ac:dyDescent="0.25">
      <c r="A171" s="119"/>
      <c r="B171" s="114" t="s">
        <v>14</v>
      </c>
      <c r="C171" s="113" t="s">
        <v>23</v>
      </c>
      <c r="D171" s="166">
        <f>-D156</f>
        <v>0.1</v>
      </c>
      <c r="E171" s="166">
        <f>-E156</f>
        <v>0</v>
      </c>
      <c r="F171" s="166">
        <f t="shared" ref="F171:I171" si="98">-F156</f>
        <v>0</v>
      </c>
      <c r="G171" s="166">
        <f t="shared" si="98"/>
        <v>0</v>
      </c>
      <c r="H171" s="166">
        <f t="shared" si="98"/>
        <v>0</v>
      </c>
      <c r="I171" s="166">
        <f t="shared" si="98"/>
        <v>0</v>
      </c>
      <c r="J171" s="127" t="s">
        <v>206</v>
      </c>
      <c r="K171" s="127" t="s">
        <v>206</v>
      </c>
      <c r="L171" s="127" t="s">
        <v>206</v>
      </c>
      <c r="M171" s="127" t="s">
        <v>206</v>
      </c>
    </row>
    <row r="172" spans="1:13" ht="11.25" customHeight="1" outlineLevel="1" x14ac:dyDescent="0.25">
      <c r="A172" s="119"/>
      <c r="B172" s="114" t="s">
        <v>215</v>
      </c>
      <c r="C172" s="113" t="s">
        <v>23</v>
      </c>
      <c r="D172" s="166">
        <f>D173</f>
        <v>0.1</v>
      </c>
      <c r="E172" s="166">
        <f>E173</f>
        <v>0.09</v>
      </c>
      <c r="F172" s="166">
        <f t="shared" ref="F172:I172" si="99">F173</f>
        <v>7.9999999999999988E-2</v>
      </c>
      <c r="G172" s="166">
        <f t="shared" si="99"/>
        <v>6.9999999999999979E-2</v>
      </c>
      <c r="H172" s="166">
        <f t="shared" si="99"/>
        <v>5.9999999999999977E-2</v>
      </c>
      <c r="I172" s="166">
        <f t="shared" si="99"/>
        <v>4.9999999999999975E-2</v>
      </c>
      <c r="J172" s="127" t="s">
        <v>206</v>
      </c>
      <c r="K172" s="127" t="s">
        <v>206</v>
      </c>
      <c r="L172" s="127" t="s">
        <v>206</v>
      </c>
      <c r="M172" s="127" t="s">
        <v>206</v>
      </c>
    </row>
    <row r="173" spans="1:13" ht="12" customHeight="1" outlineLevel="1" x14ac:dyDescent="0.25">
      <c r="A173" s="119"/>
      <c r="B173" s="114" t="s">
        <v>216</v>
      </c>
      <c r="C173" s="113" t="s">
        <v>23</v>
      </c>
      <c r="D173" s="166">
        <f>-D156</f>
        <v>0.1</v>
      </c>
      <c r="E173" s="166">
        <f>D174</f>
        <v>0.09</v>
      </c>
      <c r="F173" s="166">
        <f t="shared" ref="F173:I173" si="100">E174</f>
        <v>7.9999999999999988E-2</v>
      </c>
      <c r="G173" s="166">
        <f t="shared" si="100"/>
        <v>6.9999999999999979E-2</v>
      </c>
      <c r="H173" s="166">
        <f t="shared" si="100"/>
        <v>5.9999999999999977E-2</v>
      </c>
      <c r="I173" s="166">
        <f t="shared" si="100"/>
        <v>4.9999999999999975E-2</v>
      </c>
      <c r="J173" s="127" t="s">
        <v>206</v>
      </c>
      <c r="K173" s="127" t="s">
        <v>206</v>
      </c>
      <c r="L173" s="127" t="s">
        <v>206</v>
      </c>
      <c r="M173" s="127" t="s">
        <v>206</v>
      </c>
    </row>
    <row r="174" spans="1:13" ht="12" customHeight="1" outlineLevel="1" x14ac:dyDescent="0.25">
      <c r="A174" s="119"/>
      <c r="B174" s="114" t="s">
        <v>217</v>
      </c>
      <c r="C174" s="113" t="s">
        <v>23</v>
      </c>
      <c r="D174" s="166">
        <f>D171-D170</f>
        <v>0.09</v>
      </c>
      <c r="E174" s="166">
        <f>E173-E170</f>
        <v>7.9999999999999988E-2</v>
      </c>
      <c r="F174" s="166">
        <f>F173-F170</f>
        <v>6.9999999999999979E-2</v>
      </c>
      <c r="G174" s="166">
        <f>G173-G170</f>
        <v>5.9999999999999977E-2</v>
      </c>
      <c r="H174" s="166">
        <f t="shared" ref="H174" si="101">H173-H170</f>
        <v>4.9999999999999975E-2</v>
      </c>
      <c r="I174" s="166">
        <f t="shared" ref="I174" si="102">I173-I170</f>
        <v>3.9999999999999973E-2</v>
      </c>
      <c r="J174" s="127" t="s">
        <v>206</v>
      </c>
      <c r="K174" s="127" t="s">
        <v>206</v>
      </c>
      <c r="L174" s="127" t="s">
        <v>206</v>
      </c>
      <c r="M174" s="127" t="s">
        <v>206</v>
      </c>
    </row>
    <row r="175" spans="1:13" ht="12" customHeight="1" outlineLevel="1" x14ac:dyDescent="0.25">
      <c r="A175" s="119"/>
      <c r="B175" s="119"/>
      <c r="C175" s="119"/>
      <c r="D175" s="119"/>
      <c r="E175" s="119"/>
      <c r="F175" s="119"/>
      <c r="G175" s="119"/>
      <c r="H175" s="119"/>
      <c r="I175" s="119"/>
      <c r="J175" s="119"/>
      <c r="K175" s="119"/>
      <c r="L175" s="119"/>
      <c r="M175" s="119"/>
    </row>
    <row r="176" spans="1:13" outlineLevel="1" x14ac:dyDescent="0.25">
      <c r="A176" s="119"/>
      <c r="B176" s="264"/>
      <c r="C176" s="119"/>
      <c r="D176" s="119"/>
      <c r="E176" s="119"/>
      <c r="F176" s="119"/>
      <c r="G176" s="119"/>
      <c r="H176" s="119"/>
      <c r="I176" s="119"/>
      <c r="J176" s="119"/>
      <c r="K176" s="119"/>
      <c r="L176" s="119"/>
      <c r="M176" s="119"/>
    </row>
    <row r="177" spans="1:13" outlineLevel="1" x14ac:dyDescent="0.25">
      <c r="A177" s="119"/>
      <c r="B177" s="264" t="s">
        <v>98</v>
      </c>
      <c r="C177" s="119"/>
      <c r="D177" s="119"/>
      <c r="E177" s="119"/>
      <c r="F177" s="119"/>
      <c r="G177" s="119"/>
      <c r="H177" s="119"/>
      <c r="I177" s="119"/>
      <c r="J177" s="119"/>
      <c r="K177" s="119"/>
      <c r="L177" s="119"/>
      <c r="M177" s="119"/>
    </row>
    <row r="178" spans="1:13" outlineLevel="1" x14ac:dyDescent="0.25">
      <c r="A178" s="119"/>
      <c r="B178" s="39" t="s">
        <v>12</v>
      </c>
      <c r="C178" s="201">
        <v>1.2</v>
      </c>
      <c r="D178" s="21"/>
      <c r="E178" s="21"/>
      <c r="F178" s="21"/>
      <c r="G178" s="21"/>
      <c r="H178" s="21"/>
      <c r="I178" s="21"/>
      <c r="J178" s="21"/>
      <c r="K178" s="21"/>
      <c r="L178" s="21"/>
      <c r="M178" s="21"/>
    </row>
    <row r="179" spans="1:13" outlineLevel="1" x14ac:dyDescent="0.25">
      <c r="A179" s="119"/>
      <c r="B179" s="181" t="s">
        <v>24</v>
      </c>
      <c r="C179" s="151" t="s">
        <v>23</v>
      </c>
      <c r="D179" s="203">
        <f>(D185+D182+D181)/1.2</f>
        <v>9.9166666666666679</v>
      </c>
      <c r="E179" s="203">
        <f t="shared" ref="E179:I179" si="103">(E185+E182+E181)/1.2</f>
        <v>10</v>
      </c>
      <c r="F179" s="203">
        <f t="shared" si="103"/>
        <v>10</v>
      </c>
      <c r="G179" s="203">
        <f t="shared" si="103"/>
        <v>10</v>
      </c>
      <c r="H179" s="203">
        <f t="shared" si="103"/>
        <v>10</v>
      </c>
      <c r="I179" s="203">
        <f t="shared" si="103"/>
        <v>10</v>
      </c>
      <c r="J179" s="150"/>
      <c r="K179" s="150"/>
      <c r="L179" s="150"/>
      <c r="M179" s="150"/>
    </row>
    <row r="180" spans="1:13" outlineLevel="1" x14ac:dyDescent="0.25">
      <c r="A180" s="119"/>
      <c r="B180" s="256" t="s">
        <v>254</v>
      </c>
      <c r="C180" s="199" t="s">
        <v>23</v>
      </c>
      <c r="D180" s="205">
        <f>D27</f>
        <v>11.9</v>
      </c>
      <c r="E180" s="205">
        <f t="shared" ref="E180:I180" si="104">E27</f>
        <v>12</v>
      </c>
      <c r="F180" s="205">
        <f t="shared" si="104"/>
        <v>12</v>
      </c>
      <c r="G180" s="205">
        <f t="shared" si="104"/>
        <v>12</v>
      </c>
      <c r="H180" s="205">
        <f t="shared" si="104"/>
        <v>12</v>
      </c>
      <c r="I180" s="205">
        <f t="shared" si="104"/>
        <v>12</v>
      </c>
      <c r="J180" s="120"/>
      <c r="K180" s="120"/>
      <c r="L180" s="120"/>
      <c r="M180" s="120"/>
    </row>
    <row r="181" spans="1:13" outlineLevel="1" x14ac:dyDescent="0.25">
      <c r="A181" s="119"/>
      <c r="B181" s="256" t="s">
        <v>255</v>
      </c>
      <c r="C181" s="199" t="s">
        <v>23</v>
      </c>
      <c r="D181" s="204">
        <f>D28</f>
        <v>0</v>
      </c>
      <c r="E181" s="204">
        <f t="shared" ref="E181:I181" si="105">E28</f>
        <v>0</v>
      </c>
      <c r="F181" s="204">
        <f t="shared" si="105"/>
        <v>0</v>
      </c>
      <c r="G181" s="204">
        <f t="shared" si="105"/>
        <v>0</v>
      </c>
      <c r="H181" s="204">
        <f t="shared" si="105"/>
        <v>0</v>
      </c>
      <c r="I181" s="204">
        <f t="shared" si="105"/>
        <v>0</v>
      </c>
      <c r="J181" s="120"/>
      <c r="K181" s="120"/>
      <c r="L181" s="120"/>
      <c r="M181" s="120"/>
    </row>
    <row r="182" spans="1:13" ht="29.25" customHeight="1" outlineLevel="1" x14ac:dyDescent="0.25">
      <c r="A182" s="119"/>
      <c r="B182" s="193" t="s">
        <v>97</v>
      </c>
      <c r="C182" s="151" t="s">
        <v>23</v>
      </c>
      <c r="D182" s="151">
        <f>D29</f>
        <v>-0.1</v>
      </c>
      <c r="E182" s="151">
        <f t="shared" ref="E182:I182" si="106">E29</f>
        <v>0</v>
      </c>
      <c r="F182" s="151">
        <f t="shared" si="106"/>
        <v>0</v>
      </c>
      <c r="G182" s="151">
        <f t="shared" si="106"/>
        <v>0</v>
      </c>
      <c r="H182" s="151">
        <f t="shared" si="106"/>
        <v>0</v>
      </c>
      <c r="I182" s="151">
        <f t="shared" si="106"/>
        <v>0</v>
      </c>
      <c r="J182" s="150"/>
      <c r="K182" s="150"/>
      <c r="L182" s="150"/>
      <c r="M182" s="150"/>
    </row>
    <row r="183" spans="1:13" outlineLevel="1" x14ac:dyDescent="0.25">
      <c r="A183" s="119"/>
      <c r="B183" s="84" t="s">
        <v>25</v>
      </c>
      <c r="C183" s="199" t="s">
        <v>23</v>
      </c>
      <c r="D183" s="199">
        <f>D30</f>
        <v>-12</v>
      </c>
      <c r="E183" s="199">
        <f t="shared" ref="E183:I183" si="107">E30</f>
        <v>-12</v>
      </c>
      <c r="F183" s="199">
        <f t="shared" si="107"/>
        <v>-12</v>
      </c>
      <c r="G183" s="199">
        <f t="shared" si="107"/>
        <v>-12</v>
      </c>
      <c r="H183" s="199">
        <f t="shared" si="107"/>
        <v>-12</v>
      </c>
      <c r="I183" s="199">
        <f t="shared" si="107"/>
        <v>-12</v>
      </c>
      <c r="J183" s="120"/>
      <c r="K183" s="120"/>
      <c r="L183" s="120"/>
      <c r="M183" s="120"/>
    </row>
    <row r="184" spans="1:13" ht="16.5" customHeight="1" outlineLevel="1" x14ac:dyDescent="0.25">
      <c r="A184" s="119"/>
      <c r="B184" s="193" t="s">
        <v>26</v>
      </c>
      <c r="C184" s="151" t="s">
        <v>23</v>
      </c>
      <c r="D184" s="195">
        <f>D31</f>
        <v>0</v>
      </c>
      <c r="E184" s="195">
        <f t="shared" ref="E184:I184" si="108">E31</f>
        <v>0</v>
      </c>
      <c r="F184" s="195">
        <f t="shared" si="108"/>
        <v>0</v>
      </c>
      <c r="G184" s="195">
        <f t="shared" si="108"/>
        <v>0</v>
      </c>
      <c r="H184" s="195">
        <f t="shared" si="108"/>
        <v>0</v>
      </c>
      <c r="I184" s="195">
        <f t="shared" si="108"/>
        <v>0</v>
      </c>
      <c r="J184" s="150"/>
      <c r="K184" s="150"/>
      <c r="L184" s="150"/>
      <c r="M184" s="150"/>
    </row>
    <row r="185" spans="1:13" ht="24.75" outlineLevel="1" x14ac:dyDescent="0.25">
      <c r="A185" s="119"/>
      <c r="B185" s="181" t="s">
        <v>29</v>
      </c>
      <c r="C185" s="151" t="s">
        <v>23</v>
      </c>
      <c r="D185" s="151">
        <f>D38</f>
        <v>12</v>
      </c>
      <c r="E185" s="151">
        <f t="shared" ref="E185:I185" si="109">E38</f>
        <v>12</v>
      </c>
      <c r="F185" s="151">
        <f t="shared" si="109"/>
        <v>12</v>
      </c>
      <c r="G185" s="151">
        <f t="shared" si="109"/>
        <v>12</v>
      </c>
      <c r="H185" s="151">
        <f t="shared" si="109"/>
        <v>12</v>
      </c>
      <c r="I185" s="151">
        <f t="shared" si="109"/>
        <v>12</v>
      </c>
      <c r="J185" s="150"/>
      <c r="K185" s="150"/>
      <c r="L185" s="150"/>
      <c r="M185" s="150"/>
    </row>
    <row r="186" spans="1:13" outlineLevel="1" x14ac:dyDescent="0.25">
      <c r="A186" s="119"/>
      <c r="B186" s="39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</row>
    <row r="187" spans="1:13" outlineLevel="1" x14ac:dyDescent="0.25">
      <c r="A187" s="119"/>
      <c r="B187" s="122" t="s">
        <v>34</v>
      </c>
      <c r="C187" s="124" t="s">
        <v>205</v>
      </c>
      <c r="D187" s="122">
        <v>2022</v>
      </c>
      <c r="E187" s="122">
        <f>D187+1</f>
        <v>2023</v>
      </c>
      <c r="F187" s="122">
        <f t="shared" ref="F187" si="110">E187+1</f>
        <v>2024</v>
      </c>
      <c r="G187" s="122">
        <f t="shared" ref="G187" si="111">F187+1</f>
        <v>2025</v>
      </c>
      <c r="H187" s="122">
        <f t="shared" ref="H187" si="112">G187+1</f>
        <v>2026</v>
      </c>
      <c r="I187" s="123" t="s">
        <v>39</v>
      </c>
      <c r="J187" s="122" t="s">
        <v>60</v>
      </c>
      <c r="K187" s="122" t="s">
        <v>61</v>
      </c>
      <c r="L187" s="122" t="s">
        <v>60</v>
      </c>
      <c r="M187" s="122" t="s">
        <v>60</v>
      </c>
    </row>
    <row r="188" spans="1:13" ht="11.25" customHeight="1" outlineLevel="1" x14ac:dyDescent="0.25">
      <c r="A188" s="119"/>
      <c r="B188" s="169" t="s">
        <v>22</v>
      </c>
      <c r="C188" s="113" t="s">
        <v>23</v>
      </c>
      <c r="D188" s="165">
        <f>D189</f>
        <v>7.3894013333333346</v>
      </c>
      <c r="E188" s="165">
        <f>D188+E189</f>
        <v>22.059057933333335</v>
      </c>
      <c r="F188" s="165">
        <f t="shared" ref="F188" si="113">E188+F189</f>
        <v>43.952236600000006</v>
      </c>
      <c r="G188" s="165">
        <f t="shared" ref="G188" si="114">F188+G189</f>
        <v>73.167015266666681</v>
      </c>
      <c r="H188" s="165">
        <f t="shared" ref="H188" si="115">G188+H189</f>
        <v>109.70339393333336</v>
      </c>
      <c r="I188" s="165">
        <f t="shared" ref="I188" si="116">H188+I189</f>
        <v>153.56137260000003</v>
      </c>
      <c r="J188" s="127" t="s">
        <v>206</v>
      </c>
      <c r="K188" s="127" t="s">
        <v>206</v>
      </c>
      <c r="L188" s="127" t="s">
        <v>206</v>
      </c>
      <c r="M188" s="127" t="s">
        <v>206</v>
      </c>
    </row>
    <row r="189" spans="1:13" ht="12" customHeight="1" outlineLevel="1" x14ac:dyDescent="0.25">
      <c r="A189" s="119"/>
      <c r="B189" s="115" t="s">
        <v>21</v>
      </c>
      <c r="C189" s="113" t="s">
        <v>23</v>
      </c>
      <c r="D189" s="166">
        <f>D191*D190</f>
        <v>7.3894013333333346</v>
      </c>
      <c r="E189" s="166">
        <f>E191*E190</f>
        <v>14.669656600000001</v>
      </c>
      <c r="F189" s="166">
        <f t="shared" ref="F189:I189" si="117">F191*F190</f>
        <v>21.893178666666671</v>
      </c>
      <c r="G189" s="166">
        <f t="shared" si="117"/>
        <v>29.214778666666675</v>
      </c>
      <c r="H189" s="166">
        <f t="shared" si="117"/>
        <v>36.536378666666671</v>
      </c>
      <c r="I189" s="166">
        <f t="shared" si="117"/>
        <v>43.857978666666675</v>
      </c>
      <c r="J189" s="127" t="s">
        <v>206</v>
      </c>
      <c r="K189" s="127" t="s">
        <v>206</v>
      </c>
      <c r="L189" s="127" t="s">
        <v>206</v>
      </c>
      <c r="M189" s="127" t="s">
        <v>206</v>
      </c>
    </row>
    <row r="190" spans="1:13" ht="10.5" customHeight="1" outlineLevel="1" x14ac:dyDescent="0.25">
      <c r="A190" s="119"/>
      <c r="B190" s="114" t="s">
        <v>20</v>
      </c>
      <c r="C190" s="113" t="s">
        <v>23</v>
      </c>
      <c r="D190" s="166">
        <f>'5.Исх данные'!D100</f>
        <v>1.06</v>
      </c>
      <c r="E190" s="166">
        <f>'5.Исх данные'!E100</f>
        <v>1.0469999999999999</v>
      </c>
      <c r="F190" s="166">
        <f>'5.Исх данные'!F100</f>
        <v>1.04</v>
      </c>
      <c r="G190" s="166">
        <f>'5.Исх данные'!G100</f>
        <v>1.04</v>
      </c>
      <c r="H190" s="166">
        <f>'5.Исх данные'!H100</f>
        <v>1.04</v>
      </c>
      <c r="I190" s="166">
        <f>'5.Исх данные'!I100</f>
        <v>1.04</v>
      </c>
      <c r="J190" s="127" t="s">
        <v>206</v>
      </c>
      <c r="K190" s="127" t="s">
        <v>206</v>
      </c>
      <c r="L190" s="127" t="s">
        <v>206</v>
      </c>
      <c r="M190" s="127" t="s">
        <v>206</v>
      </c>
    </row>
    <row r="191" spans="1:13" ht="11.25" customHeight="1" outlineLevel="1" x14ac:dyDescent="0.25">
      <c r="A191" s="119"/>
      <c r="B191" s="114" t="s">
        <v>19</v>
      </c>
      <c r="C191" s="113" t="s">
        <v>23</v>
      </c>
      <c r="D191" s="166">
        <f>D192</f>
        <v>6.9711333333333343</v>
      </c>
      <c r="E191" s="166">
        <f>D191+E192</f>
        <v>14.011133333333335</v>
      </c>
      <c r="F191" s="166">
        <f t="shared" ref="F191" si="118">E191+F192</f>
        <v>21.051133333333336</v>
      </c>
      <c r="G191" s="166">
        <f t="shared" ref="G191" si="119">F191+G192</f>
        <v>28.091133333333339</v>
      </c>
      <c r="H191" s="166">
        <f t="shared" ref="H191" si="120">G191+H192</f>
        <v>35.131133333333338</v>
      </c>
      <c r="I191" s="166">
        <f t="shared" ref="I191" si="121">H191+I192</f>
        <v>42.171133333333337</v>
      </c>
      <c r="J191" s="127" t="s">
        <v>206</v>
      </c>
      <c r="K191" s="127" t="s">
        <v>206</v>
      </c>
      <c r="L191" s="127" t="s">
        <v>206</v>
      </c>
      <c r="M191" s="127" t="s">
        <v>206</v>
      </c>
    </row>
    <row r="192" spans="1:13" ht="12.75" customHeight="1" outlineLevel="1" x14ac:dyDescent="0.25">
      <c r="A192" s="119"/>
      <c r="B192" s="114" t="s">
        <v>18</v>
      </c>
      <c r="C192" s="113" t="s">
        <v>23</v>
      </c>
      <c r="D192" s="166">
        <f>D195-D194-D193</f>
        <v>6.9711333333333343</v>
      </c>
      <c r="E192" s="166">
        <f t="shared" ref="E192:I192" si="122">E195-E194-E193</f>
        <v>7.0400000000000009</v>
      </c>
      <c r="F192" s="166">
        <f t="shared" si="122"/>
        <v>7.0400000000000009</v>
      </c>
      <c r="G192" s="166">
        <f t="shared" si="122"/>
        <v>7.0400000000000009</v>
      </c>
      <c r="H192" s="166">
        <f t="shared" si="122"/>
        <v>7.0400000000000009</v>
      </c>
      <c r="I192" s="166">
        <f t="shared" si="122"/>
        <v>7.0400000000000009</v>
      </c>
      <c r="J192" s="127" t="s">
        <v>206</v>
      </c>
      <c r="K192" s="127" t="s">
        <v>206</v>
      </c>
      <c r="L192" s="127" t="s">
        <v>206</v>
      </c>
      <c r="M192" s="127" t="s">
        <v>206</v>
      </c>
    </row>
    <row r="193" spans="1:21" ht="12" customHeight="1" outlineLevel="1" x14ac:dyDescent="0.25">
      <c r="A193" s="119"/>
      <c r="B193" s="114" t="s">
        <v>17</v>
      </c>
      <c r="C193" s="113" t="s">
        <v>23</v>
      </c>
      <c r="D193" s="167">
        <f>-D182*'5.Исх данные'!D103</f>
        <v>2.2000000000000001E-3</v>
      </c>
      <c r="E193" s="167">
        <f>-E182*'5.Исх данные'!E103</f>
        <v>0</v>
      </c>
      <c r="F193" s="167">
        <f>-F182*'5.Исх данные'!F103</f>
        <v>0</v>
      </c>
      <c r="G193" s="167">
        <f>-G182*'5.Исх данные'!G103</f>
        <v>0</v>
      </c>
      <c r="H193" s="167">
        <f>-H182*'5.Исх данные'!H103</f>
        <v>0</v>
      </c>
      <c r="I193" s="167">
        <f>-I182*'5.Исх данные'!I103</f>
        <v>0</v>
      </c>
      <c r="J193" s="127" t="s">
        <v>206</v>
      </c>
      <c r="K193" s="127" t="s">
        <v>206</v>
      </c>
      <c r="L193" s="127" t="s">
        <v>206</v>
      </c>
      <c r="M193" s="127" t="s">
        <v>206</v>
      </c>
    </row>
    <row r="194" spans="1:21" ht="12.75" customHeight="1" outlineLevel="1" x14ac:dyDescent="0.25">
      <c r="A194" s="119"/>
      <c r="B194" s="114" t="s">
        <v>16</v>
      </c>
      <c r="C194" s="113" t="s">
        <v>23</v>
      </c>
      <c r="D194" s="166">
        <f>IF(D195&lt;=0,0,D195*'5.Исх данные'!D102)</f>
        <v>1.7433333333333338</v>
      </c>
      <c r="E194" s="166">
        <f>IF(E195&lt;=0,0,E195*'5.Исх данные'!E102)</f>
        <v>1.7600000000000002</v>
      </c>
      <c r="F194" s="166">
        <f>IF(F195&lt;=0,0,F195*'5.Исх данные'!F102)</f>
        <v>1.7600000000000002</v>
      </c>
      <c r="G194" s="166">
        <f>IF(G195&lt;=0,0,G195*'5.Исх данные'!G102)</f>
        <v>1.7600000000000002</v>
      </c>
      <c r="H194" s="166">
        <f>IF(H195&lt;=0,0,H195*'5.Исх данные'!H102)</f>
        <v>1.7600000000000002</v>
      </c>
      <c r="I194" s="166">
        <f>IF(I195&lt;=0,0,I195*'5.Исх данные'!I102)</f>
        <v>1.7600000000000002</v>
      </c>
      <c r="J194" s="127" t="s">
        <v>206</v>
      </c>
      <c r="K194" s="127" t="s">
        <v>206</v>
      </c>
      <c r="L194" s="127" t="s">
        <v>206</v>
      </c>
      <c r="M194" s="127" t="s">
        <v>206</v>
      </c>
    </row>
    <row r="195" spans="1:21" ht="12.75" customHeight="1" outlineLevel="1" x14ac:dyDescent="0.25">
      <c r="A195" s="119"/>
      <c r="B195" s="114" t="s">
        <v>270</v>
      </c>
      <c r="C195" s="113" t="s">
        <v>23</v>
      </c>
      <c r="D195" s="166">
        <f>D179-D196</f>
        <v>8.7166666666666686</v>
      </c>
      <c r="E195" s="166">
        <f t="shared" ref="E195:I195" si="123">E179-E196</f>
        <v>8.8000000000000007</v>
      </c>
      <c r="F195" s="166">
        <f t="shared" si="123"/>
        <v>8.8000000000000007</v>
      </c>
      <c r="G195" s="166">
        <f t="shared" si="123"/>
        <v>8.8000000000000007</v>
      </c>
      <c r="H195" s="166">
        <f t="shared" si="123"/>
        <v>8.8000000000000007</v>
      </c>
      <c r="I195" s="166">
        <f t="shared" si="123"/>
        <v>8.8000000000000007</v>
      </c>
      <c r="J195" s="127"/>
      <c r="K195" s="127"/>
      <c r="L195" s="127"/>
      <c r="M195" s="127"/>
    </row>
    <row r="196" spans="1:21" ht="11.25" customHeight="1" outlineLevel="1" x14ac:dyDescent="0.25">
      <c r="A196" s="119"/>
      <c r="B196" s="114" t="s">
        <v>15</v>
      </c>
      <c r="C196" s="113" t="s">
        <v>23</v>
      </c>
      <c r="D196" s="166">
        <f>D197*'5.Исх данные'!D107</f>
        <v>1.2000000000000002</v>
      </c>
      <c r="E196" s="166">
        <f>E197*'5.Исх данные'!E107</f>
        <v>1.2000000000000002</v>
      </c>
      <c r="F196" s="166">
        <f>F197*'5.Исх данные'!F107</f>
        <v>1.2000000000000002</v>
      </c>
      <c r="G196" s="166">
        <f>G197*'5.Исх данные'!G107</f>
        <v>1.2000000000000002</v>
      </c>
      <c r="H196" s="166">
        <f>H197*'5.Исх данные'!H107</f>
        <v>1.2000000000000002</v>
      </c>
      <c r="I196" s="166">
        <f>I197*'5.Исх данные'!I107</f>
        <v>1.2000000000000002</v>
      </c>
      <c r="J196" s="127" t="s">
        <v>206</v>
      </c>
      <c r="K196" s="127" t="s">
        <v>206</v>
      </c>
      <c r="L196" s="127" t="s">
        <v>206</v>
      </c>
      <c r="M196" s="127" t="s">
        <v>206</v>
      </c>
    </row>
    <row r="197" spans="1:21" ht="12" customHeight="1" outlineLevel="1" x14ac:dyDescent="0.25">
      <c r="A197" s="119"/>
      <c r="B197" s="114" t="s">
        <v>14</v>
      </c>
      <c r="C197" s="113" t="s">
        <v>23</v>
      </c>
      <c r="D197" s="166">
        <f t="shared" ref="D197:I197" si="124">-D183</f>
        <v>12</v>
      </c>
      <c r="E197" s="166">
        <f t="shared" si="124"/>
        <v>12</v>
      </c>
      <c r="F197" s="166">
        <f t="shared" si="124"/>
        <v>12</v>
      </c>
      <c r="G197" s="166">
        <f t="shared" si="124"/>
        <v>12</v>
      </c>
      <c r="H197" s="166">
        <f t="shared" si="124"/>
        <v>12</v>
      </c>
      <c r="I197" s="166">
        <f t="shared" si="124"/>
        <v>12</v>
      </c>
      <c r="J197" s="127" t="s">
        <v>206</v>
      </c>
      <c r="K197" s="127" t="s">
        <v>206</v>
      </c>
      <c r="L197" s="127" t="s">
        <v>206</v>
      </c>
      <c r="M197" s="127" t="s">
        <v>206</v>
      </c>
    </row>
    <row r="198" spans="1:21" ht="12.75" customHeight="1" outlineLevel="1" x14ac:dyDescent="0.25">
      <c r="A198" s="119"/>
      <c r="B198" s="114" t="s">
        <v>215</v>
      </c>
      <c r="C198" s="113" t="s">
        <v>23</v>
      </c>
      <c r="D198" s="166">
        <f>D199</f>
        <v>12</v>
      </c>
      <c r="E198" s="166">
        <f>E199</f>
        <v>10.8</v>
      </c>
      <c r="F198" s="166">
        <f t="shared" ref="F198:I198" si="125">F199</f>
        <v>9.6000000000000014</v>
      </c>
      <c r="G198" s="166">
        <f t="shared" si="125"/>
        <v>8.4000000000000021</v>
      </c>
      <c r="H198" s="166">
        <f t="shared" si="125"/>
        <v>7.200000000000002</v>
      </c>
      <c r="I198" s="166">
        <f t="shared" si="125"/>
        <v>6.0000000000000018</v>
      </c>
      <c r="J198" s="127" t="s">
        <v>206</v>
      </c>
      <c r="K198" s="127" t="s">
        <v>206</v>
      </c>
      <c r="L198" s="127" t="s">
        <v>206</v>
      </c>
      <c r="M198" s="127" t="s">
        <v>206</v>
      </c>
    </row>
    <row r="199" spans="1:21" ht="12.75" customHeight="1" outlineLevel="1" x14ac:dyDescent="0.25">
      <c r="A199" s="119"/>
      <c r="B199" s="114" t="s">
        <v>216</v>
      </c>
      <c r="C199" s="113" t="s">
        <v>23</v>
      </c>
      <c r="D199" s="166">
        <f>-D183</f>
        <v>12</v>
      </c>
      <c r="E199" s="166">
        <f>D200</f>
        <v>10.8</v>
      </c>
      <c r="F199" s="166">
        <f t="shared" ref="F199:I199" si="126">E200</f>
        <v>9.6000000000000014</v>
      </c>
      <c r="G199" s="166">
        <f t="shared" si="126"/>
        <v>8.4000000000000021</v>
      </c>
      <c r="H199" s="166">
        <f t="shared" si="126"/>
        <v>7.200000000000002</v>
      </c>
      <c r="I199" s="166">
        <f t="shared" si="126"/>
        <v>6.0000000000000018</v>
      </c>
      <c r="J199" s="127" t="s">
        <v>206</v>
      </c>
      <c r="K199" s="127" t="s">
        <v>206</v>
      </c>
      <c r="L199" s="127" t="s">
        <v>206</v>
      </c>
      <c r="M199" s="127" t="s">
        <v>206</v>
      </c>
    </row>
    <row r="200" spans="1:21" ht="12.75" customHeight="1" outlineLevel="1" x14ac:dyDescent="0.25">
      <c r="A200" s="119"/>
      <c r="B200" s="114" t="s">
        <v>217</v>
      </c>
      <c r="C200" s="113" t="s">
        <v>23</v>
      </c>
      <c r="D200" s="166">
        <f>D197-D196</f>
        <v>10.8</v>
      </c>
      <c r="E200" s="166">
        <f>E199-E196</f>
        <v>9.6000000000000014</v>
      </c>
      <c r="F200" s="166">
        <f>F199-F196</f>
        <v>8.4000000000000021</v>
      </c>
      <c r="G200" s="166">
        <f>G199-G196</f>
        <v>7.200000000000002</v>
      </c>
      <c r="H200" s="166">
        <f t="shared" ref="H200" si="127">H199-H196</f>
        <v>6.0000000000000018</v>
      </c>
      <c r="I200" s="166">
        <f t="shared" ref="I200" si="128">I199-I196</f>
        <v>4.8000000000000016</v>
      </c>
      <c r="J200" s="127" t="s">
        <v>206</v>
      </c>
      <c r="K200" s="127" t="s">
        <v>206</v>
      </c>
      <c r="L200" s="127" t="s">
        <v>206</v>
      </c>
      <c r="M200" s="127" t="s">
        <v>206</v>
      </c>
    </row>
    <row r="201" spans="1:21" outlineLevel="1" x14ac:dyDescent="0.25">
      <c r="A201" s="119"/>
      <c r="B201" s="39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</row>
    <row r="202" spans="1:21" x14ac:dyDescent="0.25">
      <c r="A202" s="119"/>
      <c r="B202" s="39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</row>
    <row r="203" spans="1:21" x14ac:dyDescent="0.25">
      <c r="A203" s="108" t="s">
        <v>200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327" t="s">
        <v>322</v>
      </c>
      <c r="O203" s="327"/>
      <c r="P203" s="327"/>
      <c r="Q203" s="327"/>
      <c r="R203" s="327"/>
      <c r="S203" s="327"/>
      <c r="T203" s="327"/>
      <c r="U203" s="327"/>
    </row>
    <row r="204" spans="1:21" x14ac:dyDescent="0.25">
      <c r="A204" s="14" t="s">
        <v>118</v>
      </c>
      <c r="B204" s="15" t="s">
        <v>202</v>
      </c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327"/>
      <c r="O204" s="327"/>
      <c r="P204" s="327"/>
      <c r="Q204" s="327"/>
      <c r="R204" s="327"/>
      <c r="S204" s="327"/>
      <c r="T204" s="327"/>
      <c r="U204" s="327"/>
    </row>
    <row r="205" spans="1:21" x14ac:dyDescent="0.25">
      <c r="A205" s="125" t="s">
        <v>220</v>
      </c>
      <c r="B205" s="126" t="s">
        <v>204</v>
      </c>
      <c r="C205" s="331"/>
      <c r="D205" s="332"/>
      <c r="E205" s="332"/>
      <c r="F205" s="332"/>
      <c r="G205" s="332"/>
      <c r="H205" s="332"/>
      <c r="I205" s="332"/>
      <c r="J205" s="332"/>
      <c r="K205" s="332"/>
      <c r="L205" s="332"/>
      <c r="M205" s="332"/>
    </row>
    <row r="206" spans="1:21" outlineLevel="1" x14ac:dyDescent="0.25">
      <c r="A206" s="112"/>
      <c r="B206" s="122" t="s">
        <v>34</v>
      </c>
      <c r="C206" s="124" t="s">
        <v>205</v>
      </c>
      <c r="D206" s="122">
        <v>2022</v>
      </c>
      <c r="E206" s="122">
        <f>D206+1</f>
        <v>2023</v>
      </c>
      <c r="F206" s="122">
        <f t="shared" ref="F206" si="129">E206+1</f>
        <v>2024</v>
      </c>
      <c r="G206" s="122">
        <f t="shared" ref="G206" si="130">F206+1</f>
        <v>2025</v>
      </c>
      <c r="H206" s="122">
        <f t="shared" ref="H206" si="131">G206+1</f>
        <v>2026</v>
      </c>
      <c r="I206" s="123" t="s">
        <v>39</v>
      </c>
      <c r="J206" s="122" t="s">
        <v>60</v>
      </c>
      <c r="K206" s="122" t="s">
        <v>61</v>
      </c>
      <c r="L206" s="122" t="s">
        <v>60</v>
      </c>
      <c r="M206" s="122" t="s">
        <v>60</v>
      </c>
    </row>
    <row r="207" spans="1:21" ht="12.75" customHeight="1" outlineLevel="1" x14ac:dyDescent="0.25">
      <c r="A207" s="119"/>
      <c r="B207" s="169" t="s">
        <v>22</v>
      </c>
      <c r="C207" s="113" t="s">
        <v>23</v>
      </c>
      <c r="D207" s="165">
        <f>D208</f>
        <v>3.1031E-2</v>
      </c>
      <c r="E207" s="165">
        <f>D207+E208</f>
        <v>5.2386999999999996E-2</v>
      </c>
      <c r="F207" s="165">
        <f t="shared" ref="F207" si="132">E207+F208</f>
        <v>6.6309999999999994E-2</v>
      </c>
      <c r="G207" s="165">
        <f t="shared" ref="G207" si="133">F207+G208</f>
        <v>7.3393999999999987E-2</v>
      </c>
      <c r="H207" s="165">
        <f t="shared" ref="H207:I207" si="134">G207+H208</f>
        <v>7.7130999999999977E-2</v>
      </c>
      <c r="I207" s="165">
        <f t="shared" si="134"/>
        <v>7.8401999999999972E-2</v>
      </c>
      <c r="J207" s="127" t="s">
        <v>206</v>
      </c>
      <c r="K207" s="127" t="s">
        <v>206</v>
      </c>
      <c r="L207" s="127" t="s">
        <v>206</v>
      </c>
      <c r="M207" s="127" t="s">
        <v>206</v>
      </c>
    </row>
    <row r="208" spans="1:21" ht="12.75" customHeight="1" outlineLevel="1" x14ac:dyDescent="0.25">
      <c r="A208" s="119"/>
      <c r="B208" s="115" t="s">
        <v>21</v>
      </c>
      <c r="C208" s="113" t="s">
        <v>23</v>
      </c>
      <c r="D208" s="166">
        <f>D210*D209</f>
        <v>3.1031E-2</v>
      </c>
      <c r="E208" s="166">
        <f>E210*E209</f>
        <v>2.1355999999999997E-2</v>
      </c>
      <c r="F208" s="166">
        <f>F210*F209</f>
        <v>1.3922999999999996E-2</v>
      </c>
      <c r="G208" s="166">
        <f t="shared" ref="G208" si="135">G210*G209</f>
        <v>7.0839999999999965E-3</v>
      </c>
      <c r="H208" s="166">
        <f t="shared" ref="H208:I208" si="136">H210*H209</f>
        <v>3.7369999999999964E-3</v>
      </c>
      <c r="I208" s="166">
        <f t="shared" si="136"/>
        <v>1.270999999999997E-3</v>
      </c>
      <c r="J208" s="127" t="s">
        <v>206</v>
      </c>
      <c r="K208" s="127" t="s">
        <v>206</v>
      </c>
      <c r="L208" s="127" t="s">
        <v>206</v>
      </c>
      <c r="M208" s="127" t="s">
        <v>206</v>
      </c>
    </row>
    <row r="209" spans="1:13" ht="12" customHeight="1" outlineLevel="1" x14ac:dyDescent="0.25">
      <c r="A209" s="119"/>
      <c r="B209" s="114" t="s">
        <v>20</v>
      </c>
      <c r="C209" s="113" t="s">
        <v>23</v>
      </c>
      <c r="D209" s="166">
        <v>0.91</v>
      </c>
      <c r="E209" s="166">
        <v>0.76</v>
      </c>
      <c r="F209" s="166">
        <v>0.63</v>
      </c>
      <c r="G209" s="166">
        <v>0.44</v>
      </c>
      <c r="H209" s="166">
        <v>0.37</v>
      </c>
      <c r="I209" s="166">
        <v>0.31</v>
      </c>
      <c r="J209" s="127" t="s">
        <v>206</v>
      </c>
      <c r="K209" s="127" t="s">
        <v>206</v>
      </c>
      <c r="L209" s="127" t="s">
        <v>206</v>
      </c>
      <c r="M209" s="127" t="s">
        <v>206</v>
      </c>
    </row>
    <row r="210" spans="1:13" ht="11.25" customHeight="1" outlineLevel="1" x14ac:dyDescent="0.25">
      <c r="A210" s="119"/>
      <c r="B210" s="114" t="s">
        <v>19</v>
      </c>
      <c r="C210" s="113" t="s">
        <v>23</v>
      </c>
      <c r="D210" s="166">
        <f>D211</f>
        <v>3.4099999999999998E-2</v>
      </c>
      <c r="E210" s="166">
        <f>D210+E211</f>
        <v>2.8099999999999997E-2</v>
      </c>
      <c r="F210" s="166">
        <f t="shared" ref="F210" si="137">E210+F211</f>
        <v>2.2099999999999995E-2</v>
      </c>
      <c r="G210" s="166">
        <f t="shared" ref="G210" si="138">F210+G211</f>
        <v>1.6099999999999993E-2</v>
      </c>
      <c r="H210" s="166">
        <f t="shared" ref="H210:I210" si="139">G210+H211</f>
        <v>1.0099999999999991E-2</v>
      </c>
      <c r="I210" s="166">
        <f t="shared" si="139"/>
        <v>4.0999999999999899E-3</v>
      </c>
      <c r="J210" s="127" t="s">
        <v>206</v>
      </c>
      <c r="K210" s="127" t="s">
        <v>206</v>
      </c>
      <c r="L210" s="127" t="s">
        <v>206</v>
      </c>
      <c r="M210" s="127" t="s">
        <v>206</v>
      </c>
    </row>
    <row r="211" spans="1:13" ht="11.25" customHeight="1" outlineLevel="1" x14ac:dyDescent="0.25">
      <c r="A211" s="119"/>
      <c r="B211" s="114" t="s">
        <v>18</v>
      </c>
      <c r="C211" s="113" t="s">
        <v>23</v>
      </c>
      <c r="D211" s="166">
        <f>D214-D213-D212</f>
        <v>3.4099999999999998E-2</v>
      </c>
      <c r="E211" s="166">
        <f t="shared" ref="E211:I211" si="140">E214-E213-E212</f>
        <v>-6.000000000000001E-3</v>
      </c>
      <c r="F211" s="166">
        <f t="shared" si="140"/>
        <v>-6.000000000000001E-3</v>
      </c>
      <c r="G211" s="166">
        <f t="shared" si="140"/>
        <v>-6.000000000000001E-3</v>
      </c>
      <c r="H211" s="166">
        <f t="shared" si="140"/>
        <v>-6.000000000000001E-3</v>
      </c>
      <c r="I211" s="166">
        <f t="shared" si="140"/>
        <v>-6.000000000000001E-3</v>
      </c>
      <c r="J211" s="127" t="s">
        <v>206</v>
      </c>
      <c r="K211" s="127" t="s">
        <v>206</v>
      </c>
      <c r="L211" s="127" t="s">
        <v>206</v>
      </c>
      <c r="M211" s="127" t="s">
        <v>206</v>
      </c>
    </row>
    <row r="212" spans="1:13" ht="11.25" customHeight="1" outlineLevel="1" x14ac:dyDescent="0.25">
      <c r="A212" s="119"/>
      <c r="B212" s="114" t="s">
        <v>17</v>
      </c>
      <c r="C212" s="113" t="s">
        <v>23</v>
      </c>
      <c r="D212" s="167">
        <f>-D226*'5.Исх данные'!D103</f>
        <v>1.1000000000000001E-3</v>
      </c>
      <c r="E212" s="167">
        <f>-E226*'5.Исх данные'!E103</f>
        <v>0</v>
      </c>
      <c r="F212" s="167">
        <f>-F226*'5.Исх данные'!F103</f>
        <v>0</v>
      </c>
      <c r="G212" s="167">
        <f>-G226*'5.Исх данные'!G103</f>
        <v>0</v>
      </c>
      <c r="H212" s="167">
        <f>-H226*'5.Исх данные'!H103</f>
        <v>0</v>
      </c>
      <c r="I212" s="167">
        <f>-I226*'5.Исх данные'!I103</f>
        <v>0</v>
      </c>
      <c r="J212" s="127" t="s">
        <v>206</v>
      </c>
      <c r="K212" s="127" t="s">
        <v>206</v>
      </c>
      <c r="L212" s="127" t="s">
        <v>206</v>
      </c>
      <c r="M212" s="127" t="s">
        <v>206</v>
      </c>
    </row>
    <row r="213" spans="1:13" ht="12.75" customHeight="1" outlineLevel="1" x14ac:dyDescent="0.25">
      <c r="A213" s="119"/>
      <c r="B213" s="114" t="s">
        <v>16</v>
      </c>
      <c r="C213" s="113" t="s">
        <v>23</v>
      </c>
      <c r="D213" s="166">
        <f>IF(D214&lt;=0,0,D214*'5.Исх данные'!D102)</f>
        <v>8.8000000000000005E-3</v>
      </c>
      <c r="E213" s="166">
        <f>IF(E214&lt;=0,0,E214*'5.Исх данные'!E102)</f>
        <v>0</v>
      </c>
      <c r="F213" s="166">
        <f>IF(F214&lt;=0,0,F214*'5.Исх данные'!F102)</f>
        <v>0</v>
      </c>
      <c r="G213" s="166">
        <f>IF(G214&lt;=0,0,G214*'5.Исх данные'!G102)</f>
        <v>0</v>
      </c>
      <c r="H213" s="166">
        <f>IF(H214&lt;=0,0,H214*'5.Исх данные'!H102)</f>
        <v>0</v>
      </c>
      <c r="I213" s="166">
        <f>IF(I214&lt;=0,0,I214*'5.Исх данные'!I102)</f>
        <v>0</v>
      </c>
      <c r="J213" s="127" t="s">
        <v>206</v>
      </c>
      <c r="K213" s="127" t="s">
        <v>206</v>
      </c>
      <c r="L213" s="127" t="s">
        <v>206</v>
      </c>
      <c r="M213" s="127" t="s">
        <v>206</v>
      </c>
    </row>
    <row r="214" spans="1:13" ht="11.25" customHeight="1" outlineLevel="1" x14ac:dyDescent="0.25">
      <c r="A214" s="119"/>
      <c r="B214" s="114" t="s">
        <v>270</v>
      </c>
      <c r="C214" s="113" t="s">
        <v>23</v>
      </c>
      <c r="D214" s="166">
        <f>D223-D215</f>
        <v>4.3999999999999997E-2</v>
      </c>
      <c r="E214" s="166">
        <f t="shared" ref="E214:I214" si="141">E223-E215</f>
        <v>-6.000000000000001E-3</v>
      </c>
      <c r="F214" s="166">
        <f t="shared" si="141"/>
        <v>-6.000000000000001E-3</v>
      </c>
      <c r="G214" s="166">
        <f t="shared" si="141"/>
        <v>-6.000000000000001E-3</v>
      </c>
      <c r="H214" s="166">
        <f t="shared" si="141"/>
        <v>-6.000000000000001E-3</v>
      </c>
      <c r="I214" s="166">
        <f t="shared" si="141"/>
        <v>-6.000000000000001E-3</v>
      </c>
      <c r="J214" s="127"/>
      <c r="K214" s="127"/>
      <c r="L214" s="127"/>
      <c r="M214" s="127"/>
    </row>
    <row r="215" spans="1:13" ht="11.25" customHeight="1" outlineLevel="1" x14ac:dyDescent="0.25">
      <c r="A215" s="119"/>
      <c r="B215" s="114" t="s">
        <v>15</v>
      </c>
      <c r="C215" s="113" t="s">
        <v>23</v>
      </c>
      <c r="D215" s="167">
        <f>D216*'5.Исх данные'!D107</f>
        <v>5.000000000000001E-3</v>
      </c>
      <c r="E215" s="167">
        <f>IF(E216=0,$D$216*'5.Исх данные'!E107)</f>
        <v>5.000000000000001E-3</v>
      </c>
      <c r="F215" s="167">
        <f>IF(F216=0,$D$216*'5.Исх данные'!F107)</f>
        <v>5.000000000000001E-3</v>
      </c>
      <c r="G215" s="167">
        <f>IF(G216=0,$D$216*'5.Исх данные'!G107)</f>
        <v>5.000000000000001E-3</v>
      </c>
      <c r="H215" s="167">
        <f>IF(H216=0,$D$216*'5.Исх данные'!H107)</f>
        <v>5.000000000000001E-3</v>
      </c>
      <c r="I215" s="167">
        <f>IF(I216=0,$D$216*'5.Исх данные'!I107)</f>
        <v>5.000000000000001E-3</v>
      </c>
      <c r="J215" s="127" t="s">
        <v>206</v>
      </c>
      <c r="K215" s="127" t="s">
        <v>206</v>
      </c>
      <c r="L215" s="127" t="s">
        <v>206</v>
      </c>
      <c r="M215" s="127" t="s">
        <v>206</v>
      </c>
    </row>
    <row r="216" spans="1:13" ht="12" customHeight="1" outlineLevel="1" x14ac:dyDescent="0.25">
      <c r="A216" s="119"/>
      <c r="B216" s="114" t="s">
        <v>14</v>
      </c>
      <c r="C216" s="113" t="s">
        <v>23</v>
      </c>
      <c r="D216" s="166">
        <f>-D226</f>
        <v>0.05</v>
      </c>
      <c r="E216" s="166">
        <f t="shared" ref="E216:I216" si="142">-E226</f>
        <v>0</v>
      </c>
      <c r="F216" s="166">
        <f t="shared" si="142"/>
        <v>0</v>
      </c>
      <c r="G216" s="166">
        <f t="shared" si="142"/>
        <v>0</v>
      </c>
      <c r="H216" s="166">
        <f t="shared" si="142"/>
        <v>0</v>
      </c>
      <c r="I216" s="166">
        <f t="shared" si="142"/>
        <v>0</v>
      </c>
      <c r="J216" s="127" t="s">
        <v>206</v>
      </c>
      <c r="K216" s="127" t="s">
        <v>206</v>
      </c>
      <c r="L216" s="127" t="s">
        <v>206</v>
      </c>
      <c r="M216" s="127" t="s">
        <v>206</v>
      </c>
    </row>
    <row r="217" spans="1:13" ht="12.75" customHeight="1" outlineLevel="1" x14ac:dyDescent="0.25">
      <c r="A217" s="119"/>
      <c r="B217" s="114" t="s">
        <v>13</v>
      </c>
      <c r="C217" s="113" t="s">
        <v>23</v>
      </c>
      <c r="D217" s="166">
        <f>D218</f>
        <v>0.05</v>
      </c>
      <c r="E217" s="166">
        <f t="shared" ref="E217:I217" si="143">E218</f>
        <v>4.4999999999999998E-2</v>
      </c>
      <c r="F217" s="166">
        <f>F218</f>
        <v>3.9999999999999994E-2</v>
      </c>
      <c r="G217" s="166">
        <f t="shared" si="143"/>
        <v>3.4999999999999989E-2</v>
      </c>
      <c r="H217" s="166">
        <f t="shared" si="143"/>
        <v>2.9999999999999988E-2</v>
      </c>
      <c r="I217" s="166">
        <f t="shared" si="143"/>
        <v>2.4999999999999988E-2</v>
      </c>
      <c r="J217" s="127" t="s">
        <v>206</v>
      </c>
      <c r="K217" s="127" t="s">
        <v>206</v>
      </c>
      <c r="L217" s="127" t="s">
        <v>206</v>
      </c>
      <c r="M217" s="127" t="s">
        <v>206</v>
      </c>
    </row>
    <row r="218" spans="1:13" ht="12.75" customHeight="1" outlineLevel="1" x14ac:dyDescent="0.25">
      <c r="A218" s="119"/>
      <c r="B218" s="114" t="s">
        <v>216</v>
      </c>
      <c r="C218" s="113" t="s">
        <v>23</v>
      </c>
      <c r="D218" s="166">
        <f>D216</f>
        <v>0.05</v>
      </c>
      <c r="E218" s="166">
        <f>D219</f>
        <v>4.4999999999999998E-2</v>
      </c>
      <c r="F218" s="166">
        <f>E219</f>
        <v>3.9999999999999994E-2</v>
      </c>
      <c r="G218" s="166">
        <f t="shared" ref="G218:I218" si="144">F219</f>
        <v>3.4999999999999989E-2</v>
      </c>
      <c r="H218" s="166">
        <f t="shared" si="144"/>
        <v>2.9999999999999988E-2</v>
      </c>
      <c r="I218" s="166">
        <f t="shared" si="144"/>
        <v>2.4999999999999988E-2</v>
      </c>
      <c r="J218" s="127" t="s">
        <v>206</v>
      </c>
      <c r="K218" s="127" t="s">
        <v>206</v>
      </c>
      <c r="L218" s="127" t="s">
        <v>206</v>
      </c>
      <c r="M218" s="127" t="s">
        <v>206</v>
      </c>
    </row>
    <row r="219" spans="1:13" ht="12" customHeight="1" outlineLevel="1" x14ac:dyDescent="0.25">
      <c r="A219" s="119"/>
      <c r="B219" s="114" t="s">
        <v>217</v>
      </c>
      <c r="C219" s="113" t="s">
        <v>23</v>
      </c>
      <c r="D219" s="166">
        <f>D216-D215</f>
        <v>4.4999999999999998E-2</v>
      </c>
      <c r="E219" s="166">
        <f>E218-E215</f>
        <v>3.9999999999999994E-2</v>
      </c>
      <c r="F219" s="166">
        <f t="shared" ref="F219:H219" si="145">F218-F215</f>
        <v>3.4999999999999989E-2</v>
      </c>
      <c r="G219" s="166">
        <f t="shared" si="145"/>
        <v>2.9999999999999988E-2</v>
      </c>
      <c r="H219" s="166">
        <f t="shared" si="145"/>
        <v>2.4999999999999988E-2</v>
      </c>
      <c r="I219" s="166">
        <f>I218-I215</f>
        <v>1.9999999999999987E-2</v>
      </c>
      <c r="J219" s="127" t="s">
        <v>206</v>
      </c>
      <c r="K219" s="127" t="s">
        <v>206</v>
      </c>
      <c r="L219" s="127" t="s">
        <v>206</v>
      </c>
      <c r="M219" s="127" t="s">
        <v>206</v>
      </c>
    </row>
    <row r="220" spans="1:13" outlineLevel="1" x14ac:dyDescent="0.25">
      <c r="A220" s="119"/>
      <c r="B220" s="119"/>
      <c r="C220" s="119"/>
      <c r="D220" s="119"/>
      <c r="E220" s="119"/>
      <c r="F220" s="119"/>
      <c r="G220" s="119"/>
      <c r="H220" s="119"/>
      <c r="I220" s="119"/>
      <c r="J220" s="119"/>
      <c r="K220" s="119"/>
      <c r="L220" s="119"/>
      <c r="M220" s="119"/>
    </row>
    <row r="221" spans="1:13" outlineLevel="1" x14ac:dyDescent="0.25">
      <c r="A221" s="110"/>
      <c r="B221" s="110"/>
      <c r="C221" s="110"/>
      <c r="D221" s="110"/>
      <c r="E221" s="110"/>
      <c r="F221" s="110"/>
      <c r="G221" s="110"/>
      <c r="H221" s="110"/>
      <c r="I221" s="110"/>
      <c r="J221" s="110"/>
      <c r="K221" s="110"/>
      <c r="L221" s="110"/>
      <c r="M221" s="110"/>
    </row>
    <row r="222" spans="1:13" outlineLevel="1" x14ac:dyDescent="0.25">
      <c r="A222" s="110"/>
      <c r="B222" s="122" t="s">
        <v>34</v>
      </c>
      <c r="C222" s="124" t="s">
        <v>213</v>
      </c>
      <c r="D222" s="122">
        <v>2022</v>
      </c>
      <c r="E222" s="122">
        <f>D222+1</f>
        <v>2023</v>
      </c>
      <c r="F222" s="122">
        <f t="shared" ref="F222" si="146">E222+1</f>
        <v>2024</v>
      </c>
      <c r="G222" s="122">
        <f t="shared" ref="G222" si="147">F222+1</f>
        <v>2025</v>
      </c>
      <c r="H222" s="122">
        <f t="shared" ref="H222" si="148">G222+1</f>
        <v>2026</v>
      </c>
      <c r="I222" s="123" t="s">
        <v>39</v>
      </c>
      <c r="J222" s="122" t="s">
        <v>60</v>
      </c>
      <c r="K222" s="122" t="s">
        <v>61</v>
      </c>
      <c r="L222" s="122" t="s">
        <v>60</v>
      </c>
      <c r="M222" s="122" t="s">
        <v>60</v>
      </c>
    </row>
    <row r="223" spans="1:13" ht="12.75" customHeight="1" outlineLevel="1" x14ac:dyDescent="0.25">
      <c r="A223" s="119"/>
      <c r="B223" s="181" t="s">
        <v>24</v>
      </c>
      <c r="C223" s="141" t="s">
        <v>23</v>
      </c>
      <c r="D223" s="203">
        <f>D235+D227+D225</f>
        <v>4.9000000000000002E-2</v>
      </c>
      <c r="E223" s="215">
        <f t="shared" ref="E223:I223" si="149">E235+E227+E225</f>
        <v>-1E-3</v>
      </c>
      <c r="F223" s="215">
        <f t="shared" si="149"/>
        <v>-1E-3</v>
      </c>
      <c r="G223" s="215">
        <f t="shared" si="149"/>
        <v>-1E-3</v>
      </c>
      <c r="H223" s="215">
        <f t="shared" si="149"/>
        <v>-1E-3</v>
      </c>
      <c r="I223" s="215">
        <f t="shared" si="149"/>
        <v>-1E-3</v>
      </c>
      <c r="J223" s="182" t="s">
        <v>206</v>
      </c>
      <c r="K223" s="182" t="s">
        <v>206</v>
      </c>
      <c r="L223" s="182" t="s">
        <v>206</v>
      </c>
      <c r="M223" s="182" t="s">
        <v>206</v>
      </c>
    </row>
    <row r="224" spans="1:13" ht="11.25" customHeight="1" outlineLevel="1" x14ac:dyDescent="0.25">
      <c r="A224" s="119"/>
      <c r="B224" s="255" t="s">
        <v>254</v>
      </c>
      <c r="C224" s="113" t="s">
        <v>23</v>
      </c>
      <c r="D224" s="164">
        <f>D235+D227</f>
        <v>4.9000000000000002E-2</v>
      </c>
      <c r="E224" s="214">
        <f t="shared" ref="E224:I224" si="150">E235+E227</f>
        <v>-1E-3</v>
      </c>
      <c r="F224" s="214">
        <f t="shared" si="150"/>
        <v>-1E-3</v>
      </c>
      <c r="G224" s="214">
        <f t="shared" si="150"/>
        <v>-1E-3</v>
      </c>
      <c r="H224" s="214">
        <f t="shared" si="150"/>
        <v>-1E-3</v>
      </c>
      <c r="I224" s="214">
        <f t="shared" si="150"/>
        <v>-1E-3</v>
      </c>
      <c r="J224" s="127"/>
      <c r="K224" s="127"/>
      <c r="L224" s="127"/>
      <c r="M224" s="127"/>
    </row>
    <row r="225" spans="1:13" ht="12" customHeight="1" outlineLevel="1" x14ac:dyDescent="0.25">
      <c r="A225" s="119"/>
      <c r="B225" s="255" t="s">
        <v>255</v>
      </c>
      <c r="C225" s="113" t="s">
        <v>23</v>
      </c>
      <c r="D225" s="164">
        <f>D228</f>
        <v>0</v>
      </c>
      <c r="E225" s="164">
        <f t="shared" ref="E225:I225" si="151">E228</f>
        <v>0</v>
      </c>
      <c r="F225" s="164">
        <f t="shared" si="151"/>
        <v>0</v>
      </c>
      <c r="G225" s="164">
        <f t="shared" si="151"/>
        <v>0</v>
      </c>
      <c r="H225" s="164">
        <f t="shared" si="151"/>
        <v>0</v>
      </c>
      <c r="I225" s="164">
        <f t="shared" si="151"/>
        <v>0</v>
      </c>
      <c r="J225" s="127"/>
      <c r="K225" s="127"/>
      <c r="L225" s="127"/>
      <c r="M225" s="127"/>
    </row>
    <row r="226" spans="1:13" ht="24.75" outlineLevel="1" x14ac:dyDescent="0.25">
      <c r="A226" s="119"/>
      <c r="B226" s="206" t="s">
        <v>218</v>
      </c>
      <c r="C226" s="207" t="s">
        <v>23</v>
      </c>
      <c r="D226" s="213">
        <f>-'5.Исх данные'!D49</f>
        <v>-0.05</v>
      </c>
      <c r="E226" s="213">
        <f>-'5.Исх данные'!E49</f>
        <v>0</v>
      </c>
      <c r="F226" s="213">
        <f>-'5.Исх данные'!F49</f>
        <v>0</v>
      </c>
      <c r="G226" s="213">
        <f>-'5.Исх данные'!G49</f>
        <v>0</v>
      </c>
      <c r="H226" s="213">
        <f>-'5.Исх данные'!H49</f>
        <v>0</v>
      </c>
      <c r="I226" s="213">
        <f>-'5.Исх данные'!I49</f>
        <v>0</v>
      </c>
      <c r="J226" s="208" t="s">
        <v>206</v>
      </c>
      <c r="K226" s="208" t="s">
        <v>206</v>
      </c>
      <c r="L226" s="208" t="s">
        <v>206</v>
      </c>
      <c r="M226" s="208" t="s">
        <v>206</v>
      </c>
    </row>
    <row r="227" spans="1:13" ht="12" customHeight="1" outlineLevel="1" x14ac:dyDescent="0.25">
      <c r="A227" s="119"/>
      <c r="B227" s="181" t="s">
        <v>219</v>
      </c>
      <c r="C227" s="141" t="s">
        <v>23</v>
      </c>
      <c r="D227" s="151">
        <f>-'5.Исх данные'!D55</f>
        <v>-1E-3</v>
      </c>
      <c r="E227" s="151">
        <f>-'5.Исх данные'!E55</f>
        <v>-1E-3</v>
      </c>
      <c r="F227" s="151">
        <f>-'5.Исх данные'!F55</f>
        <v>-1E-3</v>
      </c>
      <c r="G227" s="151">
        <f>-'5.Исх данные'!G55</f>
        <v>-1E-3</v>
      </c>
      <c r="H227" s="151">
        <f>-'5.Исх данные'!H55</f>
        <v>-1E-3</v>
      </c>
      <c r="I227" s="151">
        <f>-'5.Исх данные'!I55</f>
        <v>-1E-3</v>
      </c>
      <c r="J227" s="182" t="s">
        <v>206</v>
      </c>
      <c r="K227" s="182" t="s">
        <v>206</v>
      </c>
      <c r="L227" s="182" t="s">
        <v>206</v>
      </c>
      <c r="M227" s="182" t="s">
        <v>206</v>
      </c>
    </row>
    <row r="228" spans="1:13" ht="14.25" customHeight="1" outlineLevel="1" x14ac:dyDescent="0.25">
      <c r="A228" s="119"/>
      <c r="B228" s="193" t="s">
        <v>26</v>
      </c>
      <c r="C228" s="141" t="s">
        <v>23</v>
      </c>
      <c r="D228" s="194">
        <f>D232-D229</f>
        <v>0</v>
      </c>
      <c r="E228" s="194">
        <f t="shared" ref="E228:I228" si="152">E232-E229</f>
        <v>0</v>
      </c>
      <c r="F228" s="194">
        <f t="shared" si="152"/>
        <v>0</v>
      </c>
      <c r="G228" s="194">
        <f t="shared" si="152"/>
        <v>0</v>
      </c>
      <c r="H228" s="194">
        <f t="shared" si="152"/>
        <v>0</v>
      </c>
      <c r="I228" s="194">
        <f t="shared" si="152"/>
        <v>0</v>
      </c>
      <c r="J228" s="182" t="s">
        <v>206</v>
      </c>
      <c r="K228" s="182" t="s">
        <v>206</v>
      </c>
      <c r="L228" s="182" t="s">
        <v>206</v>
      </c>
      <c r="M228" s="182" t="s">
        <v>206</v>
      </c>
    </row>
    <row r="229" spans="1:13" ht="13.5" customHeight="1" outlineLevel="1" x14ac:dyDescent="0.25">
      <c r="A229" s="119"/>
      <c r="B229" s="115" t="s">
        <v>263</v>
      </c>
      <c r="C229" s="113" t="s">
        <v>23</v>
      </c>
      <c r="D229" s="191">
        <f>'5.Исх данные'!D76</f>
        <v>1500</v>
      </c>
      <c r="E229" s="191">
        <f>'5.Исх данные'!E76</f>
        <v>1500</v>
      </c>
      <c r="F229" s="191">
        <f>'5.Исх данные'!F76</f>
        <v>1500</v>
      </c>
      <c r="G229" s="191">
        <f>'5.Исх данные'!G76</f>
        <v>1500</v>
      </c>
      <c r="H229" s="191">
        <f>'5.Исх данные'!H76</f>
        <v>1500</v>
      </c>
      <c r="I229" s="191">
        <f>'5.Исх данные'!I76</f>
        <v>1500</v>
      </c>
      <c r="J229" s="127"/>
      <c r="K229" s="127"/>
      <c r="L229" s="127"/>
      <c r="M229" s="127"/>
    </row>
    <row r="230" spans="1:13" ht="11.25" customHeight="1" outlineLevel="1" x14ac:dyDescent="0.25">
      <c r="A230" s="119"/>
      <c r="B230" s="115" t="s">
        <v>264</v>
      </c>
      <c r="C230" s="113" t="s">
        <v>266</v>
      </c>
      <c r="D230" s="191">
        <f>'5.Исх данные'!D77</f>
        <v>15000</v>
      </c>
      <c r="E230" s="191">
        <f>'5.Исх данные'!E77</f>
        <v>15000</v>
      </c>
      <c r="F230" s="191">
        <f>'5.Исх данные'!F77</f>
        <v>15000</v>
      </c>
      <c r="G230" s="191">
        <f>'5.Исх данные'!G77</f>
        <v>15000</v>
      </c>
      <c r="H230" s="191">
        <f>'5.Исх данные'!H77</f>
        <v>15000</v>
      </c>
      <c r="I230" s="191">
        <f>'5.Исх данные'!I77</f>
        <v>15000</v>
      </c>
      <c r="J230" s="127"/>
      <c r="K230" s="127"/>
      <c r="L230" s="127"/>
      <c r="M230" s="127"/>
    </row>
    <row r="231" spans="1:13" ht="12.75" customHeight="1" outlineLevel="1" x14ac:dyDescent="0.25">
      <c r="A231" s="119"/>
      <c r="B231" s="115" t="s">
        <v>265</v>
      </c>
      <c r="C231" s="157" t="s">
        <v>267</v>
      </c>
      <c r="D231" s="191">
        <f>'5.Исх данные'!D78</f>
        <v>100</v>
      </c>
      <c r="E231" s="191">
        <f>'5.Исх данные'!E78</f>
        <v>100</v>
      </c>
      <c r="F231" s="191">
        <f>'5.Исх данные'!F78</f>
        <v>100</v>
      </c>
      <c r="G231" s="191">
        <f>'5.Исх данные'!G78</f>
        <v>100</v>
      </c>
      <c r="H231" s="191">
        <f>'5.Исх данные'!H78</f>
        <v>100</v>
      </c>
      <c r="I231" s="191">
        <f>'5.Исх данные'!I78</f>
        <v>100</v>
      </c>
      <c r="J231" s="127"/>
      <c r="K231" s="127"/>
      <c r="L231" s="127"/>
      <c r="M231" s="127"/>
    </row>
    <row r="232" spans="1:13" ht="11.25" customHeight="1" outlineLevel="1" x14ac:dyDescent="0.25">
      <c r="A232" s="119"/>
      <c r="B232" s="115" t="s">
        <v>260</v>
      </c>
      <c r="C232" s="113" t="s">
        <v>23</v>
      </c>
      <c r="D232" s="191">
        <f>'5.Исх данные'!D81</f>
        <v>1500</v>
      </c>
      <c r="E232" s="191">
        <f>'5.Исх данные'!E81</f>
        <v>1500</v>
      </c>
      <c r="F232" s="191">
        <f>'5.Исх данные'!F81</f>
        <v>1500</v>
      </c>
      <c r="G232" s="191">
        <f>'5.Исх данные'!G81</f>
        <v>1500</v>
      </c>
      <c r="H232" s="191">
        <f>'5.Исх данные'!H81</f>
        <v>1500</v>
      </c>
      <c r="I232" s="191">
        <f>'5.Исх данные'!I81</f>
        <v>1500</v>
      </c>
      <c r="J232" s="127"/>
      <c r="K232" s="127"/>
      <c r="L232" s="127"/>
      <c r="M232" s="127"/>
    </row>
    <row r="233" spans="1:13" ht="12" customHeight="1" outlineLevel="1" x14ac:dyDescent="0.25">
      <c r="A233" s="119"/>
      <c r="B233" s="115" t="s">
        <v>261</v>
      </c>
      <c r="C233" s="113" t="s">
        <v>266</v>
      </c>
      <c r="D233" s="191">
        <f>'5.Исх данные'!D82</f>
        <v>15000</v>
      </c>
      <c r="E233" s="191">
        <f>'5.Исх данные'!E82</f>
        <v>15000</v>
      </c>
      <c r="F233" s="191">
        <f>'5.Исх данные'!F82</f>
        <v>15000</v>
      </c>
      <c r="G233" s="191">
        <f>'5.Исх данные'!G82</f>
        <v>15000</v>
      </c>
      <c r="H233" s="191">
        <f>'5.Исх данные'!H82</f>
        <v>15000</v>
      </c>
      <c r="I233" s="191">
        <f>'5.Исх данные'!I82</f>
        <v>15000</v>
      </c>
      <c r="J233" s="127"/>
      <c r="K233" s="127"/>
      <c r="L233" s="127"/>
      <c r="M233" s="127"/>
    </row>
    <row r="234" spans="1:13" ht="12" customHeight="1" outlineLevel="1" x14ac:dyDescent="0.25">
      <c r="A234" s="119"/>
      <c r="B234" s="115" t="s">
        <v>262</v>
      </c>
      <c r="C234" s="157" t="s">
        <v>267</v>
      </c>
      <c r="D234" s="191">
        <f>'5.Исх данные'!D83</f>
        <v>100</v>
      </c>
      <c r="E234" s="191">
        <f>'5.Исх данные'!E83</f>
        <v>100</v>
      </c>
      <c r="F234" s="191">
        <f>'5.Исх данные'!F83</f>
        <v>100</v>
      </c>
      <c r="G234" s="191">
        <f>'5.Исх данные'!G83</f>
        <v>100</v>
      </c>
      <c r="H234" s="191">
        <f>'5.Исх данные'!H83</f>
        <v>100</v>
      </c>
      <c r="I234" s="191">
        <f>'5.Исх данные'!I83</f>
        <v>100</v>
      </c>
      <c r="J234" s="127"/>
      <c r="K234" s="127"/>
      <c r="L234" s="127"/>
      <c r="M234" s="127"/>
    </row>
    <row r="235" spans="1:13" ht="24.75" outlineLevel="1" x14ac:dyDescent="0.25">
      <c r="A235" s="119"/>
      <c r="B235" s="181" t="s">
        <v>29</v>
      </c>
      <c r="C235" s="141" t="s">
        <v>23</v>
      </c>
      <c r="D235" s="203">
        <f>D237-D240</f>
        <v>0.05</v>
      </c>
      <c r="E235" s="203">
        <f t="shared" ref="E235:I235" si="153">E237-E240</f>
        <v>0</v>
      </c>
      <c r="F235" s="203">
        <f t="shared" si="153"/>
        <v>0</v>
      </c>
      <c r="G235" s="203">
        <f t="shared" si="153"/>
        <v>0</v>
      </c>
      <c r="H235" s="203">
        <f t="shared" si="153"/>
        <v>0</v>
      </c>
      <c r="I235" s="203">
        <f t="shared" si="153"/>
        <v>0</v>
      </c>
      <c r="J235" s="182" t="s">
        <v>206</v>
      </c>
      <c r="K235" s="182" t="s">
        <v>206</v>
      </c>
      <c r="L235" s="182" t="s">
        <v>206</v>
      </c>
      <c r="M235" s="182" t="s">
        <v>206</v>
      </c>
    </row>
    <row r="236" spans="1:13" ht="12.75" customHeight="1" outlineLevel="1" x14ac:dyDescent="0.25">
      <c r="A236" s="119"/>
      <c r="B236" s="84" t="s">
        <v>55</v>
      </c>
      <c r="C236" s="113"/>
      <c r="D236" s="121">
        <f>IF(D240&lt;D237,(D240/D237*100%),0)</f>
        <v>0.5</v>
      </c>
      <c r="E236" s="121">
        <f>IF(E240&lt;E237,(E240/E237*100%),0)</f>
        <v>0</v>
      </c>
      <c r="F236" s="121">
        <f t="shared" ref="F236:I236" si="154">IF(F240&lt;F237,(F240/F237*100%),0)</f>
        <v>0</v>
      </c>
      <c r="G236" s="121">
        <f t="shared" si="154"/>
        <v>0</v>
      </c>
      <c r="H236" s="121">
        <f t="shared" si="154"/>
        <v>0</v>
      </c>
      <c r="I236" s="121">
        <f t="shared" si="154"/>
        <v>0</v>
      </c>
      <c r="J236" s="127" t="s">
        <v>206</v>
      </c>
      <c r="K236" s="127" t="s">
        <v>206</v>
      </c>
      <c r="L236" s="127" t="s">
        <v>206</v>
      </c>
      <c r="M236" s="127" t="s">
        <v>206</v>
      </c>
    </row>
    <row r="237" spans="1:13" ht="12.75" customHeight="1" outlineLevel="1" x14ac:dyDescent="0.25">
      <c r="A237" s="119"/>
      <c r="B237" s="177" t="s">
        <v>50</v>
      </c>
      <c r="C237" s="178" t="s">
        <v>23</v>
      </c>
      <c r="D237" s="210">
        <f>D238*D239</f>
        <v>0.1</v>
      </c>
      <c r="E237" s="210">
        <f t="shared" ref="E237:I237" si="155">E238*E239</f>
        <v>0</v>
      </c>
      <c r="F237" s="210">
        <f t="shared" si="155"/>
        <v>0</v>
      </c>
      <c r="G237" s="210">
        <f t="shared" si="155"/>
        <v>0</v>
      </c>
      <c r="H237" s="210">
        <f t="shared" si="155"/>
        <v>0</v>
      </c>
      <c r="I237" s="210">
        <f t="shared" si="155"/>
        <v>0</v>
      </c>
      <c r="J237" s="180" t="s">
        <v>206</v>
      </c>
      <c r="K237" s="180" t="s">
        <v>206</v>
      </c>
      <c r="L237" s="180" t="s">
        <v>206</v>
      </c>
      <c r="M237" s="180" t="s">
        <v>206</v>
      </c>
    </row>
    <row r="238" spans="1:13" ht="12" customHeight="1" outlineLevel="1" x14ac:dyDescent="0.25">
      <c r="A238" s="119"/>
      <c r="B238" s="84" t="s">
        <v>48</v>
      </c>
      <c r="C238" s="113" t="s">
        <v>43</v>
      </c>
      <c r="D238" s="191">
        <f>'5.Исх данные'!D45</f>
        <v>1</v>
      </c>
      <c r="E238" s="191">
        <f>'5.Исх данные'!E45</f>
        <v>0</v>
      </c>
      <c r="F238" s="191">
        <f>'5.Исх данные'!F45</f>
        <v>0</v>
      </c>
      <c r="G238" s="191">
        <f>'5.Исх данные'!G45</f>
        <v>0</v>
      </c>
      <c r="H238" s="191">
        <f>'5.Исх данные'!H45</f>
        <v>0</v>
      </c>
      <c r="I238" s="191">
        <f>'5.Исх данные'!I45</f>
        <v>0</v>
      </c>
      <c r="J238" s="127" t="s">
        <v>206</v>
      </c>
      <c r="K238" s="127" t="s">
        <v>206</v>
      </c>
      <c r="L238" s="127" t="s">
        <v>206</v>
      </c>
      <c r="M238" s="127" t="s">
        <v>206</v>
      </c>
    </row>
    <row r="239" spans="1:13" ht="12.75" customHeight="1" outlineLevel="1" x14ac:dyDescent="0.25">
      <c r="A239" s="119"/>
      <c r="B239" s="84" t="s">
        <v>49</v>
      </c>
      <c r="C239" s="113" t="s">
        <v>44</v>
      </c>
      <c r="D239" s="209">
        <f>'5.Исх данные'!D46</f>
        <v>0.1</v>
      </c>
      <c r="E239" s="209">
        <f>'5.Исх данные'!E46</f>
        <v>0</v>
      </c>
      <c r="F239" s="209">
        <f>'5.Исх данные'!F46</f>
        <v>0</v>
      </c>
      <c r="G239" s="209">
        <f>'5.Исх данные'!G46</f>
        <v>0</v>
      </c>
      <c r="H239" s="209">
        <f>'5.Исх данные'!H46</f>
        <v>0</v>
      </c>
      <c r="I239" s="209">
        <f>'5.Исх данные'!I46</f>
        <v>0</v>
      </c>
      <c r="J239" s="127" t="s">
        <v>206</v>
      </c>
      <c r="K239" s="127" t="s">
        <v>206</v>
      </c>
      <c r="L239" s="127" t="s">
        <v>206</v>
      </c>
      <c r="M239" s="127" t="s">
        <v>206</v>
      </c>
    </row>
    <row r="240" spans="1:13" ht="12.75" customHeight="1" outlineLevel="1" x14ac:dyDescent="0.25">
      <c r="A240" s="119"/>
      <c r="B240" s="177" t="s">
        <v>51</v>
      </c>
      <c r="C240" s="178" t="s">
        <v>23</v>
      </c>
      <c r="D240" s="212">
        <f>D241*D242</f>
        <v>0.05</v>
      </c>
      <c r="E240" s="212">
        <f t="shared" ref="E240:I240" si="156">E241*E242</f>
        <v>0</v>
      </c>
      <c r="F240" s="212">
        <f t="shared" si="156"/>
        <v>0</v>
      </c>
      <c r="G240" s="212">
        <f t="shared" si="156"/>
        <v>0</v>
      </c>
      <c r="H240" s="212">
        <f t="shared" si="156"/>
        <v>0</v>
      </c>
      <c r="I240" s="212">
        <f t="shared" si="156"/>
        <v>0</v>
      </c>
      <c r="J240" s="180" t="s">
        <v>206</v>
      </c>
      <c r="K240" s="180" t="s">
        <v>206</v>
      </c>
      <c r="L240" s="180" t="s">
        <v>206</v>
      </c>
      <c r="M240" s="180" t="s">
        <v>206</v>
      </c>
    </row>
    <row r="241" spans="1:13" ht="13.5" customHeight="1" outlineLevel="1" x14ac:dyDescent="0.25">
      <c r="A241" s="119"/>
      <c r="B241" s="84" t="s">
        <v>52</v>
      </c>
      <c r="C241" s="113" t="s">
        <v>43</v>
      </c>
      <c r="D241" s="191">
        <f>'5.Исх данные'!D51</f>
        <v>1</v>
      </c>
      <c r="E241" s="191">
        <f>'5.Исх данные'!E51</f>
        <v>0</v>
      </c>
      <c r="F241" s="191">
        <f>'5.Исх данные'!F51</f>
        <v>0</v>
      </c>
      <c r="G241" s="191">
        <f>'5.Исх данные'!G51</f>
        <v>0</v>
      </c>
      <c r="H241" s="191">
        <f>'5.Исх данные'!H51</f>
        <v>0</v>
      </c>
      <c r="I241" s="191">
        <f>'5.Исх данные'!I51</f>
        <v>0</v>
      </c>
      <c r="J241" s="127" t="s">
        <v>206</v>
      </c>
      <c r="K241" s="127" t="s">
        <v>206</v>
      </c>
      <c r="L241" s="127" t="s">
        <v>206</v>
      </c>
      <c r="M241" s="127" t="s">
        <v>206</v>
      </c>
    </row>
    <row r="242" spans="1:13" ht="12" customHeight="1" outlineLevel="1" x14ac:dyDescent="0.25">
      <c r="A242" s="119"/>
      <c r="B242" s="84" t="s">
        <v>53</v>
      </c>
      <c r="C242" s="113" t="s">
        <v>54</v>
      </c>
      <c r="D242" s="211">
        <f>'5.Исх данные'!D52</f>
        <v>0.05</v>
      </c>
      <c r="E242" s="211">
        <f>'5.Исх данные'!E52</f>
        <v>0</v>
      </c>
      <c r="F242" s="211">
        <f>'5.Исх данные'!F52</f>
        <v>0</v>
      </c>
      <c r="G242" s="211">
        <f>'5.Исх данные'!G52</f>
        <v>0</v>
      </c>
      <c r="H242" s="211">
        <f>'5.Исх данные'!H52</f>
        <v>0</v>
      </c>
      <c r="I242" s="211">
        <f>'5.Исх данные'!I52</f>
        <v>0</v>
      </c>
      <c r="J242" s="127" t="s">
        <v>206</v>
      </c>
      <c r="K242" s="127" t="s">
        <v>206</v>
      </c>
      <c r="L242" s="127" t="s">
        <v>206</v>
      </c>
      <c r="M242" s="127" t="s">
        <v>206</v>
      </c>
    </row>
    <row r="243" spans="1:13" x14ac:dyDescent="0.25">
      <c r="A243" s="119"/>
      <c r="B243" s="119"/>
      <c r="C243" s="119"/>
      <c r="D243" s="119"/>
      <c r="E243" s="119"/>
      <c r="F243" s="119"/>
      <c r="G243" s="119"/>
      <c r="H243" s="119"/>
      <c r="I243" s="119"/>
      <c r="J243" s="119"/>
      <c r="K243" s="119"/>
      <c r="L243" s="119"/>
      <c r="M243" s="119"/>
    </row>
    <row r="244" spans="1:13" x14ac:dyDescent="0.25">
      <c r="A244" s="125" t="s">
        <v>221</v>
      </c>
      <c r="B244" s="126" t="s">
        <v>208</v>
      </c>
      <c r="C244" s="331"/>
      <c r="D244" s="332"/>
      <c r="E244" s="332"/>
      <c r="F244" s="332"/>
      <c r="G244" s="332"/>
      <c r="H244" s="332"/>
      <c r="I244" s="332"/>
      <c r="J244" s="332"/>
      <c r="K244" s="332"/>
      <c r="L244" s="332"/>
      <c r="M244" s="332"/>
    </row>
    <row r="245" spans="1:13" outlineLevel="1" x14ac:dyDescent="0.25">
      <c r="A245" s="112"/>
      <c r="B245" s="122" t="s">
        <v>34</v>
      </c>
      <c r="C245" s="124" t="s">
        <v>205</v>
      </c>
      <c r="D245" s="122">
        <v>2022</v>
      </c>
      <c r="E245" s="122">
        <f>D245+1</f>
        <v>2023</v>
      </c>
      <c r="F245" s="122">
        <f t="shared" ref="F245" si="157">E245+1</f>
        <v>2024</v>
      </c>
      <c r="G245" s="122">
        <f t="shared" ref="G245" si="158">F245+1</f>
        <v>2025</v>
      </c>
      <c r="H245" s="122">
        <f t="shared" ref="H245" si="159">G245+1</f>
        <v>2026</v>
      </c>
      <c r="I245" s="123" t="s">
        <v>39</v>
      </c>
      <c r="J245" s="122" t="s">
        <v>60</v>
      </c>
      <c r="K245" s="122" t="s">
        <v>61</v>
      </c>
      <c r="L245" s="122" t="s">
        <v>60</v>
      </c>
      <c r="M245" s="122" t="s">
        <v>60</v>
      </c>
    </row>
    <row r="246" spans="1:13" ht="10.5" customHeight="1" outlineLevel="1" x14ac:dyDescent="0.25">
      <c r="A246" s="119"/>
      <c r="B246" s="169" t="s">
        <v>22</v>
      </c>
      <c r="C246" s="113" t="s">
        <v>23</v>
      </c>
      <c r="D246" s="165">
        <f>D247</f>
        <v>-0.10210200000000001</v>
      </c>
      <c r="E246" s="165">
        <f>D246+E247</f>
        <v>-0.19497400000000004</v>
      </c>
      <c r="F246" s="165">
        <f t="shared" ref="F246" si="160">E246+F247</f>
        <v>-0.27826000000000006</v>
      </c>
      <c r="G246" s="165">
        <f t="shared" ref="G246" si="161">F246+G247</f>
        <v>-0.34082800000000008</v>
      </c>
      <c r="H246" s="165">
        <f t="shared" ref="H246" si="162">G246+H247</f>
        <v>-0.39714200000000011</v>
      </c>
      <c r="I246" s="165">
        <f t="shared" ref="I246" si="163">H246+I247</f>
        <v>-0.4474240000000001</v>
      </c>
      <c r="J246" s="127" t="s">
        <v>206</v>
      </c>
      <c r="K246" s="127" t="s">
        <v>206</v>
      </c>
      <c r="L246" s="127" t="s">
        <v>206</v>
      </c>
      <c r="M246" s="127" t="s">
        <v>206</v>
      </c>
    </row>
    <row r="247" spans="1:13" ht="12.75" customHeight="1" outlineLevel="1" x14ac:dyDescent="0.25">
      <c r="A247" s="119"/>
      <c r="B247" s="115" t="s">
        <v>21</v>
      </c>
      <c r="C247" s="113" t="s">
        <v>23</v>
      </c>
      <c r="D247" s="166">
        <f>D249*D248</f>
        <v>-0.10210200000000001</v>
      </c>
      <c r="E247" s="166">
        <f>E249*E248</f>
        <v>-9.287200000000001E-2</v>
      </c>
      <c r="F247" s="166">
        <f t="shared" ref="F247" si="164">F249*F248</f>
        <v>-8.3286000000000013E-2</v>
      </c>
      <c r="G247" s="166">
        <f t="shared" ref="G247" si="165">G249*G248</f>
        <v>-6.2568000000000012E-2</v>
      </c>
      <c r="H247" s="166">
        <f t="shared" ref="H247" si="166">H249*H248</f>
        <v>-5.631400000000001E-2</v>
      </c>
      <c r="I247" s="166">
        <f t="shared" ref="I247" si="167">I249*I248</f>
        <v>-5.0282000000000014E-2</v>
      </c>
      <c r="J247" s="127" t="s">
        <v>206</v>
      </c>
      <c r="K247" s="127" t="s">
        <v>206</v>
      </c>
      <c r="L247" s="127" t="s">
        <v>206</v>
      </c>
      <c r="M247" s="127" t="s">
        <v>206</v>
      </c>
    </row>
    <row r="248" spans="1:13" ht="11.25" customHeight="1" outlineLevel="1" x14ac:dyDescent="0.25">
      <c r="A248" s="119"/>
      <c r="B248" s="114" t="s">
        <v>20</v>
      </c>
      <c r="C248" s="113" t="s">
        <v>23</v>
      </c>
      <c r="D248" s="166">
        <v>0.91</v>
      </c>
      <c r="E248" s="166">
        <v>0.76</v>
      </c>
      <c r="F248" s="166">
        <v>0.63</v>
      </c>
      <c r="G248" s="166">
        <v>0.44</v>
      </c>
      <c r="H248" s="166">
        <v>0.37</v>
      </c>
      <c r="I248" s="166">
        <v>0.31</v>
      </c>
      <c r="J248" s="127" t="s">
        <v>206</v>
      </c>
      <c r="K248" s="127" t="s">
        <v>206</v>
      </c>
      <c r="L248" s="127" t="s">
        <v>206</v>
      </c>
      <c r="M248" s="127" t="s">
        <v>206</v>
      </c>
    </row>
    <row r="249" spans="1:13" ht="12" customHeight="1" outlineLevel="1" x14ac:dyDescent="0.25">
      <c r="A249" s="119"/>
      <c r="B249" s="114" t="s">
        <v>19</v>
      </c>
      <c r="C249" s="113" t="s">
        <v>23</v>
      </c>
      <c r="D249" s="166">
        <f>D250</f>
        <v>-0.11220000000000001</v>
      </c>
      <c r="E249" s="166">
        <f>D249+E250</f>
        <v>-0.1222</v>
      </c>
      <c r="F249" s="166">
        <f>E249+F250</f>
        <v>-0.13220000000000001</v>
      </c>
      <c r="G249" s="166">
        <f t="shared" ref="G249" si="168">F249+G250</f>
        <v>-0.14220000000000002</v>
      </c>
      <c r="H249" s="166">
        <f t="shared" ref="H249" si="169">G249+H250</f>
        <v>-0.15220000000000003</v>
      </c>
      <c r="I249" s="166">
        <f t="shared" ref="I249" si="170">H249+I250</f>
        <v>-0.16220000000000004</v>
      </c>
      <c r="J249" s="127" t="s">
        <v>206</v>
      </c>
      <c r="K249" s="127" t="s">
        <v>206</v>
      </c>
      <c r="L249" s="127" t="s">
        <v>206</v>
      </c>
      <c r="M249" s="127" t="s">
        <v>206</v>
      </c>
    </row>
    <row r="250" spans="1:13" ht="13.5" customHeight="1" outlineLevel="1" x14ac:dyDescent="0.25">
      <c r="A250" s="119"/>
      <c r="B250" s="114" t="s">
        <v>18</v>
      </c>
      <c r="C250" s="113" t="s">
        <v>23</v>
      </c>
      <c r="D250" s="166">
        <f>D253-D252-D251</f>
        <v>-0.11220000000000001</v>
      </c>
      <c r="E250" s="166">
        <f t="shared" ref="E250:I250" si="171">E253-E252-E251</f>
        <v>-1.0000000000000002E-2</v>
      </c>
      <c r="F250" s="166">
        <f t="shared" si="171"/>
        <v>-1.0000000000000002E-2</v>
      </c>
      <c r="G250" s="166">
        <f t="shared" si="171"/>
        <v>-1.0000000000000002E-2</v>
      </c>
      <c r="H250" s="166">
        <f t="shared" si="171"/>
        <v>-1.0000000000000002E-2</v>
      </c>
      <c r="I250" s="166">
        <f t="shared" si="171"/>
        <v>-1.0000000000000002E-2</v>
      </c>
      <c r="J250" s="127" t="s">
        <v>206</v>
      </c>
      <c r="K250" s="127" t="s">
        <v>206</v>
      </c>
      <c r="L250" s="127" t="s">
        <v>206</v>
      </c>
      <c r="M250" s="127" t="s">
        <v>206</v>
      </c>
    </row>
    <row r="251" spans="1:13" ht="12.75" customHeight="1" outlineLevel="1" x14ac:dyDescent="0.25">
      <c r="A251" s="119"/>
      <c r="B251" s="114" t="s">
        <v>17</v>
      </c>
      <c r="C251" s="113" t="s">
        <v>23</v>
      </c>
      <c r="D251" s="167">
        <f>-D264*'5.Исх данные'!D103</f>
        <v>2.2000000000000001E-3</v>
      </c>
      <c r="E251" s="167">
        <f>E264*'5.Исх данные'!E103</f>
        <v>0</v>
      </c>
      <c r="F251" s="167">
        <f>F264*'5.Исх данные'!F103</f>
        <v>0</v>
      </c>
      <c r="G251" s="167">
        <f>G264*'5.Исх данные'!G103</f>
        <v>0</v>
      </c>
      <c r="H251" s="167">
        <f>H264*'5.Исх данные'!H103</f>
        <v>0</v>
      </c>
      <c r="I251" s="167">
        <f>I264*'5.Исх данные'!I103</f>
        <v>0</v>
      </c>
      <c r="J251" s="127" t="s">
        <v>206</v>
      </c>
      <c r="K251" s="127" t="s">
        <v>206</v>
      </c>
      <c r="L251" s="127" t="s">
        <v>206</v>
      </c>
      <c r="M251" s="127" t="s">
        <v>206</v>
      </c>
    </row>
    <row r="252" spans="1:13" ht="12.75" customHeight="1" outlineLevel="1" x14ac:dyDescent="0.25">
      <c r="A252" s="119"/>
      <c r="B252" s="114" t="s">
        <v>16</v>
      </c>
      <c r="C252" s="113" t="s">
        <v>23</v>
      </c>
      <c r="D252" s="166">
        <f>IF(D253&lt;=0,0,D253*'5.Исх данные'!D104)</f>
        <v>0</v>
      </c>
      <c r="E252" s="166">
        <f>IF(E253&lt;=0,0,E253*'5.Исх данные'!E104)</f>
        <v>0</v>
      </c>
      <c r="F252" s="166">
        <f>IF(F253&lt;=0,0,F253*'5.Исх данные'!F104)</f>
        <v>0</v>
      </c>
      <c r="G252" s="166">
        <f>IF(G253&lt;=0,0,G253*'5.Исх данные'!G104)</f>
        <v>0</v>
      </c>
      <c r="H252" s="166">
        <f>IF(H253&lt;=0,0,H253*'5.Исх данные'!H104)</f>
        <v>0</v>
      </c>
      <c r="I252" s="166">
        <f>IF(I253&lt;=0,0,I253*'5.Исх данные'!I104)</f>
        <v>0</v>
      </c>
      <c r="J252" s="127" t="s">
        <v>206</v>
      </c>
      <c r="K252" s="127" t="s">
        <v>206</v>
      </c>
      <c r="L252" s="127" t="s">
        <v>206</v>
      </c>
      <c r="M252" s="127" t="s">
        <v>206</v>
      </c>
    </row>
    <row r="253" spans="1:13" ht="12.75" customHeight="1" outlineLevel="1" x14ac:dyDescent="0.25">
      <c r="A253" s="119"/>
      <c r="B253" s="114" t="s">
        <v>270</v>
      </c>
      <c r="C253" s="113" t="s">
        <v>23</v>
      </c>
      <c r="D253" s="166">
        <f>D261-D254</f>
        <v>-0.11000000000000001</v>
      </c>
      <c r="E253" s="166">
        <f t="shared" ref="E253:I253" si="172">E261-E254</f>
        <v>-1.0000000000000002E-2</v>
      </c>
      <c r="F253" s="166">
        <f t="shared" si="172"/>
        <v>-1.0000000000000002E-2</v>
      </c>
      <c r="G253" s="166">
        <f t="shared" si="172"/>
        <v>-1.0000000000000002E-2</v>
      </c>
      <c r="H253" s="166">
        <f t="shared" si="172"/>
        <v>-1.0000000000000002E-2</v>
      </c>
      <c r="I253" s="166">
        <f t="shared" si="172"/>
        <v>-1.0000000000000002E-2</v>
      </c>
      <c r="J253" s="127"/>
      <c r="K253" s="127"/>
      <c r="L253" s="127"/>
      <c r="M253" s="127"/>
    </row>
    <row r="254" spans="1:13" ht="12.75" customHeight="1" outlineLevel="1" x14ac:dyDescent="0.25">
      <c r="A254" s="119"/>
      <c r="B254" s="114" t="s">
        <v>15</v>
      </c>
      <c r="C254" s="113" t="s">
        <v>23</v>
      </c>
      <c r="D254" s="166">
        <f>D255*'5.Исх данные'!D107</f>
        <v>1.0000000000000002E-2</v>
      </c>
      <c r="E254" s="166">
        <f>IF(E255=0,$D$255*'5.Исх данные'!E107)</f>
        <v>1.0000000000000002E-2</v>
      </c>
      <c r="F254" s="166">
        <f>IF(F255=0,$D$255*'5.Исх данные'!F107)</f>
        <v>1.0000000000000002E-2</v>
      </c>
      <c r="G254" s="166">
        <f>IF(G255=0,$D$255*'5.Исх данные'!G107)</f>
        <v>1.0000000000000002E-2</v>
      </c>
      <c r="H254" s="166">
        <f>IF(H255=0,$D$255*'5.Исх данные'!H107)</f>
        <v>1.0000000000000002E-2</v>
      </c>
      <c r="I254" s="166">
        <f>IF(I255=0,$D$255*'5.Исх данные'!I107)</f>
        <v>1.0000000000000002E-2</v>
      </c>
      <c r="J254" s="127" t="s">
        <v>206</v>
      </c>
      <c r="K254" s="127" t="s">
        <v>206</v>
      </c>
      <c r="L254" s="127" t="s">
        <v>206</v>
      </c>
      <c r="M254" s="127" t="s">
        <v>206</v>
      </c>
    </row>
    <row r="255" spans="1:13" ht="12" customHeight="1" outlineLevel="1" x14ac:dyDescent="0.25">
      <c r="A255" s="119"/>
      <c r="B255" s="114" t="s">
        <v>14</v>
      </c>
      <c r="C255" s="113" t="s">
        <v>23</v>
      </c>
      <c r="D255" s="166">
        <f>-D264</f>
        <v>0.1</v>
      </c>
      <c r="E255" s="166">
        <f t="shared" ref="E255:I255" si="173">-E264</f>
        <v>0</v>
      </c>
      <c r="F255" s="166">
        <f t="shared" si="173"/>
        <v>0</v>
      </c>
      <c r="G255" s="166">
        <f t="shared" si="173"/>
        <v>0</v>
      </c>
      <c r="H255" s="166">
        <f t="shared" si="173"/>
        <v>0</v>
      </c>
      <c r="I255" s="166">
        <f t="shared" si="173"/>
        <v>0</v>
      </c>
      <c r="J255" s="127" t="s">
        <v>206</v>
      </c>
      <c r="K255" s="127" t="s">
        <v>206</v>
      </c>
      <c r="L255" s="127" t="s">
        <v>206</v>
      </c>
      <c r="M255" s="127" t="s">
        <v>206</v>
      </c>
    </row>
    <row r="256" spans="1:13" ht="13.5" customHeight="1" outlineLevel="1" x14ac:dyDescent="0.25">
      <c r="A256" s="119"/>
      <c r="B256" s="114" t="s">
        <v>13</v>
      </c>
      <c r="C256" s="113" t="s">
        <v>23</v>
      </c>
      <c r="D256" s="166">
        <f>D257</f>
        <v>0.1</v>
      </c>
      <c r="E256" s="166">
        <f>E257</f>
        <v>0.09</v>
      </c>
      <c r="F256" s="166">
        <f t="shared" ref="F256:I256" si="174">F257</f>
        <v>7.9999999999999988E-2</v>
      </c>
      <c r="G256" s="166">
        <f t="shared" si="174"/>
        <v>6.9999999999999979E-2</v>
      </c>
      <c r="H256" s="166">
        <f t="shared" si="174"/>
        <v>5.9999999999999977E-2</v>
      </c>
      <c r="I256" s="166">
        <f t="shared" si="174"/>
        <v>4.9999999999999975E-2</v>
      </c>
      <c r="J256" s="127" t="s">
        <v>206</v>
      </c>
      <c r="K256" s="127" t="s">
        <v>206</v>
      </c>
      <c r="L256" s="127" t="s">
        <v>206</v>
      </c>
      <c r="M256" s="127" t="s">
        <v>206</v>
      </c>
    </row>
    <row r="257" spans="1:13" ht="13.5" customHeight="1" outlineLevel="1" x14ac:dyDescent="0.25">
      <c r="A257" s="119"/>
      <c r="B257" s="114" t="s">
        <v>216</v>
      </c>
      <c r="C257" s="113" t="s">
        <v>23</v>
      </c>
      <c r="D257" s="166">
        <f>D255</f>
        <v>0.1</v>
      </c>
      <c r="E257" s="166">
        <f>D258</f>
        <v>0.09</v>
      </c>
      <c r="F257" s="166">
        <f t="shared" ref="F257:I257" si="175">E258</f>
        <v>7.9999999999999988E-2</v>
      </c>
      <c r="G257" s="166">
        <f t="shared" si="175"/>
        <v>6.9999999999999979E-2</v>
      </c>
      <c r="H257" s="166">
        <f t="shared" si="175"/>
        <v>5.9999999999999977E-2</v>
      </c>
      <c r="I257" s="166">
        <f t="shared" si="175"/>
        <v>4.9999999999999975E-2</v>
      </c>
      <c r="J257" s="127" t="s">
        <v>206</v>
      </c>
      <c r="K257" s="127" t="s">
        <v>206</v>
      </c>
      <c r="L257" s="127" t="s">
        <v>206</v>
      </c>
      <c r="M257" s="127" t="s">
        <v>206</v>
      </c>
    </row>
    <row r="258" spans="1:13" ht="12" customHeight="1" outlineLevel="1" x14ac:dyDescent="0.25">
      <c r="A258" s="119"/>
      <c r="B258" s="114" t="s">
        <v>217</v>
      </c>
      <c r="C258" s="113" t="s">
        <v>23</v>
      </c>
      <c r="D258" s="168">
        <f>D257-D254</f>
        <v>0.09</v>
      </c>
      <c r="E258" s="168">
        <f>E257-E254</f>
        <v>7.9999999999999988E-2</v>
      </c>
      <c r="F258" s="168">
        <f t="shared" ref="F258:I258" si="176">F257-F254</f>
        <v>6.9999999999999979E-2</v>
      </c>
      <c r="G258" s="168">
        <f t="shared" si="176"/>
        <v>5.9999999999999977E-2</v>
      </c>
      <c r="H258" s="168">
        <f t="shared" si="176"/>
        <v>4.9999999999999975E-2</v>
      </c>
      <c r="I258" s="168">
        <f t="shared" si="176"/>
        <v>3.9999999999999973E-2</v>
      </c>
      <c r="J258" s="127" t="s">
        <v>206</v>
      </c>
      <c r="K258" s="127" t="s">
        <v>206</v>
      </c>
      <c r="L258" s="127" t="s">
        <v>206</v>
      </c>
      <c r="M258" s="127" t="s">
        <v>206</v>
      </c>
    </row>
    <row r="259" spans="1:13" outlineLevel="1" x14ac:dyDescent="0.25">
      <c r="A259" s="110"/>
      <c r="B259" s="119"/>
      <c r="C259" s="119"/>
      <c r="D259" s="119"/>
      <c r="E259" s="119"/>
      <c r="F259" s="119"/>
      <c r="G259" s="119"/>
      <c r="H259" s="119"/>
      <c r="I259" s="119"/>
      <c r="J259" s="119"/>
      <c r="K259" s="119"/>
      <c r="L259" s="119"/>
      <c r="M259" s="119"/>
    </row>
    <row r="260" spans="1:13" outlineLevel="1" x14ac:dyDescent="0.25">
      <c r="A260" s="110"/>
      <c r="B260" s="131" t="s">
        <v>34</v>
      </c>
      <c r="C260" s="132" t="s">
        <v>213</v>
      </c>
      <c r="D260" s="131">
        <v>2022</v>
      </c>
      <c r="E260" s="131">
        <f>D260+1</f>
        <v>2023</v>
      </c>
      <c r="F260" s="131">
        <f t="shared" ref="F260" si="177">E260+1</f>
        <v>2024</v>
      </c>
      <c r="G260" s="131">
        <f t="shared" ref="G260" si="178">F260+1</f>
        <v>2025</v>
      </c>
      <c r="H260" s="131">
        <f t="shared" ref="H260" si="179">G260+1</f>
        <v>2026</v>
      </c>
      <c r="I260" s="133" t="s">
        <v>39</v>
      </c>
      <c r="J260" s="131" t="s">
        <v>60</v>
      </c>
      <c r="K260" s="131" t="s">
        <v>61</v>
      </c>
      <c r="L260" s="131" t="s">
        <v>60</v>
      </c>
      <c r="M260" s="131" t="s">
        <v>60</v>
      </c>
    </row>
    <row r="261" spans="1:13" outlineLevel="1" x14ac:dyDescent="0.25">
      <c r="A261" s="119"/>
      <c r="B261" s="181" t="s">
        <v>252</v>
      </c>
      <c r="C261" s="141" t="s">
        <v>23</v>
      </c>
      <c r="D261" s="221">
        <f>D273+D264+D263</f>
        <v>-0.1</v>
      </c>
      <c r="E261" s="183">
        <f>E273+E264+E263</f>
        <v>0</v>
      </c>
      <c r="F261" s="183">
        <f t="shared" ref="F261:I261" si="180">F273+F264+F263</f>
        <v>0</v>
      </c>
      <c r="G261" s="183">
        <f t="shared" si="180"/>
        <v>0</v>
      </c>
      <c r="H261" s="183">
        <f t="shared" si="180"/>
        <v>0</v>
      </c>
      <c r="I261" s="183">
        <f t="shared" si="180"/>
        <v>0</v>
      </c>
      <c r="J261" s="131"/>
      <c r="K261" s="131"/>
      <c r="L261" s="131"/>
      <c r="M261" s="131"/>
    </row>
    <row r="262" spans="1:13" ht="15" customHeight="1" outlineLevel="1" x14ac:dyDescent="0.25">
      <c r="A262" s="119"/>
      <c r="B262" s="255" t="s">
        <v>268</v>
      </c>
      <c r="C262" s="113" t="s">
        <v>23</v>
      </c>
      <c r="D262" s="176">
        <f>D264+D265</f>
        <v>-0.10100000000000001</v>
      </c>
      <c r="E262" s="220">
        <f>E264+E265</f>
        <v>-1E-3</v>
      </c>
      <c r="F262" s="220">
        <f t="shared" ref="F262:I262" si="181">F264+F265</f>
        <v>-1E-3</v>
      </c>
      <c r="G262" s="220">
        <f t="shared" si="181"/>
        <v>-1E-3</v>
      </c>
      <c r="H262" s="220">
        <f t="shared" si="181"/>
        <v>-1E-3</v>
      </c>
      <c r="I262" s="220">
        <f t="shared" si="181"/>
        <v>-1E-3</v>
      </c>
      <c r="J262" s="131"/>
      <c r="K262" s="131"/>
      <c r="L262" s="131"/>
      <c r="M262" s="131"/>
    </row>
    <row r="263" spans="1:13" ht="11.25" customHeight="1" outlineLevel="1" x14ac:dyDescent="0.25">
      <c r="A263" s="119"/>
      <c r="B263" s="255" t="s">
        <v>269</v>
      </c>
      <c r="C263" s="113" t="s">
        <v>23</v>
      </c>
      <c r="D263" s="176">
        <f>D266</f>
        <v>0</v>
      </c>
      <c r="E263" s="176">
        <f>E266</f>
        <v>0</v>
      </c>
      <c r="F263" s="176">
        <f t="shared" ref="F263:I263" si="182">F266</f>
        <v>0</v>
      </c>
      <c r="G263" s="176">
        <f t="shared" si="182"/>
        <v>0</v>
      </c>
      <c r="H263" s="176">
        <f t="shared" si="182"/>
        <v>0</v>
      </c>
      <c r="I263" s="176">
        <f t="shared" si="182"/>
        <v>0</v>
      </c>
      <c r="J263" s="131"/>
      <c r="K263" s="131"/>
      <c r="L263" s="131"/>
      <c r="M263" s="131"/>
    </row>
    <row r="264" spans="1:13" ht="22.5" customHeight="1" outlineLevel="1" x14ac:dyDescent="0.25">
      <c r="A264" s="119"/>
      <c r="B264" s="216" t="s">
        <v>97</v>
      </c>
      <c r="C264" s="217" t="s">
        <v>23</v>
      </c>
      <c r="D264" s="218">
        <f>-'5.Исх данные'!D43</f>
        <v>-0.1</v>
      </c>
      <c r="E264" s="218">
        <f>-'5.Исх данные'!E43</f>
        <v>0</v>
      </c>
      <c r="F264" s="218">
        <f>-'5.Исх данные'!F43</f>
        <v>0</v>
      </c>
      <c r="G264" s="218">
        <f>-'5.Исх данные'!G43</f>
        <v>0</v>
      </c>
      <c r="H264" s="218">
        <f>-'5.Исх данные'!H43</f>
        <v>0</v>
      </c>
      <c r="I264" s="218">
        <f>-'5.Исх данные'!I43</f>
        <v>0</v>
      </c>
      <c r="J264" s="219" t="s">
        <v>206</v>
      </c>
      <c r="K264" s="219" t="s">
        <v>206</v>
      </c>
      <c r="L264" s="219" t="s">
        <v>206</v>
      </c>
      <c r="M264" s="219" t="s">
        <v>206</v>
      </c>
    </row>
    <row r="265" spans="1:13" outlineLevel="1" x14ac:dyDescent="0.25">
      <c r="A265" s="119"/>
      <c r="B265" s="181" t="s">
        <v>253</v>
      </c>
      <c r="C265" s="141" t="s">
        <v>23</v>
      </c>
      <c r="D265" s="150">
        <f>-'5.Исх данные'!D55</f>
        <v>-1E-3</v>
      </c>
      <c r="E265" s="150">
        <f>-'5.Исх данные'!E55</f>
        <v>-1E-3</v>
      </c>
      <c r="F265" s="150">
        <f>-'5.Исх данные'!F55</f>
        <v>-1E-3</v>
      </c>
      <c r="G265" s="150">
        <f>-'5.Исх данные'!G55</f>
        <v>-1E-3</v>
      </c>
      <c r="H265" s="150">
        <f>-'5.Исх данные'!H55</f>
        <v>-1E-3</v>
      </c>
      <c r="I265" s="150">
        <f>-'5.Исх данные'!I55</f>
        <v>-1E-3</v>
      </c>
      <c r="J265" s="182" t="s">
        <v>206</v>
      </c>
      <c r="K265" s="182" t="s">
        <v>206</v>
      </c>
      <c r="L265" s="182" t="s">
        <v>206</v>
      </c>
      <c r="M265" s="182" t="s">
        <v>206</v>
      </c>
    </row>
    <row r="266" spans="1:13" ht="20.25" customHeight="1" outlineLevel="1" x14ac:dyDescent="0.25">
      <c r="A266" s="119"/>
      <c r="B266" s="193" t="s">
        <v>26</v>
      </c>
      <c r="C266" s="141" t="s">
        <v>23</v>
      </c>
      <c r="D266" s="194">
        <f>D270-D267</f>
        <v>0</v>
      </c>
      <c r="E266" s="194">
        <f t="shared" ref="E266:I266" si="183">E270-E267</f>
        <v>0</v>
      </c>
      <c r="F266" s="194">
        <f t="shared" si="183"/>
        <v>0</v>
      </c>
      <c r="G266" s="194">
        <f t="shared" si="183"/>
        <v>0</v>
      </c>
      <c r="H266" s="194">
        <f t="shared" si="183"/>
        <v>0</v>
      </c>
      <c r="I266" s="194">
        <f t="shared" si="183"/>
        <v>0</v>
      </c>
      <c r="J266" s="184" t="s">
        <v>206</v>
      </c>
      <c r="K266" s="184" t="s">
        <v>206</v>
      </c>
      <c r="L266" s="184" t="s">
        <v>206</v>
      </c>
      <c r="M266" s="184" t="s">
        <v>206</v>
      </c>
    </row>
    <row r="267" spans="1:13" ht="12.75" customHeight="1" outlineLevel="1" x14ac:dyDescent="0.25">
      <c r="A267" s="119"/>
      <c r="B267" s="115" t="s">
        <v>263</v>
      </c>
      <c r="C267" s="113" t="s">
        <v>23</v>
      </c>
      <c r="D267" s="191">
        <f>'5.Исх данные'!D253</f>
        <v>0</v>
      </c>
      <c r="E267" s="191">
        <f>'5.Исх данные'!E253</f>
        <v>0</v>
      </c>
      <c r="F267" s="191">
        <f>'5.Исх данные'!F253</f>
        <v>0</v>
      </c>
      <c r="G267" s="191">
        <f>'5.Исх данные'!G253</f>
        <v>0</v>
      </c>
      <c r="H267" s="191">
        <f>'5.Исх данные'!H253</f>
        <v>0</v>
      </c>
      <c r="I267" s="191">
        <f>'5.Исх данные'!I253</f>
        <v>0</v>
      </c>
      <c r="J267" s="127"/>
      <c r="K267" s="127"/>
      <c r="L267" s="127"/>
      <c r="M267" s="127"/>
    </row>
    <row r="268" spans="1:13" ht="13.5" customHeight="1" outlineLevel="1" x14ac:dyDescent="0.25">
      <c r="A268" s="119"/>
      <c r="B268" s="115" t="s">
        <v>264</v>
      </c>
      <c r="C268" s="113" t="s">
        <v>266</v>
      </c>
      <c r="D268" s="191">
        <f>'5.Исх данные'!D254</f>
        <v>0</v>
      </c>
      <c r="E268" s="191">
        <f>'5.Исх данные'!E254</f>
        <v>0</v>
      </c>
      <c r="F268" s="191">
        <f>'5.Исх данные'!F254</f>
        <v>0</v>
      </c>
      <c r="G268" s="191">
        <f>'5.Исх данные'!G254</f>
        <v>0</v>
      </c>
      <c r="H268" s="191">
        <f>'5.Исх данные'!H254</f>
        <v>0</v>
      </c>
      <c r="I268" s="191">
        <f>'5.Исх данные'!I254</f>
        <v>0</v>
      </c>
      <c r="J268" s="127"/>
      <c r="K268" s="127"/>
      <c r="L268" s="127"/>
      <c r="M268" s="127"/>
    </row>
    <row r="269" spans="1:13" ht="12.75" customHeight="1" outlineLevel="1" x14ac:dyDescent="0.25">
      <c r="A269" s="119"/>
      <c r="B269" s="115" t="s">
        <v>265</v>
      </c>
      <c r="C269" s="157" t="s">
        <v>267</v>
      </c>
      <c r="D269" s="191">
        <f>'5.Исх данные'!D255</f>
        <v>0</v>
      </c>
      <c r="E269" s="191">
        <f>'5.Исх данные'!E255</f>
        <v>0</v>
      </c>
      <c r="F269" s="191">
        <f>'5.Исх данные'!F255</f>
        <v>0</v>
      </c>
      <c r="G269" s="191">
        <f>'5.Исх данные'!G255</f>
        <v>0</v>
      </c>
      <c r="H269" s="191">
        <f>'5.Исх данные'!H255</f>
        <v>0</v>
      </c>
      <c r="I269" s="191">
        <f>'5.Исх данные'!I255</f>
        <v>0</v>
      </c>
      <c r="J269" s="127"/>
      <c r="K269" s="127"/>
      <c r="L269" s="127"/>
      <c r="M269" s="127"/>
    </row>
    <row r="270" spans="1:13" ht="12" customHeight="1" outlineLevel="1" x14ac:dyDescent="0.25">
      <c r="A270" s="119"/>
      <c r="B270" s="115" t="s">
        <v>260</v>
      </c>
      <c r="C270" s="113" t="s">
        <v>23</v>
      </c>
      <c r="D270" s="191">
        <f>'5.Исх данные'!D256</f>
        <v>0</v>
      </c>
      <c r="E270" s="191">
        <f>'5.Исх данные'!E256</f>
        <v>0</v>
      </c>
      <c r="F270" s="191">
        <f>'5.Исх данные'!F256</f>
        <v>0</v>
      </c>
      <c r="G270" s="191">
        <f>'5.Исх данные'!G256</f>
        <v>0</v>
      </c>
      <c r="H270" s="191">
        <f>'5.Исх данные'!H256</f>
        <v>0</v>
      </c>
      <c r="I270" s="191">
        <f>'5.Исх данные'!I256</f>
        <v>0</v>
      </c>
      <c r="J270" s="127"/>
      <c r="K270" s="127"/>
      <c r="L270" s="127"/>
      <c r="M270" s="127"/>
    </row>
    <row r="271" spans="1:13" ht="12.75" customHeight="1" outlineLevel="1" x14ac:dyDescent="0.25">
      <c r="A271" s="119"/>
      <c r="B271" s="115" t="s">
        <v>261</v>
      </c>
      <c r="C271" s="113" t="s">
        <v>266</v>
      </c>
      <c r="D271" s="191">
        <f>'5.Исх данные'!D257</f>
        <v>0</v>
      </c>
      <c r="E271" s="191">
        <f>'5.Исх данные'!E257</f>
        <v>0</v>
      </c>
      <c r="F271" s="191">
        <f>'5.Исх данные'!F257</f>
        <v>0</v>
      </c>
      <c r="G271" s="191">
        <f>'5.Исх данные'!G257</f>
        <v>0</v>
      </c>
      <c r="H271" s="191">
        <f>'5.Исх данные'!H257</f>
        <v>0</v>
      </c>
      <c r="I271" s="191">
        <f>'5.Исх данные'!I257</f>
        <v>0</v>
      </c>
      <c r="J271" s="127"/>
      <c r="K271" s="127"/>
      <c r="L271" s="127"/>
      <c r="M271" s="127"/>
    </row>
    <row r="272" spans="1:13" ht="13.5" customHeight="1" outlineLevel="1" x14ac:dyDescent="0.25">
      <c r="A272" s="119"/>
      <c r="B272" s="115" t="s">
        <v>262</v>
      </c>
      <c r="C272" s="157" t="s">
        <v>267</v>
      </c>
      <c r="D272" s="191">
        <f>'5.Исх данные'!D258</f>
        <v>0</v>
      </c>
      <c r="E272" s="191">
        <f>'5.Исх данные'!E258</f>
        <v>0</v>
      </c>
      <c r="F272" s="191">
        <f>'5.Исх данные'!F258</f>
        <v>0</v>
      </c>
      <c r="G272" s="191">
        <f>'5.Исх данные'!G258</f>
        <v>0</v>
      </c>
      <c r="H272" s="191">
        <f>'5.Исх данные'!H258</f>
        <v>0</v>
      </c>
      <c r="I272" s="191">
        <f>'5.Исх данные'!I258</f>
        <v>0</v>
      </c>
      <c r="J272" s="127"/>
      <c r="K272" s="127"/>
      <c r="L272" s="127"/>
      <c r="M272" s="127"/>
    </row>
    <row r="273" spans="1:13" ht="24.75" outlineLevel="1" x14ac:dyDescent="0.25">
      <c r="A273" s="119"/>
      <c r="B273" s="181" t="s">
        <v>29</v>
      </c>
      <c r="C273" s="141" t="s">
        <v>23</v>
      </c>
      <c r="D273" s="194">
        <f>IF(D278&gt;0,(D275-(D275-D278)),0)</f>
        <v>0</v>
      </c>
      <c r="E273" s="194">
        <f t="shared" ref="E273:I273" si="184">IF(E278&gt;0,(E275-(E275-E278)),0)</f>
        <v>0</v>
      </c>
      <c r="F273" s="194">
        <f t="shared" si="184"/>
        <v>0</v>
      </c>
      <c r="G273" s="194">
        <f t="shared" si="184"/>
        <v>0</v>
      </c>
      <c r="H273" s="194">
        <f t="shared" si="184"/>
        <v>0</v>
      </c>
      <c r="I273" s="194">
        <f t="shared" si="184"/>
        <v>0</v>
      </c>
      <c r="J273" s="184" t="s">
        <v>206</v>
      </c>
      <c r="K273" s="184" t="s">
        <v>206</v>
      </c>
      <c r="L273" s="184" t="s">
        <v>206</v>
      </c>
      <c r="M273" s="184" t="s">
        <v>206</v>
      </c>
    </row>
    <row r="274" spans="1:13" ht="13.5" customHeight="1" outlineLevel="1" x14ac:dyDescent="0.25">
      <c r="A274" s="119"/>
      <c r="B274" s="84" t="s">
        <v>55</v>
      </c>
      <c r="C274" s="113"/>
      <c r="D274" s="121">
        <f>IF(D278&lt;D275,(D278/D275*100%),0)</f>
        <v>0</v>
      </c>
      <c r="E274" s="121">
        <f t="shared" ref="E274:I274" si="185">IF(E278&lt;E275,(E278/E275*100%),0)</f>
        <v>0</v>
      </c>
      <c r="F274" s="121">
        <f t="shared" si="185"/>
        <v>0</v>
      </c>
      <c r="G274" s="121">
        <f t="shared" si="185"/>
        <v>0</v>
      </c>
      <c r="H274" s="121">
        <f t="shared" si="185"/>
        <v>0</v>
      </c>
      <c r="I274" s="121">
        <f t="shared" si="185"/>
        <v>0</v>
      </c>
      <c r="J274" s="127" t="s">
        <v>206</v>
      </c>
      <c r="K274" s="127" t="s">
        <v>206</v>
      </c>
      <c r="L274" s="127" t="s">
        <v>206</v>
      </c>
      <c r="M274" s="127" t="s">
        <v>206</v>
      </c>
    </row>
    <row r="275" spans="1:13" ht="12" customHeight="1" outlineLevel="1" x14ac:dyDescent="0.25">
      <c r="A275" s="119"/>
      <c r="B275" s="177" t="s">
        <v>50</v>
      </c>
      <c r="C275" s="178" t="s">
        <v>23</v>
      </c>
      <c r="D275" s="179">
        <f>'5.Исх данные'!D239</f>
        <v>0</v>
      </c>
      <c r="E275" s="179">
        <f>'5.Исх данные'!E239</f>
        <v>0</v>
      </c>
      <c r="F275" s="179">
        <f>'5.Исх данные'!F239</f>
        <v>0</v>
      </c>
      <c r="G275" s="179">
        <f>'5.Исх данные'!G239</f>
        <v>0</v>
      </c>
      <c r="H275" s="179">
        <f>'5.Исх данные'!H239</f>
        <v>0</v>
      </c>
      <c r="I275" s="179">
        <f>'5.Исх данные'!I239</f>
        <v>0</v>
      </c>
      <c r="J275" s="180" t="s">
        <v>206</v>
      </c>
      <c r="K275" s="180" t="s">
        <v>206</v>
      </c>
      <c r="L275" s="180" t="s">
        <v>206</v>
      </c>
      <c r="M275" s="180" t="s">
        <v>206</v>
      </c>
    </row>
    <row r="276" spans="1:13" ht="12" customHeight="1" outlineLevel="1" x14ac:dyDescent="0.25">
      <c r="A276" s="119"/>
      <c r="B276" s="84" t="s">
        <v>256</v>
      </c>
      <c r="C276" s="113" t="s">
        <v>43</v>
      </c>
      <c r="D276" s="120">
        <f>'5.Исх данные'!D45</f>
        <v>1</v>
      </c>
      <c r="E276" s="120">
        <f>'5.Исх данные'!E45</f>
        <v>0</v>
      </c>
      <c r="F276" s="120">
        <f>'5.Исх данные'!F45</f>
        <v>0</v>
      </c>
      <c r="G276" s="120">
        <f>'5.Исх данные'!G45</f>
        <v>0</v>
      </c>
      <c r="H276" s="120">
        <f>'5.Исх данные'!H45</f>
        <v>0</v>
      </c>
      <c r="I276" s="120">
        <f>'5.Исх данные'!I45</f>
        <v>0</v>
      </c>
      <c r="J276" s="127" t="s">
        <v>206</v>
      </c>
      <c r="K276" s="127" t="s">
        <v>206</v>
      </c>
      <c r="L276" s="127" t="s">
        <v>206</v>
      </c>
      <c r="M276" s="127" t="s">
        <v>206</v>
      </c>
    </row>
    <row r="277" spans="1:13" ht="12.75" customHeight="1" outlineLevel="1" x14ac:dyDescent="0.25">
      <c r="A277" s="119"/>
      <c r="B277" s="84" t="s">
        <v>257</v>
      </c>
      <c r="C277" s="113" t="s">
        <v>44</v>
      </c>
      <c r="D277" s="120">
        <f>'5.Исх данные'!D46</f>
        <v>0.1</v>
      </c>
      <c r="E277" s="120">
        <f>'5.Исх данные'!E46</f>
        <v>0</v>
      </c>
      <c r="F277" s="120">
        <f>'5.Исх данные'!F46</f>
        <v>0</v>
      </c>
      <c r="G277" s="120">
        <f>'5.Исх данные'!G46</f>
        <v>0</v>
      </c>
      <c r="H277" s="120">
        <f>'5.Исх данные'!H46</f>
        <v>0</v>
      </c>
      <c r="I277" s="120">
        <f>'5.Исх данные'!I46</f>
        <v>0</v>
      </c>
      <c r="J277" s="127" t="s">
        <v>206</v>
      </c>
      <c r="K277" s="127" t="s">
        <v>206</v>
      </c>
      <c r="L277" s="127" t="s">
        <v>206</v>
      </c>
      <c r="M277" s="127" t="s">
        <v>206</v>
      </c>
    </row>
    <row r="278" spans="1:13" ht="13.5" customHeight="1" outlineLevel="1" x14ac:dyDescent="0.25">
      <c r="A278" s="119"/>
      <c r="B278" s="177" t="s">
        <v>51</v>
      </c>
      <c r="C278" s="178" t="s">
        <v>23</v>
      </c>
      <c r="D278" s="179">
        <v>0</v>
      </c>
      <c r="E278" s="179">
        <v>0</v>
      </c>
      <c r="F278" s="179">
        <v>0</v>
      </c>
      <c r="G278" s="179">
        <v>0</v>
      </c>
      <c r="H278" s="179">
        <v>0</v>
      </c>
      <c r="I278" s="179">
        <v>0</v>
      </c>
      <c r="J278" s="180" t="s">
        <v>206</v>
      </c>
      <c r="K278" s="180" t="s">
        <v>206</v>
      </c>
      <c r="L278" s="180" t="s">
        <v>206</v>
      </c>
      <c r="M278" s="180" t="s">
        <v>206</v>
      </c>
    </row>
    <row r="279" spans="1:13" ht="13.5" customHeight="1" outlineLevel="1" x14ac:dyDescent="0.25">
      <c r="A279" s="119"/>
      <c r="B279" s="84" t="s">
        <v>258</v>
      </c>
      <c r="C279" s="113" t="s">
        <v>43</v>
      </c>
      <c r="D279" s="120">
        <v>0</v>
      </c>
      <c r="E279" s="120">
        <v>0</v>
      </c>
      <c r="F279" s="120">
        <v>0</v>
      </c>
      <c r="G279" s="120">
        <v>0</v>
      </c>
      <c r="H279" s="120">
        <v>0</v>
      </c>
      <c r="I279" s="120">
        <v>0</v>
      </c>
      <c r="J279" s="127" t="s">
        <v>206</v>
      </c>
      <c r="K279" s="127" t="s">
        <v>206</v>
      </c>
      <c r="L279" s="127" t="s">
        <v>206</v>
      </c>
      <c r="M279" s="127" t="s">
        <v>206</v>
      </c>
    </row>
    <row r="280" spans="1:13" ht="13.5" customHeight="1" outlineLevel="1" x14ac:dyDescent="0.25">
      <c r="A280" s="119"/>
      <c r="B280" s="84" t="s">
        <v>259</v>
      </c>
      <c r="C280" s="113" t="s">
        <v>54</v>
      </c>
      <c r="D280" s="120">
        <v>0</v>
      </c>
      <c r="E280" s="120">
        <v>0</v>
      </c>
      <c r="F280" s="120">
        <v>0</v>
      </c>
      <c r="G280" s="120">
        <v>0</v>
      </c>
      <c r="H280" s="120">
        <v>0</v>
      </c>
      <c r="I280" s="120">
        <v>0</v>
      </c>
      <c r="J280" s="127" t="s">
        <v>206</v>
      </c>
      <c r="K280" s="127" t="s">
        <v>206</v>
      </c>
      <c r="L280" s="127" t="s">
        <v>206</v>
      </c>
      <c r="M280" s="127" t="s">
        <v>206</v>
      </c>
    </row>
    <row r="281" spans="1:13" outlineLevel="1" x14ac:dyDescent="0.25">
      <c r="A281" s="119"/>
      <c r="B281" s="110"/>
      <c r="C281" s="110"/>
      <c r="D281" s="110"/>
      <c r="E281" s="110"/>
      <c r="F281" s="110"/>
      <c r="G281" s="110"/>
      <c r="H281" s="110"/>
      <c r="I281" s="110"/>
      <c r="J281" s="110"/>
      <c r="K281" s="110"/>
      <c r="L281" s="110"/>
      <c r="M281" s="110"/>
    </row>
    <row r="282" spans="1:13" x14ac:dyDescent="0.25">
      <c r="A282" s="110"/>
      <c r="B282" s="110"/>
      <c r="C282" s="110"/>
      <c r="D282" s="110"/>
      <c r="E282" s="110"/>
      <c r="F282" s="110"/>
      <c r="G282" s="110"/>
      <c r="H282" s="110"/>
      <c r="I282" s="110"/>
      <c r="J282" s="110"/>
      <c r="K282" s="110"/>
      <c r="L282" s="110"/>
      <c r="M282" s="110"/>
    </row>
    <row r="283" spans="1:13" x14ac:dyDescent="0.25">
      <c r="A283" s="14" t="s">
        <v>116</v>
      </c>
      <c r="B283" s="12" t="s">
        <v>203</v>
      </c>
      <c r="C283" s="13"/>
      <c r="D283" s="9"/>
      <c r="E283" s="9"/>
      <c r="F283" s="9"/>
      <c r="G283" s="9"/>
      <c r="H283" s="9"/>
      <c r="I283" s="9"/>
      <c r="J283" s="9"/>
      <c r="K283" s="9"/>
      <c r="L283" s="9"/>
      <c r="M283" s="9"/>
    </row>
    <row r="284" spans="1:13" x14ac:dyDescent="0.25">
      <c r="A284" s="125" t="s">
        <v>209</v>
      </c>
      <c r="B284" s="126" t="s">
        <v>207</v>
      </c>
      <c r="C284" s="333"/>
      <c r="D284" s="334"/>
      <c r="E284" s="334"/>
      <c r="F284" s="334"/>
      <c r="G284" s="334"/>
      <c r="H284" s="334"/>
      <c r="I284" s="334"/>
      <c r="J284" s="334"/>
      <c r="K284" s="334"/>
      <c r="L284" s="334"/>
      <c r="M284" s="334"/>
    </row>
    <row r="285" spans="1:13" outlineLevel="1" x14ac:dyDescent="0.25">
      <c r="A285" s="119"/>
      <c r="B285" s="18" t="s">
        <v>6</v>
      </c>
      <c r="C285" s="26" t="s">
        <v>40</v>
      </c>
      <c r="D285" s="107">
        <f>SUM(D208:I208)</f>
        <v>7.8401999999999972E-2</v>
      </c>
      <c r="E285" s="110"/>
      <c r="F285" s="110"/>
      <c r="G285" s="110"/>
      <c r="H285" s="110"/>
      <c r="I285" s="110"/>
      <c r="J285" s="110"/>
      <c r="K285" s="110"/>
      <c r="L285" s="110"/>
      <c r="M285" s="110"/>
    </row>
    <row r="286" spans="1:13" outlineLevel="1" x14ac:dyDescent="0.25">
      <c r="A286" s="119"/>
      <c r="B286" s="18" t="s">
        <v>30</v>
      </c>
      <c r="C286" s="16" t="s">
        <v>271</v>
      </c>
      <c r="D286" s="107">
        <f>IF(D285&lt;=0,-D285/SUM(D224:I224),D285/SUM(D224:I224))</f>
        <v>1.7818636363636358</v>
      </c>
      <c r="E286" s="110"/>
      <c r="F286" s="110"/>
      <c r="G286" s="110"/>
      <c r="H286" s="110"/>
      <c r="I286" s="110"/>
      <c r="J286" s="110"/>
      <c r="K286" s="110"/>
      <c r="L286" s="110"/>
      <c r="M286" s="110"/>
    </row>
    <row r="287" spans="1:13" outlineLevel="1" x14ac:dyDescent="0.25">
      <c r="A287" s="119"/>
      <c r="B287" s="18" t="s">
        <v>31</v>
      </c>
      <c r="C287" s="37" t="s">
        <v>73</v>
      </c>
      <c r="D287" s="225">
        <f>NPV('5.Исх данные'!D94,D208:I208)</f>
        <v>5.4090766568072698E-2</v>
      </c>
      <c r="E287" s="110"/>
      <c r="F287" s="110"/>
      <c r="G287" s="110"/>
      <c r="H287" s="110"/>
      <c r="I287" s="110"/>
      <c r="J287" s="110"/>
      <c r="K287" s="110"/>
      <c r="L287" s="110"/>
      <c r="M287" s="110"/>
    </row>
    <row r="288" spans="1:13" outlineLevel="1" x14ac:dyDescent="0.25">
      <c r="A288" s="119"/>
      <c r="B288" s="18" t="s">
        <v>32</v>
      </c>
      <c r="C288" s="16" t="s">
        <v>5</v>
      </c>
      <c r="D288" s="11">
        <f>COUNTIF(C211:I211,"&lt;0")</f>
        <v>5</v>
      </c>
      <c r="E288" s="110"/>
      <c r="F288" s="110"/>
      <c r="G288" s="110"/>
      <c r="H288" s="110"/>
      <c r="I288" s="110"/>
      <c r="J288" s="110"/>
      <c r="K288" s="110"/>
      <c r="L288" s="110"/>
      <c r="M288" s="110"/>
    </row>
    <row r="289" spans="1:13" outlineLevel="1" x14ac:dyDescent="0.25">
      <c r="A289" s="119"/>
      <c r="B289" s="18" t="s">
        <v>33</v>
      </c>
      <c r="C289" s="16" t="s">
        <v>5</v>
      </c>
      <c r="D289" s="11">
        <f>COUNTIF(C208:I208,"&lt;0")</f>
        <v>0</v>
      </c>
      <c r="E289" s="110"/>
      <c r="F289" s="110"/>
      <c r="G289" s="110"/>
      <c r="H289" s="110"/>
      <c r="I289" s="110"/>
      <c r="J289" s="110"/>
      <c r="K289" s="110"/>
      <c r="L289" s="110"/>
      <c r="M289" s="110"/>
    </row>
    <row r="290" spans="1:13" x14ac:dyDescent="0.25">
      <c r="B290" s="119"/>
      <c r="C290" s="119"/>
      <c r="D290" s="119"/>
      <c r="E290" s="110"/>
      <c r="F290" s="110"/>
      <c r="G290" s="110"/>
      <c r="H290" s="110"/>
      <c r="I290" s="110"/>
      <c r="J290" s="110"/>
      <c r="K290" s="110"/>
      <c r="L290" s="110"/>
      <c r="M290" s="110"/>
    </row>
    <row r="291" spans="1:13" x14ac:dyDescent="0.25">
      <c r="A291" s="125" t="s">
        <v>210</v>
      </c>
      <c r="B291" s="126" t="s">
        <v>211</v>
      </c>
      <c r="C291" s="333"/>
      <c r="D291" s="334"/>
      <c r="E291" s="334"/>
      <c r="F291" s="334"/>
      <c r="G291" s="334"/>
      <c r="H291" s="334"/>
      <c r="I291" s="334"/>
      <c r="J291" s="334"/>
      <c r="K291" s="334"/>
      <c r="L291" s="334"/>
      <c r="M291" s="334"/>
    </row>
    <row r="292" spans="1:13" outlineLevel="1" x14ac:dyDescent="0.25">
      <c r="A292" s="119"/>
      <c r="B292" s="18" t="s">
        <v>6</v>
      </c>
      <c r="C292" s="26" t="s">
        <v>40</v>
      </c>
      <c r="D292" s="107">
        <f>SUM(D247:I247)</f>
        <v>-0.4474240000000001</v>
      </c>
      <c r="E292" s="110"/>
      <c r="F292" s="110"/>
      <c r="G292" s="110"/>
      <c r="H292" s="110"/>
      <c r="I292" s="110"/>
      <c r="J292" s="110"/>
      <c r="K292" s="110"/>
      <c r="L292" s="110"/>
      <c r="M292" s="110"/>
    </row>
    <row r="293" spans="1:13" outlineLevel="1" x14ac:dyDescent="0.25">
      <c r="A293" s="119"/>
      <c r="B293" s="18" t="s">
        <v>30</v>
      </c>
      <c r="C293" s="16" t="s">
        <v>271</v>
      </c>
      <c r="D293" s="107">
        <f>IF(D292&lt;=0,-D292/SUM(D262:I262),D292/SUM(D262:I262))</f>
        <v>-4.2209811320754724</v>
      </c>
      <c r="E293" s="110"/>
      <c r="F293" s="110"/>
      <c r="G293" s="110"/>
      <c r="H293" s="110"/>
      <c r="I293" s="110"/>
      <c r="J293" s="110"/>
      <c r="K293" s="110"/>
      <c r="L293" s="110"/>
      <c r="M293" s="110"/>
    </row>
    <row r="294" spans="1:13" outlineLevel="1" x14ac:dyDescent="0.25">
      <c r="A294" s="119"/>
      <c r="B294" s="18" t="s">
        <v>31</v>
      </c>
      <c r="C294" s="37" t="s">
        <v>73</v>
      </c>
      <c r="D294" s="107">
        <f>NPV('5.Исх данные'!D94,D247:I247)</f>
        <v>-0.26742164587620038</v>
      </c>
      <c r="E294" s="110"/>
      <c r="F294" s="110"/>
      <c r="G294" s="110"/>
      <c r="H294" s="110"/>
      <c r="I294" s="110"/>
      <c r="J294" s="110"/>
      <c r="K294" s="110"/>
      <c r="L294" s="110"/>
      <c r="M294" s="110"/>
    </row>
    <row r="295" spans="1:13" outlineLevel="1" x14ac:dyDescent="0.25">
      <c r="A295" s="119"/>
      <c r="B295" s="18" t="s">
        <v>32</v>
      </c>
      <c r="C295" s="16" t="s">
        <v>5</v>
      </c>
      <c r="D295" s="11">
        <f>COUNTIF(C250:I250,"&lt;0")</f>
        <v>6</v>
      </c>
      <c r="E295" s="110"/>
      <c r="F295" s="110"/>
      <c r="G295" s="110"/>
      <c r="H295" s="110"/>
      <c r="I295" s="110"/>
      <c r="J295" s="110"/>
      <c r="K295" s="110"/>
      <c r="L295" s="110"/>
      <c r="M295" s="110"/>
    </row>
    <row r="296" spans="1:13" outlineLevel="1" x14ac:dyDescent="0.25">
      <c r="A296" s="119"/>
      <c r="B296" s="18" t="s">
        <v>33</v>
      </c>
      <c r="C296" s="16" t="s">
        <v>5</v>
      </c>
      <c r="D296" s="11">
        <f>COUNTIF(C247:I247,"&lt;0")</f>
        <v>6</v>
      </c>
      <c r="E296" s="110"/>
      <c r="F296" s="110"/>
      <c r="G296" s="110"/>
      <c r="H296" s="110"/>
      <c r="I296" s="110"/>
      <c r="J296" s="110"/>
      <c r="K296" s="110"/>
      <c r="L296" s="110"/>
      <c r="M296" s="110"/>
    </row>
    <row r="297" spans="1:13" x14ac:dyDescent="0.25">
      <c r="A297" s="119"/>
      <c r="B297" s="119"/>
      <c r="C297" s="119"/>
      <c r="D297" s="119"/>
      <c r="E297" s="110"/>
      <c r="F297" s="110"/>
      <c r="G297" s="110"/>
      <c r="H297" s="110"/>
      <c r="I297" s="110"/>
      <c r="J297" s="110"/>
      <c r="K297" s="110"/>
      <c r="L297" s="110"/>
      <c r="M297" s="110"/>
    </row>
    <row r="298" spans="1:13" x14ac:dyDescent="0.25">
      <c r="A298" s="14" t="s">
        <v>117</v>
      </c>
      <c r="B298" s="12" t="s">
        <v>104</v>
      </c>
      <c r="C298" s="13"/>
      <c r="D298" s="9"/>
      <c r="E298" s="9"/>
      <c r="F298" s="9"/>
      <c r="G298" s="9"/>
      <c r="H298" s="9"/>
      <c r="I298" s="9"/>
      <c r="J298" s="9"/>
      <c r="K298" s="9"/>
      <c r="L298" s="9"/>
      <c r="M298" s="9"/>
    </row>
    <row r="299" spans="1:13" outlineLevel="1" x14ac:dyDescent="0.25">
      <c r="A299" s="110"/>
      <c r="B299" s="263" t="s">
        <v>100</v>
      </c>
      <c r="C299" s="110"/>
      <c r="D299" s="110"/>
      <c r="E299" s="110"/>
      <c r="F299" s="110"/>
      <c r="G299" s="110"/>
      <c r="H299" s="110"/>
      <c r="I299" s="110"/>
      <c r="J299" s="110"/>
      <c r="K299" s="110"/>
      <c r="L299" s="110"/>
      <c r="M299" s="110"/>
    </row>
    <row r="300" spans="1:13" outlineLevel="1" x14ac:dyDescent="0.25">
      <c r="A300" s="110"/>
      <c r="B300" s="19" t="s">
        <v>35</v>
      </c>
      <c r="C300" s="110"/>
      <c r="D300" s="265">
        <v>0.2</v>
      </c>
      <c r="E300" s="110"/>
      <c r="F300" s="110"/>
      <c r="G300" s="110"/>
      <c r="H300" s="110"/>
      <c r="I300" s="110"/>
      <c r="J300" s="110"/>
      <c r="K300" s="110"/>
      <c r="L300" s="110"/>
      <c r="M300" s="110"/>
    </row>
    <row r="301" spans="1:13" outlineLevel="1" x14ac:dyDescent="0.25">
      <c r="A301" s="110"/>
      <c r="B301" s="18" t="s">
        <v>6</v>
      </c>
      <c r="C301" s="26" t="s">
        <v>40</v>
      </c>
      <c r="D301" s="107">
        <f>SUM(D335:I335)</f>
        <v>-0.20218643999999997</v>
      </c>
      <c r="E301" s="110"/>
      <c r="F301" s="110"/>
      <c r="G301" s="110"/>
      <c r="H301" s="110"/>
      <c r="I301" s="110"/>
      <c r="J301" s="110"/>
      <c r="K301" s="110"/>
      <c r="L301" s="110"/>
      <c r="M301" s="110"/>
    </row>
    <row r="302" spans="1:13" outlineLevel="1" x14ac:dyDescent="0.25">
      <c r="A302" s="110"/>
      <c r="B302" s="18" t="s">
        <v>30</v>
      </c>
      <c r="C302" s="16" t="s">
        <v>271</v>
      </c>
      <c r="D302" s="107">
        <f>IF(D301&lt;=0,-D301/SUM(D326:I326),D301/SUM(D326:I326))</f>
        <v>3.8292886363636356</v>
      </c>
      <c r="E302" s="110"/>
      <c r="F302" s="110"/>
      <c r="G302" s="110"/>
      <c r="H302" s="110"/>
      <c r="I302" s="110"/>
      <c r="J302" s="110"/>
      <c r="K302" s="110"/>
      <c r="L302" s="110"/>
      <c r="M302" s="110"/>
    </row>
    <row r="303" spans="1:13" outlineLevel="1" x14ac:dyDescent="0.25">
      <c r="A303" s="110"/>
      <c r="B303" s="18" t="s">
        <v>31</v>
      </c>
      <c r="C303" s="37" t="s">
        <v>73</v>
      </c>
      <c r="D303" s="107">
        <f>NPV('5.Исх данные'!D94,D335:I335)</f>
        <v>-0.10136679080932783</v>
      </c>
      <c r="E303" s="110"/>
      <c r="F303" s="110"/>
      <c r="G303" s="110"/>
      <c r="H303" s="110"/>
      <c r="I303" s="110"/>
      <c r="J303" s="110"/>
      <c r="K303" s="110"/>
      <c r="L303" s="110"/>
      <c r="M303" s="110"/>
    </row>
    <row r="304" spans="1:13" outlineLevel="1" x14ac:dyDescent="0.25">
      <c r="A304" s="110"/>
      <c r="B304" s="18" t="s">
        <v>32</v>
      </c>
      <c r="C304" s="16" t="s">
        <v>5</v>
      </c>
      <c r="D304" s="11">
        <f>COUNTIF(C338:I338,"&lt;0")</f>
        <v>6</v>
      </c>
      <c r="E304" s="110"/>
      <c r="F304" s="110"/>
      <c r="G304" s="110"/>
      <c r="H304" s="110"/>
      <c r="I304" s="110"/>
      <c r="J304" s="110"/>
      <c r="K304" s="110"/>
      <c r="L304" s="110"/>
      <c r="M304" s="110"/>
    </row>
    <row r="305" spans="1:13" outlineLevel="1" x14ac:dyDescent="0.25">
      <c r="A305" s="110"/>
      <c r="B305" s="18" t="s">
        <v>33</v>
      </c>
      <c r="C305" s="16" t="s">
        <v>5</v>
      </c>
      <c r="D305" s="11">
        <f>COUNTIF(C335:I335,"&lt;0")</f>
        <v>6</v>
      </c>
      <c r="E305" s="110"/>
      <c r="F305" s="110"/>
      <c r="G305" s="110"/>
      <c r="H305" s="110"/>
      <c r="I305" s="110"/>
      <c r="J305" s="110"/>
      <c r="K305" s="110"/>
      <c r="L305" s="110"/>
      <c r="M305" s="110"/>
    </row>
    <row r="306" spans="1:13" outlineLevel="1" x14ac:dyDescent="0.25">
      <c r="A306" s="110"/>
      <c r="B306" s="110"/>
      <c r="C306" s="110"/>
      <c r="D306" s="110"/>
      <c r="E306" s="110"/>
      <c r="F306" s="110"/>
      <c r="G306" s="110"/>
      <c r="H306" s="110"/>
      <c r="I306" s="110"/>
      <c r="J306" s="110"/>
      <c r="K306" s="110"/>
      <c r="L306" s="110"/>
      <c r="M306" s="110"/>
    </row>
    <row r="307" spans="1:13" outlineLevel="1" x14ac:dyDescent="0.25">
      <c r="A307" s="110"/>
      <c r="B307" s="263" t="s">
        <v>101</v>
      </c>
      <c r="C307" s="110"/>
      <c r="D307" s="110"/>
      <c r="E307" s="110"/>
      <c r="F307" s="110"/>
      <c r="G307" s="110"/>
      <c r="H307" s="110"/>
      <c r="I307" s="110"/>
      <c r="J307" s="110"/>
      <c r="K307" s="110"/>
      <c r="L307" s="110"/>
      <c r="M307" s="110"/>
    </row>
    <row r="308" spans="1:13" outlineLevel="1" x14ac:dyDescent="0.25">
      <c r="A308" s="110"/>
      <c r="B308" s="19" t="s">
        <v>35</v>
      </c>
      <c r="C308" s="110"/>
      <c r="D308" s="265">
        <v>0.2</v>
      </c>
      <c r="E308" s="110"/>
      <c r="F308" s="110"/>
      <c r="G308" s="110"/>
      <c r="H308" s="110"/>
      <c r="I308" s="110"/>
      <c r="J308" s="110"/>
      <c r="K308" s="110"/>
      <c r="L308" s="110"/>
      <c r="M308" s="110"/>
    </row>
    <row r="309" spans="1:13" outlineLevel="1" x14ac:dyDescent="0.25">
      <c r="A309" s="110"/>
      <c r="B309" s="18" t="s">
        <v>6</v>
      </c>
      <c r="C309" s="26" t="s">
        <v>40</v>
      </c>
      <c r="D309" s="107">
        <f>SUM(D361:I361)</f>
        <v>-0.14251250000000001</v>
      </c>
      <c r="E309" s="110"/>
      <c r="F309" s="110"/>
      <c r="G309" s="110"/>
      <c r="H309" s="110"/>
      <c r="I309" s="110"/>
      <c r="J309" s="110"/>
      <c r="K309" s="110"/>
      <c r="L309" s="110"/>
      <c r="M309" s="110"/>
    </row>
    <row r="310" spans="1:13" outlineLevel="1" x14ac:dyDescent="0.25">
      <c r="A310" s="110"/>
      <c r="B310" s="18" t="s">
        <v>30</v>
      </c>
      <c r="C310" s="16" t="s">
        <v>271</v>
      </c>
      <c r="D310" s="107">
        <f>IF(D309&lt;=0,-D309/SUM(D352:I352),D309/SUM(D352:I352))</f>
        <v>3.2389204545454549</v>
      </c>
      <c r="E310" s="110"/>
      <c r="F310" s="110"/>
      <c r="G310" s="110"/>
      <c r="H310" s="110"/>
      <c r="I310" s="110"/>
      <c r="J310" s="110"/>
      <c r="K310" s="110"/>
      <c r="L310" s="110"/>
      <c r="M310" s="110"/>
    </row>
    <row r="311" spans="1:13" outlineLevel="1" x14ac:dyDescent="0.25">
      <c r="A311" s="110"/>
      <c r="B311" s="18" t="s">
        <v>31</v>
      </c>
      <c r="C311" s="37" t="s">
        <v>73</v>
      </c>
      <c r="D311" s="107">
        <f>NPV('5.Исх данные'!D94,D361:I361)</f>
        <v>-6.7866346021947896E-2</v>
      </c>
      <c r="E311" s="110"/>
      <c r="F311" s="110"/>
      <c r="G311" s="110"/>
      <c r="H311" s="110"/>
      <c r="I311" s="110"/>
      <c r="J311" s="110"/>
      <c r="K311" s="110"/>
      <c r="L311" s="110"/>
      <c r="M311" s="110"/>
    </row>
    <row r="312" spans="1:13" outlineLevel="1" x14ac:dyDescent="0.25">
      <c r="A312" s="110"/>
      <c r="B312" s="18" t="s">
        <v>32</v>
      </c>
      <c r="C312" s="16" t="s">
        <v>5</v>
      </c>
      <c r="D312" s="11">
        <f>COUNTIF(C364:I364,"&lt;0")</f>
        <v>6</v>
      </c>
      <c r="E312" s="110"/>
      <c r="F312" s="110"/>
      <c r="G312" s="110"/>
      <c r="H312" s="110"/>
      <c r="I312" s="110"/>
      <c r="J312" s="110"/>
      <c r="K312" s="110"/>
      <c r="L312" s="110"/>
      <c r="M312" s="110"/>
    </row>
    <row r="313" spans="1:13" outlineLevel="1" x14ac:dyDescent="0.25">
      <c r="A313" s="110"/>
      <c r="B313" s="18" t="s">
        <v>33</v>
      </c>
      <c r="C313" s="16" t="s">
        <v>5</v>
      </c>
      <c r="D313" s="11">
        <f>COUNTIF(C361:I361,"&lt;0")</f>
        <v>6</v>
      </c>
      <c r="E313" s="110"/>
      <c r="F313" s="110"/>
      <c r="G313" s="110"/>
      <c r="H313" s="110"/>
      <c r="I313" s="110"/>
      <c r="J313" s="110"/>
      <c r="K313" s="110"/>
      <c r="L313" s="110"/>
      <c r="M313" s="110"/>
    </row>
    <row r="314" spans="1:13" outlineLevel="1" x14ac:dyDescent="0.25">
      <c r="A314" s="110"/>
      <c r="B314" s="110"/>
      <c r="C314" s="110"/>
      <c r="D314" s="110"/>
      <c r="E314" s="110"/>
      <c r="F314" s="110"/>
      <c r="G314" s="110"/>
      <c r="H314" s="110"/>
      <c r="I314" s="110"/>
      <c r="J314" s="110"/>
      <c r="K314" s="110"/>
      <c r="L314" s="110"/>
      <c r="M314" s="110"/>
    </row>
    <row r="315" spans="1:13" outlineLevel="1" x14ac:dyDescent="0.25">
      <c r="A315" s="110"/>
      <c r="B315" s="263" t="s">
        <v>102</v>
      </c>
      <c r="C315" s="110"/>
      <c r="D315" s="110"/>
      <c r="E315" s="110"/>
      <c r="F315" s="110"/>
      <c r="G315" s="110"/>
      <c r="H315" s="110"/>
      <c r="I315" s="110"/>
      <c r="J315" s="110"/>
      <c r="K315" s="110"/>
      <c r="L315" s="110"/>
      <c r="M315" s="110"/>
    </row>
    <row r="316" spans="1:13" outlineLevel="1" x14ac:dyDescent="0.25">
      <c r="A316" s="110"/>
      <c r="B316" s="19" t="s">
        <v>35</v>
      </c>
      <c r="C316" s="110"/>
      <c r="D316" s="265">
        <v>0.2</v>
      </c>
      <c r="E316" s="110"/>
      <c r="F316" s="110"/>
      <c r="G316" s="110"/>
      <c r="H316" s="110"/>
      <c r="I316" s="110"/>
      <c r="J316" s="110"/>
      <c r="K316" s="110"/>
      <c r="L316" s="110"/>
      <c r="M316" s="110"/>
    </row>
    <row r="317" spans="1:13" outlineLevel="1" x14ac:dyDescent="0.25">
      <c r="A317" s="110"/>
      <c r="B317" s="18" t="s">
        <v>6</v>
      </c>
      <c r="C317" s="26" t="s">
        <v>40</v>
      </c>
      <c r="D317" s="107">
        <f>SUM(D386:I386)</f>
        <v>-0.11626370000000003</v>
      </c>
      <c r="E317" s="110"/>
      <c r="F317" s="110"/>
      <c r="G317" s="110"/>
      <c r="H317" s="110"/>
      <c r="I317" s="110"/>
      <c r="J317" s="110"/>
      <c r="K317" s="110"/>
      <c r="L317" s="110"/>
      <c r="M317" s="110"/>
    </row>
    <row r="318" spans="1:13" outlineLevel="1" x14ac:dyDescent="0.25">
      <c r="A318" s="110"/>
      <c r="B318" s="18" t="s">
        <v>30</v>
      </c>
      <c r="C318" s="16" t="s">
        <v>271</v>
      </c>
      <c r="D318" s="107">
        <f>IF(D317&lt;=0,-D317/SUM(D377:I377),D317/SUM(D377:I377))</f>
        <v>2.6423568181818191</v>
      </c>
      <c r="E318" s="110"/>
      <c r="F318" s="110"/>
      <c r="G318" s="110"/>
      <c r="H318" s="110"/>
      <c r="I318" s="110"/>
      <c r="J318" s="110"/>
      <c r="K318" s="110"/>
      <c r="L318" s="110"/>
      <c r="M318" s="110"/>
    </row>
    <row r="319" spans="1:13" outlineLevel="1" x14ac:dyDescent="0.25">
      <c r="A319" s="110"/>
      <c r="B319" s="18" t="s">
        <v>31</v>
      </c>
      <c r="C319" s="37" t="s">
        <v>73</v>
      </c>
      <c r="D319" s="107">
        <f>NPV('5.Исх данные'!D94,D386:I386)</f>
        <v>-5.547183984910839E-2</v>
      </c>
      <c r="E319" s="110"/>
      <c r="F319" s="110"/>
      <c r="G319" s="110"/>
      <c r="H319" s="110"/>
      <c r="I319" s="110"/>
      <c r="J319" s="110"/>
      <c r="K319" s="110"/>
      <c r="L319" s="110"/>
      <c r="M319" s="110"/>
    </row>
    <row r="320" spans="1:13" outlineLevel="1" x14ac:dyDescent="0.25">
      <c r="A320" s="110"/>
      <c r="B320" s="18" t="s">
        <v>32</v>
      </c>
      <c r="C320" s="16" t="s">
        <v>5</v>
      </c>
      <c r="D320" s="11">
        <f>COUNTIF(C389:I389,"&lt;0")</f>
        <v>6</v>
      </c>
      <c r="E320" s="110"/>
      <c r="F320" s="110"/>
      <c r="G320" s="110"/>
      <c r="H320" s="110"/>
      <c r="I320" s="110"/>
      <c r="J320" s="110"/>
      <c r="K320" s="110"/>
      <c r="L320" s="110"/>
      <c r="M320" s="110"/>
    </row>
    <row r="321" spans="1:13" outlineLevel="1" x14ac:dyDescent="0.25">
      <c r="A321" s="110"/>
      <c r="B321" s="18" t="s">
        <v>33</v>
      </c>
      <c r="C321" s="16" t="s">
        <v>5</v>
      </c>
      <c r="D321" s="11">
        <f>COUNTIF(C386:I386,"&lt;0")</f>
        <v>6</v>
      </c>
      <c r="E321" s="110"/>
      <c r="F321" s="110"/>
      <c r="G321" s="110"/>
      <c r="H321" s="110"/>
      <c r="I321" s="110"/>
      <c r="J321" s="110"/>
      <c r="K321" s="110"/>
      <c r="L321" s="110"/>
      <c r="M321" s="110"/>
    </row>
    <row r="322" spans="1:13" x14ac:dyDescent="0.25">
      <c r="A322" s="110"/>
      <c r="B322" s="110"/>
      <c r="C322" s="110"/>
      <c r="D322" s="110"/>
      <c r="E322" s="110"/>
      <c r="F322" s="110"/>
      <c r="G322" s="110"/>
      <c r="H322" s="110"/>
      <c r="I322" s="110"/>
      <c r="J322" s="110"/>
      <c r="K322" s="110"/>
      <c r="L322" s="110"/>
      <c r="M322" s="110"/>
    </row>
    <row r="323" spans="1:13" outlineLevel="1" x14ac:dyDescent="0.25">
      <c r="A323" s="110"/>
      <c r="B323" s="263" t="s">
        <v>96</v>
      </c>
      <c r="C323" s="110"/>
      <c r="D323" s="110"/>
      <c r="E323" s="110"/>
      <c r="F323" s="110"/>
      <c r="G323" s="110"/>
      <c r="H323" s="110"/>
      <c r="I323" s="110"/>
      <c r="J323" s="110"/>
      <c r="K323" s="110"/>
      <c r="L323" s="110"/>
      <c r="M323" s="110"/>
    </row>
    <row r="324" spans="1:13" outlineLevel="1" x14ac:dyDescent="0.25">
      <c r="A324" s="110"/>
      <c r="B324" s="39" t="s">
        <v>12</v>
      </c>
      <c r="C324" s="201">
        <v>1.2</v>
      </c>
      <c r="D324" s="21"/>
      <c r="E324" s="21"/>
      <c r="F324" s="21"/>
      <c r="G324" s="21"/>
      <c r="H324" s="21"/>
      <c r="I324" s="21"/>
      <c r="J324" s="21"/>
      <c r="K324" s="21"/>
      <c r="L324" s="21"/>
      <c r="M324" s="21"/>
    </row>
    <row r="325" spans="1:13" outlineLevel="1" x14ac:dyDescent="0.25">
      <c r="A325" s="110"/>
      <c r="B325" s="193" t="s">
        <v>24</v>
      </c>
      <c r="C325" s="197" t="s">
        <v>23</v>
      </c>
      <c r="D325" s="203">
        <f>(D331+D328+D327)</f>
        <v>-9.999999999999995E-3</v>
      </c>
      <c r="E325" s="203">
        <f t="shared" ref="E325:I325" si="186">(E331+E328+E327)</f>
        <v>0</v>
      </c>
      <c r="F325" s="203">
        <f t="shared" si="186"/>
        <v>0</v>
      </c>
      <c r="G325" s="203">
        <f t="shared" si="186"/>
        <v>0</v>
      </c>
      <c r="H325" s="203">
        <f t="shared" si="186"/>
        <v>0</v>
      </c>
      <c r="I325" s="203">
        <f t="shared" si="186"/>
        <v>0</v>
      </c>
      <c r="J325" s="198"/>
      <c r="K325" s="198"/>
      <c r="L325" s="198"/>
      <c r="M325" s="198"/>
    </row>
    <row r="326" spans="1:13" ht="12.75" customHeight="1" outlineLevel="1" x14ac:dyDescent="0.25">
      <c r="A326" s="110"/>
      <c r="B326" s="255" t="s">
        <v>254</v>
      </c>
      <c r="C326" s="41" t="s">
        <v>23</v>
      </c>
      <c r="D326" s="205">
        <f>D224*$C$324</f>
        <v>5.8799999999999998E-2</v>
      </c>
      <c r="E326" s="205">
        <f t="shared" ref="E326:I326" si="187">E224*$C$324</f>
        <v>-1.1999999999999999E-3</v>
      </c>
      <c r="F326" s="205">
        <f t="shared" si="187"/>
        <v>-1.1999999999999999E-3</v>
      </c>
      <c r="G326" s="205">
        <f t="shared" si="187"/>
        <v>-1.1999999999999999E-3</v>
      </c>
      <c r="H326" s="205">
        <f t="shared" si="187"/>
        <v>-1.1999999999999999E-3</v>
      </c>
      <c r="I326" s="205">
        <f t="shared" si="187"/>
        <v>-1.1999999999999999E-3</v>
      </c>
      <c r="J326" s="120"/>
      <c r="K326" s="40"/>
      <c r="L326" s="40"/>
      <c r="M326" s="40"/>
    </row>
    <row r="327" spans="1:13" ht="12.75" customHeight="1" outlineLevel="1" x14ac:dyDescent="0.25">
      <c r="A327" s="110"/>
      <c r="B327" s="255" t="s">
        <v>255</v>
      </c>
      <c r="C327" s="41" t="s">
        <v>23</v>
      </c>
      <c r="D327" s="202">
        <f>D225</f>
        <v>0</v>
      </c>
      <c r="E327" s="202">
        <f t="shared" ref="E327:I327" si="188">E225</f>
        <v>0</v>
      </c>
      <c r="F327" s="202">
        <f t="shared" si="188"/>
        <v>0</v>
      </c>
      <c r="G327" s="202">
        <f t="shared" si="188"/>
        <v>0</v>
      </c>
      <c r="H327" s="202">
        <f t="shared" si="188"/>
        <v>0</v>
      </c>
      <c r="I327" s="202">
        <f t="shared" si="188"/>
        <v>0</v>
      </c>
      <c r="J327" s="120"/>
      <c r="K327" s="40"/>
      <c r="L327" s="40"/>
      <c r="M327" s="40"/>
    </row>
    <row r="328" spans="1:13" ht="36.75" outlineLevel="1" x14ac:dyDescent="0.25">
      <c r="A328" s="110"/>
      <c r="B328" s="181" t="s">
        <v>97</v>
      </c>
      <c r="C328" s="197" t="s">
        <v>23</v>
      </c>
      <c r="D328" s="151">
        <f>D226*C324</f>
        <v>-0.06</v>
      </c>
      <c r="E328" s="151">
        <f t="shared" ref="E328:I328" si="189">E226*D324</f>
        <v>0</v>
      </c>
      <c r="F328" s="151">
        <f t="shared" si="189"/>
        <v>0</v>
      </c>
      <c r="G328" s="151">
        <f t="shared" si="189"/>
        <v>0</v>
      </c>
      <c r="H328" s="151">
        <f t="shared" si="189"/>
        <v>0</v>
      </c>
      <c r="I328" s="151">
        <f t="shared" si="189"/>
        <v>0</v>
      </c>
      <c r="J328" s="198"/>
      <c r="K328" s="198"/>
      <c r="L328" s="198"/>
      <c r="M328" s="198"/>
    </row>
    <row r="329" spans="1:13" outlineLevel="1" x14ac:dyDescent="0.25">
      <c r="A329" s="110"/>
      <c r="B329" s="84" t="s">
        <v>25</v>
      </c>
      <c r="C329" s="41" t="s">
        <v>23</v>
      </c>
      <c r="D329" s="199">
        <f>D227</f>
        <v>-1E-3</v>
      </c>
      <c r="E329" s="199">
        <f t="shared" ref="E329:I329" si="190">E227</f>
        <v>-1E-3</v>
      </c>
      <c r="F329" s="199">
        <f t="shared" si="190"/>
        <v>-1E-3</v>
      </c>
      <c r="G329" s="199">
        <f t="shared" si="190"/>
        <v>-1E-3</v>
      </c>
      <c r="H329" s="199">
        <f t="shared" si="190"/>
        <v>-1E-3</v>
      </c>
      <c r="I329" s="199">
        <f t="shared" si="190"/>
        <v>-1E-3</v>
      </c>
      <c r="J329" s="40"/>
      <c r="K329" s="40"/>
      <c r="L329" s="40"/>
      <c r="M329" s="40"/>
    </row>
    <row r="330" spans="1:13" ht="20.25" customHeight="1" outlineLevel="1" x14ac:dyDescent="0.25">
      <c r="A330" s="110"/>
      <c r="B330" s="193" t="s">
        <v>26</v>
      </c>
      <c r="C330" s="197" t="s">
        <v>23</v>
      </c>
      <c r="D330" s="194">
        <f>D228</f>
        <v>0</v>
      </c>
      <c r="E330" s="194">
        <f t="shared" ref="E330:I330" si="191">E228</f>
        <v>0</v>
      </c>
      <c r="F330" s="194">
        <f t="shared" si="191"/>
        <v>0</v>
      </c>
      <c r="G330" s="194">
        <f t="shared" si="191"/>
        <v>0</v>
      </c>
      <c r="H330" s="194">
        <f t="shared" si="191"/>
        <v>0</v>
      </c>
      <c r="I330" s="194">
        <f t="shared" si="191"/>
        <v>0</v>
      </c>
      <c r="J330" s="198"/>
      <c r="K330" s="198"/>
      <c r="L330" s="198"/>
      <c r="M330" s="198"/>
    </row>
    <row r="331" spans="1:13" ht="24.75" outlineLevel="1" x14ac:dyDescent="0.25">
      <c r="A331" s="110"/>
      <c r="B331" s="181" t="s">
        <v>29</v>
      </c>
      <c r="C331" s="197" t="s">
        <v>23</v>
      </c>
      <c r="D331" s="203">
        <f>D235</f>
        <v>0.05</v>
      </c>
      <c r="E331" s="203">
        <f t="shared" ref="E331:I331" si="192">E235</f>
        <v>0</v>
      </c>
      <c r="F331" s="203">
        <f t="shared" si="192"/>
        <v>0</v>
      </c>
      <c r="G331" s="203">
        <f t="shared" si="192"/>
        <v>0</v>
      </c>
      <c r="H331" s="203">
        <f t="shared" si="192"/>
        <v>0</v>
      </c>
      <c r="I331" s="203">
        <f t="shared" si="192"/>
        <v>0</v>
      </c>
      <c r="J331" s="198"/>
      <c r="K331" s="198"/>
      <c r="L331" s="198"/>
      <c r="M331" s="198"/>
    </row>
    <row r="332" spans="1:13" outlineLevel="1" x14ac:dyDescent="0.25">
      <c r="A332" s="110"/>
      <c r="B332" s="110"/>
      <c r="C332" s="110"/>
      <c r="D332" s="110"/>
      <c r="E332" s="110"/>
      <c r="F332" s="110"/>
      <c r="G332" s="110"/>
      <c r="H332" s="110"/>
      <c r="I332" s="110"/>
      <c r="J332" s="110"/>
      <c r="K332" s="110"/>
      <c r="L332" s="110"/>
      <c r="M332" s="110"/>
    </row>
    <row r="333" spans="1:13" outlineLevel="1" x14ac:dyDescent="0.25">
      <c r="A333" s="110"/>
      <c r="B333" s="122" t="s">
        <v>34</v>
      </c>
      <c r="C333" s="124" t="s">
        <v>205</v>
      </c>
      <c r="D333" s="122">
        <v>2022</v>
      </c>
      <c r="E333" s="122">
        <f>D333+1</f>
        <v>2023</v>
      </c>
      <c r="F333" s="122">
        <f t="shared" ref="F333" si="193">E333+1</f>
        <v>2024</v>
      </c>
      <c r="G333" s="122">
        <f t="shared" ref="G333" si="194">F333+1</f>
        <v>2025</v>
      </c>
      <c r="H333" s="122">
        <f t="shared" ref="H333" si="195">G333+1</f>
        <v>2026</v>
      </c>
      <c r="I333" s="123" t="s">
        <v>39</v>
      </c>
      <c r="J333" s="122" t="s">
        <v>60</v>
      </c>
      <c r="K333" s="122" t="s">
        <v>61</v>
      </c>
      <c r="L333" s="122" t="s">
        <v>60</v>
      </c>
      <c r="M333" s="122" t="s">
        <v>60</v>
      </c>
    </row>
    <row r="334" spans="1:13" ht="12" customHeight="1" outlineLevel="1" x14ac:dyDescent="0.25">
      <c r="A334" s="110"/>
      <c r="B334" s="169" t="s">
        <v>22</v>
      </c>
      <c r="C334" s="113" t="s">
        <v>23</v>
      </c>
      <c r="D334" s="165">
        <f>D335</f>
        <v>-1.8359199999999992E-2</v>
      </c>
      <c r="E334" s="165">
        <f>D334+E335</f>
        <v>-4.2775239999999985E-2</v>
      </c>
      <c r="F334" s="165">
        <f t="shared" ref="F334" si="196">E334+F335</f>
        <v>-7.3268039999999979E-2</v>
      </c>
      <c r="G334" s="165">
        <f t="shared" ref="G334" si="197">F334+G335</f>
        <v>-0.11000083999999996</v>
      </c>
      <c r="H334" s="165">
        <f t="shared" ref="H334" si="198">G334+H335</f>
        <v>-0.15297363999999997</v>
      </c>
      <c r="I334" s="165">
        <f t="shared" ref="I334" si="199">H334+I335</f>
        <v>-0.20218643999999997</v>
      </c>
      <c r="J334" s="127" t="s">
        <v>206</v>
      </c>
      <c r="K334" s="127" t="s">
        <v>206</v>
      </c>
      <c r="L334" s="127" t="s">
        <v>206</v>
      </c>
      <c r="M334" s="127" t="s">
        <v>206</v>
      </c>
    </row>
    <row r="335" spans="1:13" ht="12" customHeight="1" outlineLevel="1" x14ac:dyDescent="0.25">
      <c r="A335" s="110"/>
      <c r="B335" s="115" t="s">
        <v>21</v>
      </c>
      <c r="C335" s="113" t="s">
        <v>23</v>
      </c>
      <c r="D335" s="166">
        <f>D337*D336</f>
        <v>-1.8359199999999992E-2</v>
      </c>
      <c r="E335" s="166">
        <f>E337*E336</f>
        <v>-2.4416039999999993E-2</v>
      </c>
      <c r="F335" s="166">
        <f t="shared" ref="F335:I335" si="200">F337*F336</f>
        <v>-3.0492799999999994E-2</v>
      </c>
      <c r="G335" s="166">
        <f t="shared" si="200"/>
        <v>-3.6732799999999989E-2</v>
      </c>
      <c r="H335" s="166">
        <f t="shared" si="200"/>
        <v>-4.2972799999999992E-2</v>
      </c>
      <c r="I335" s="166">
        <f t="shared" si="200"/>
        <v>-4.9212799999999987E-2</v>
      </c>
      <c r="J335" s="127" t="s">
        <v>206</v>
      </c>
      <c r="K335" s="127" t="s">
        <v>206</v>
      </c>
      <c r="L335" s="127" t="s">
        <v>206</v>
      </c>
      <c r="M335" s="127" t="s">
        <v>206</v>
      </c>
    </row>
    <row r="336" spans="1:13" ht="12" customHeight="1" outlineLevel="1" x14ac:dyDescent="0.25">
      <c r="A336" s="110"/>
      <c r="B336" s="114" t="s">
        <v>20</v>
      </c>
      <c r="C336" s="113" t="s">
        <v>23</v>
      </c>
      <c r="D336" s="166">
        <f>'5.Исх данные'!D100</f>
        <v>1.06</v>
      </c>
      <c r="E336" s="166">
        <f>'5.Исх данные'!E100</f>
        <v>1.0469999999999999</v>
      </c>
      <c r="F336" s="166">
        <f>'5.Исх данные'!F100</f>
        <v>1.04</v>
      </c>
      <c r="G336" s="166">
        <f>'5.Исх данные'!G100</f>
        <v>1.04</v>
      </c>
      <c r="H336" s="166">
        <f>'5.Исх данные'!H100</f>
        <v>1.04</v>
      </c>
      <c r="I336" s="166">
        <f>'5.Исх данные'!I100</f>
        <v>1.04</v>
      </c>
      <c r="J336" s="127" t="s">
        <v>206</v>
      </c>
      <c r="K336" s="127" t="s">
        <v>206</v>
      </c>
      <c r="L336" s="127" t="s">
        <v>206</v>
      </c>
      <c r="M336" s="127" t="s">
        <v>206</v>
      </c>
    </row>
    <row r="337" spans="1:13" ht="13.5" customHeight="1" outlineLevel="1" x14ac:dyDescent="0.25">
      <c r="A337" s="110"/>
      <c r="B337" s="114" t="s">
        <v>19</v>
      </c>
      <c r="C337" s="113" t="s">
        <v>23</v>
      </c>
      <c r="D337" s="166">
        <f>D338</f>
        <v>-1.7319999999999992E-2</v>
      </c>
      <c r="E337" s="166">
        <f>D337+E338</f>
        <v>-2.3319999999999994E-2</v>
      </c>
      <c r="F337" s="166">
        <f t="shared" ref="F337" si="201">E337+F338</f>
        <v>-2.9319999999999992E-2</v>
      </c>
      <c r="G337" s="166">
        <f t="shared" ref="G337" si="202">F337+G338</f>
        <v>-3.531999999999999E-2</v>
      </c>
      <c r="H337" s="166">
        <f t="shared" ref="H337" si="203">G337+H338</f>
        <v>-4.1319999999999989E-2</v>
      </c>
      <c r="I337" s="166">
        <f t="shared" ref="I337" si="204">H337+I338</f>
        <v>-4.7319999999999987E-2</v>
      </c>
      <c r="J337" s="127" t="s">
        <v>206</v>
      </c>
      <c r="K337" s="127" t="s">
        <v>206</v>
      </c>
      <c r="L337" s="127" t="s">
        <v>206</v>
      </c>
      <c r="M337" s="127" t="s">
        <v>206</v>
      </c>
    </row>
    <row r="338" spans="1:13" ht="12.75" customHeight="1" outlineLevel="1" x14ac:dyDescent="0.25">
      <c r="A338" s="110"/>
      <c r="B338" s="114" t="s">
        <v>18</v>
      </c>
      <c r="C338" s="113" t="s">
        <v>23</v>
      </c>
      <c r="D338" s="166">
        <f>D341-D340-D339</f>
        <v>-1.7319999999999992E-2</v>
      </c>
      <c r="E338" s="166">
        <f>E341-E340-E339</f>
        <v>-6.0000000000000001E-3</v>
      </c>
      <c r="F338" s="166">
        <f t="shared" ref="F338:I338" si="205">F341-F340-F339</f>
        <v>-6.0000000000000001E-3</v>
      </c>
      <c r="G338" s="166">
        <f t="shared" si="205"/>
        <v>-6.0000000000000001E-3</v>
      </c>
      <c r="H338" s="166">
        <f t="shared" si="205"/>
        <v>-6.0000000000000001E-3</v>
      </c>
      <c r="I338" s="166">
        <f t="shared" si="205"/>
        <v>-6.0000000000000001E-3</v>
      </c>
      <c r="J338" s="127" t="s">
        <v>206</v>
      </c>
      <c r="K338" s="127" t="s">
        <v>206</v>
      </c>
      <c r="L338" s="127" t="s">
        <v>206</v>
      </c>
      <c r="M338" s="127" t="s">
        <v>206</v>
      </c>
    </row>
    <row r="339" spans="1:13" ht="12.75" customHeight="1" outlineLevel="1" x14ac:dyDescent="0.25">
      <c r="A339" s="110"/>
      <c r="B339" s="114" t="s">
        <v>17</v>
      </c>
      <c r="C339" s="113" t="s">
        <v>23</v>
      </c>
      <c r="D339" s="167">
        <f>-D328*'5.Исх данные'!D103</f>
        <v>1.3199999999999998E-3</v>
      </c>
      <c r="E339" s="167">
        <f>-E328*'5.Исх данные'!E103</f>
        <v>0</v>
      </c>
      <c r="F339" s="167">
        <f>-F328*'5.Исх данные'!F103</f>
        <v>0</v>
      </c>
      <c r="G339" s="167">
        <f>-G328*'5.Исх данные'!G103</f>
        <v>0</v>
      </c>
      <c r="H339" s="167">
        <f>-H328*'5.Исх данные'!H103</f>
        <v>0</v>
      </c>
      <c r="I339" s="167">
        <f>-I328*'5.Исх данные'!I103</f>
        <v>0</v>
      </c>
      <c r="J339" s="127" t="s">
        <v>206</v>
      </c>
      <c r="K339" s="127" t="s">
        <v>206</v>
      </c>
      <c r="L339" s="127" t="s">
        <v>206</v>
      </c>
      <c r="M339" s="127" t="s">
        <v>206</v>
      </c>
    </row>
    <row r="340" spans="1:13" ht="13.5" customHeight="1" outlineLevel="1" x14ac:dyDescent="0.25">
      <c r="A340" s="110"/>
      <c r="B340" s="114" t="s">
        <v>16</v>
      </c>
      <c r="C340" s="113" t="s">
        <v>23</v>
      </c>
      <c r="D340" s="166">
        <f>IF(D341&lt;=0,0,D341*'5.Исх данные'!D102)</f>
        <v>0</v>
      </c>
      <c r="E340" s="166">
        <f>IF(E341&lt;=0,0,E341*'5.Исх данные'!E102)</f>
        <v>0</v>
      </c>
      <c r="F340" s="166">
        <f>IF(F341&lt;=0,0,F341*'5.Исх данные'!F102)</f>
        <v>0</v>
      </c>
      <c r="G340" s="166">
        <f>IF(G341&lt;=0,0,G341*'5.Исх данные'!G102)</f>
        <v>0</v>
      </c>
      <c r="H340" s="166">
        <f>IF(H341&lt;=0,0,H341*'5.Исх данные'!H102)</f>
        <v>0</v>
      </c>
      <c r="I340" s="166">
        <f>IF(I341&lt;=0,0,I341*'5.Исх данные'!I102)</f>
        <v>0</v>
      </c>
      <c r="J340" s="127" t="s">
        <v>206</v>
      </c>
      <c r="K340" s="127" t="s">
        <v>206</v>
      </c>
      <c r="L340" s="127" t="s">
        <v>206</v>
      </c>
      <c r="M340" s="127" t="s">
        <v>206</v>
      </c>
    </row>
    <row r="341" spans="1:13" ht="12.75" customHeight="1" outlineLevel="1" x14ac:dyDescent="0.25">
      <c r="A341" s="110"/>
      <c r="B341" s="114" t="s">
        <v>270</v>
      </c>
      <c r="C341" s="113" t="s">
        <v>23</v>
      </c>
      <c r="D341" s="166">
        <f>D325-D342</f>
        <v>-1.5999999999999993E-2</v>
      </c>
      <c r="E341" s="166">
        <f t="shared" ref="E341" si="206">E325-E342</f>
        <v>-6.0000000000000001E-3</v>
      </c>
      <c r="F341" s="166">
        <f t="shared" ref="F341" si="207">F325-F342</f>
        <v>-6.0000000000000001E-3</v>
      </c>
      <c r="G341" s="166">
        <f t="shared" ref="G341" si="208">G325-G342</f>
        <v>-6.0000000000000001E-3</v>
      </c>
      <c r="H341" s="166">
        <f t="shared" ref="H341" si="209">H325-H342</f>
        <v>-6.0000000000000001E-3</v>
      </c>
      <c r="I341" s="166">
        <f t="shared" ref="I341" si="210">I325-I342</f>
        <v>-6.0000000000000001E-3</v>
      </c>
      <c r="J341" s="127"/>
      <c r="K341" s="127"/>
      <c r="L341" s="127"/>
      <c r="M341" s="127"/>
    </row>
    <row r="342" spans="1:13" ht="12.75" customHeight="1" outlineLevel="1" x14ac:dyDescent="0.25">
      <c r="A342" s="110"/>
      <c r="B342" s="114" t="s">
        <v>15</v>
      </c>
      <c r="C342" s="113" t="s">
        <v>23</v>
      </c>
      <c r="D342" s="166">
        <f>D343*'5.Исх данные'!D107</f>
        <v>6.0000000000000001E-3</v>
      </c>
      <c r="E342" s="166">
        <f>IF(E343=0,$D$343*'5.Исх данные'!E107)</f>
        <v>6.0000000000000001E-3</v>
      </c>
      <c r="F342" s="166">
        <f>IF(F343=0,$D$343*'5.Исх данные'!F107)</f>
        <v>6.0000000000000001E-3</v>
      </c>
      <c r="G342" s="166">
        <f>IF(G343=0,$D$343*'5.Исх данные'!G107)</f>
        <v>6.0000000000000001E-3</v>
      </c>
      <c r="H342" s="166">
        <f>IF(H343=0,$D$343*'5.Исх данные'!H107)</f>
        <v>6.0000000000000001E-3</v>
      </c>
      <c r="I342" s="166">
        <f>IF(I343=0,$D$343*'5.Исх данные'!I107)</f>
        <v>6.0000000000000001E-3</v>
      </c>
      <c r="J342" s="127" t="s">
        <v>206</v>
      </c>
      <c r="K342" s="127" t="s">
        <v>206</v>
      </c>
      <c r="L342" s="127" t="s">
        <v>206</v>
      </c>
      <c r="M342" s="127" t="s">
        <v>206</v>
      </c>
    </row>
    <row r="343" spans="1:13" ht="12.75" customHeight="1" outlineLevel="1" x14ac:dyDescent="0.25">
      <c r="A343" s="110"/>
      <c r="B343" s="114" t="s">
        <v>14</v>
      </c>
      <c r="C343" s="113" t="s">
        <v>23</v>
      </c>
      <c r="D343" s="166">
        <f>-D328</f>
        <v>0.06</v>
      </c>
      <c r="E343" s="166">
        <f t="shared" ref="E343:I343" si="211">-E328</f>
        <v>0</v>
      </c>
      <c r="F343" s="166">
        <f t="shared" si="211"/>
        <v>0</v>
      </c>
      <c r="G343" s="166">
        <f t="shared" si="211"/>
        <v>0</v>
      </c>
      <c r="H343" s="166">
        <f t="shared" si="211"/>
        <v>0</v>
      </c>
      <c r="I343" s="166">
        <f t="shared" si="211"/>
        <v>0</v>
      </c>
      <c r="J343" s="127" t="s">
        <v>206</v>
      </c>
      <c r="K343" s="127" t="s">
        <v>206</v>
      </c>
      <c r="L343" s="127" t="s">
        <v>206</v>
      </c>
      <c r="M343" s="127" t="s">
        <v>206</v>
      </c>
    </row>
    <row r="344" spans="1:13" ht="12" customHeight="1" outlineLevel="1" x14ac:dyDescent="0.25">
      <c r="A344" s="110"/>
      <c r="B344" s="114" t="s">
        <v>215</v>
      </c>
      <c r="C344" s="113" t="s">
        <v>23</v>
      </c>
      <c r="D344" s="166">
        <f>D345</f>
        <v>0.06</v>
      </c>
      <c r="E344" s="166">
        <f>E345</f>
        <v>5.3999999999999999E-2</v>
      </c>
      <c r="F344" s="166">
        <f t="shared" ref="F344:I344" si="212">F345</f>
        <v>4.8000000000000001E-2</v>
      </c>
      <c r="G344" s="166">
        <f t="shared" si="212"/>
        <v>4.2000000000000003E-2</v>
      </c>
      <c r="H344" s="166">
        <f t="shared" si="212"/>
        <v>3.6000000000000004E-2</v>
      </c>
      <c r="I344" s="166">
        <f t="shared" si="212"/>
        <v>3.0000000000000006E-2</v>
      </c>
      <c r="J344" s="127" t="s">
        <v>206</v>
      </c>
      <c r="K344" s="127" t="s">
        <v>206</v>
      </c>
      <c r="L344" s="127" t="s">
        <v>206</v>
      </c>
      <c r="M344" s="127" t="s">
        <v>206</v>
      </c>
    </row>
    <row r="345" spans="1:13" ht="12.75" customHeight="1" outlineLevel="1" x14ac:dyDescent="0.25">
      <c r="A345" s="110"/>
      <c r="B345" s="114" t="s">
        <v>216</v>
      </c>
      <c r="C345" s="113" t="s">
        <v>23</v>
      </c>
      <c r="D345" s="166">
        <f>D343</f>
        <v>0.06</v>
      </c>
      <c r="E345" s="166">
        <f>D346</f>
        <v>5.3999999999999999E-2</v>
      </c>
      <c r="F345" s="166">
        <f>E346</f>
        <v>4.8000000000000001E-2</v>
      </c>
      <c r="G345" s="166">
        <f t="shared" ref="G345" si="213">F346</f>
        <v>4.2000000000000003E-2</v>
      </c>
      <c r="H345" s="166">
        <f t="shared" ref="H345" si="214">G346</f>
        <v>3.6000000000000004E-2</v>
      </c>
      <c r="I345" s="166">
        <f t="shared" ref="I345" si="215">H346</f>
        <v>3.0000000000000006E-2</v>
      </c>
      <c r="J345" s="127" t="s">
        <v>206</v>
      </c>
      <c r="K345" s="127" t="s">
        <v>206</v>
      </c>
      <c r="L345" s="127" t="s">
        <v>206</v>
      </c>
      <c r="M345" s="127" t="s">
        <v>206</v>
      </c>
    </row>
    <row r="346" spans="1:13" ht="13.5" customHeight="1" outlineLevel="1" x14ac:dyDescent="0.25">
      <c r="A346" s="110"/>
      <c r="B346" s="114" t="s">
        <v>217</v>
      </c>
      <c r="C346" s="113" t="s">
        <v>23</v>
      </c>
      <c r="D346" s="166">
        <f>D343-D342</f>
        <v>5.3999999999999999E-2</v>
      </c>
      <c r="E346" s="166">
        <f>E345-E342</f>
        <v>4.8000000000000001E-2</v>
      </c>
      <c r="F346" s="166">
        <f t="shared" ref="F346:I346" si="216">F345-F342</f>
        <v>4.2000000000000003E-2</v>
      </c>
      <c r="G346" s="166">
        <f t="shared" si="216"/>
        <v>3.6000000000000004E-2</v>
      </c>
      <c r="H346" s="166">
        <f t="shared" si="216"/>
        <v>3.0000000000000006E-2</v>
      </c>
      <c r="I346" s="166">
        <f t="shared" si="216"/>
        <v>2.4000000000000007E-2</v>
      </c>
      <c r="J346" s="127" t="s">
        <v>206</v>
      </c>
      <c r="K346" s="127" t="s">
        <v>206</v>
      </c>
      <c r="L346" s="127" t="s">
        <v>206</v>
      </c>
      <c r="M346" s="127" t="s">
        <v>206</v>
      </c>
    </row>
    <row r="347" spans="1:13" outlineLevel="1" x14ac:dyDescent="0.25">
      <c r="A347" s="110"/>
      <c r="B347" s="110"/>
      <c r="C347" s="110"/>
      <c r="D347" s="110"/>
      <c r="E347" s="110"/>
      <c r="F347" s="110"/>
      <c r="G347" s="110"/>
      <c r="H347" s="110"/>
      <c r="I347" s="110"/>
      <c r="J347" s="110"/>
      <c r="K347" s="110"/>
      <c r="L347" s="110"/>
      <c r="M347" s="110"/>
    </row>
    <row r="348" spans="1:13" outlineLevel="1" x14ac:dyDescent="0.25">
      <c r="A348" s="110"/>
      <c r="B348" s="110"/>
      <c r="C348" s="110"/>
      <c r="D348" s="110"/>
      <c r="E348" s="110"/>
      <c r="F348" s="110"/>
      <c r="G348" s="110"/>
      <c r="H348" s="110"/>
      <c r="I348" s="110"/>
      <c r="J348" s="110"/>
      <c r="K348" s="110"/>
      <c r="L348" s="110"/>
      <c r="M348" s="110"/>
    </row>
    <row r="349" spans="1:13" outlineLevel="1" x14ac:dyDescent="0.25">
      <c r="A349" s="110"/>
      <c r="B349" s="329" t="s">
        <v>99</v>
      </c>
      <c r="C349" s="329"/>
      <c r="D349" s="110"/>
      <c r="E349" s="110"/>
      <c r="F349" s="110"/>
      <c r="G349" s="110"/>
      <c r="H349" s="110"/>
      <c r="I349" s="110"/>
      <c r="J349" s="110"/>
      <c r="K349" s="110"/>
      <c r="L349" s="110"/>
      <c r="M349" s="110"/>
    </row>
    <row r="350" spans="1:13" outlineLevel="1" x14ac:dyDescent="0.25">
      <c r="A350" s="110"/>
      <c r="B350" s="39" t="s">
        <v>12</v>
      </c>
      <c r="C350" s="201">
        <v>1.2</v>
      </c>
      <c r="D350" s="21"/>
      <c r="E350" s="21"/>
      <c r="F350" s="21"/>
      <c r="G350" s="21"/>
      <c r="H350" s="21"/>
      <c r="I350" s="21"/>
      <c r="J350" s="21"/>
      <c r="K350" s="21"/>
      <c r="L350" s="21"/>
      <c r="M350" s="21"/>
    </row>
    <row r="351" spans="1:13" outlineLevel="1" x14ac:dyDescent="0.25">
      <c r="A351" s="110"/>
      <c r="B351" s="193" t="s">
        <v>24</v>
      </c>
      <c r="C351" s="197" t="s">
        <v>23</v>
      </c>
      <c r="D351" s="222">
        <f>(D357+D354+D353+D355)</f>
        <v>-1.1999999999999999E-3</v>
      </c>
      <c r="E351" s="222">
        <f t="shared" ref="E351:I351" si="217">(E357+E354+E353+E355)</f>
        <v>-1.1999999999999999E-3</v>
      </c>
      <c r="F351" s="222">
        <f t="shared" si="217"/>
        <v>-1.1999999999999999E-3</v>
      </c>
      <c r="G351" s="222">
        <f t="shared" si="217"/>
        <v>-1.1999999999999999E-3</v>
      </c>
      <c r="H351" s="222">
        <f t="shared" si="217"/>
        <v>-1.1999999999999999E-3</v>
      </c>
      <c r="I351" s="222">
        <f t="shared" si="217"/>
        <v>-1.1999999999999999E-3</v>
      </c>
      <c r="J351" s="198"/>
      <c r="K351" s="198"/>
      <c r="L351" s="198"/>
      <c r="M351" s="198"/>
    </row>
    <row r="352" spans="1:13" outlineLevel="1" x14ac:dyDescent="0.25">
      <c r="A352" s="110"/>
      <c r="B352" s="255" t="s">
        <v>254</v>
      </c>
      <c r="C352" s="41" t="s">
        <v>23</v>
      </c>
      <c r="D352" s="205">
        <f>D224</f>
        <v>4.9000000000000002E-2</v>
      </c>
      <c r="E352" s="205">
        <f t="shared" ref="E352:I352" si="218">E224</f>
        <v>-1E-3</v>
      </c>
      <c r="F352" s="205">
        <f t="shared" si="218"/>
        <v>-1E-3</v>
      </c>
      <c r="G352" s="205">
        <f t="shared" si="218"/>
        <v>-1E-3</v>
      </c>
      <c r="H352" s="205">
        <f t="shared" si="218"/>
        <v>-1E-3</v>
      </c>
      <c r="I352" s="205">
        <f t="shared" si="218"/>
        <v>-1E-3</v>
      </c>
      <c r="J352" s="120"/>
      <c r="K352" s="40"/>
      <c r="L352" s="40"/>
      <c r="M352" s="40"/>
    </row>
    <row r="353" spans="1:13" outlineLevel="1" x14ac:dyDescent="0.25">
      <c r="A353" s="110"/>
      <c r="B353" s="255" t="s">
        <v>255</v>
      </c>
      <c r="C353" s="41" t="s">
        <v>23</v>
      </c>
      <c r="D353" s="202">
        <f>D225</f>
        <v>0</v>
      </c>
      <c r="E353" s="202">
        <f t="shared" ref="E353:I353" si="219">E225</f>
        <v>0</v>
      </c>
      <c r="F353" s="202">
        <f t="shared" si="219"/>
        <v>0</v>
      </c>
      <c r="G353" s="202">
        <f t="shared" si="219"/>
        <v>0</v>
      </c>
      <c r="H353" s="202">
        <f t="shared" si="219"/>
        <v>0</v>
      </c>
      <c r="I353" s="202">
        <f t="shared" si="219"/>
        <v>0</v>
      </c>
      <c r="J353" s="120"/>
      <c r="K353" s="40"/>
      <c r="L353" s="40"/>
      <c r="M353" s="40"/>
    </row>
    <row r="354" spans="1:13" ht="27.75" customHeight="1" outlineLevel="1" x14ac:dyDescent="0.25">
      <c r="A354" s="110"/>
      <c r="B354" s="181" t="s">
        <v>97</v>
      </c>
      <c r="C354" s="197" t="s">
        <v>23</v>
      </c>
      <c r="D354" s="151">
        <f>D226</f>
        <v>-0.05</v>
      </c>
      <c r="E354" s="151">
        <f t="shared" ref="E354:I354" si="220">E226</f>
        <v>0</v>
      </c>
      <c r="F354" s="151">
        <f t="shared" si="220"/>
        <v>0</v>
      </c>
      <c r="G354" s="151">
        <f t="shared" si="220"/>
        <v>0</v>
      </c>
      <c r="H354" s="151">
        <f t="shared" si="220"/>
        <v>0</v>
      </c>
      <c r="I354" s="151">
        <f t="shared" si="220"/>
        <v>0</v>
      </c>
      <c r="J354" s="198"/>
      <c r="K354" s="198"/>
      <c r="L354" s="198"/>
      <c r="M354" s="198"/>
    </row>
    <row r="355" spans="1:13" outlineLevel="1" x14ac:dyDescent="0.25">
      <c r="A355" s="110"/>
      <c r="B355" s="84" t="s">
        <v>25</v>
      </c>
      <c r="C355" s="41" t="s">
        <v>23</v>
      </c>
      <c r="D355" s="199">
        <f>D227*$C$350</f>
        <v>-1.1999999999999999E-3</v>
      </c>
      <c r="E355" s="199">
        <f t="shared" ref="E355:I355" si="221">E227*$C$350</f>
        <v>-1.1999999999999999E-3</v>
      </c>
      <c r="F355" s="199">
        <f t="shared" si="221"/>
        <v>-1.1999999999999999E-3</v>
      </c>
      <c r="G355" s="199">
        <f t="shared" si="221"/>
        <v>-1.1999999999999999E-3</v>
      </c>
      <c r="H355" s="199">
        <f t="shared" si="221"/>
        <v>-1.1999999999999999E-3</v>
      </c>
      <c r="I355" s="199">
        <f t="shared" si="221"/>
        <v>-1.1999999999999999E-3</v>
      </c>
      <c r="J355" s="40"/>
      <c r="K355" s="40"/>
      <c r="L355" s="40"/>
      <c r="M355" s="40"/>
    </row>
    <row r="356" spans="1:13" ht="18" customHeight="1" outlineLevel="1" x14ac:dyDescent="0.25">
      <c r="A356" s="110"/>
      <c r="B356" s="193" t="s">
        <v>26</v>
      </c>
      <c r="C356" s="197" t="s">
        <v>23</v>
      </c>
      <c r="D356" s="194">
        <f>D330</f>
        <v>0</v>
      </c>
      <c r="E356" s="194">
        <f t="shared" ref="E356:I356" si="222">E330</f>
        <v>0</v>
      </c>
      <c r="F356" s="194">
        <f t="shared" si="222"/>
        <v>0</v>
      </c>
      <c r="G356" s="194">
        <f t="shared" si="222"/>
        <v>0</v>
      </c>
      <c r="H356" s="194">
        <f t="shared" si="222"/>
        <v>0</v>
      </c>
      <c r="I356" s="194">
        <f t="shared" si="222"/>
        <v>0</v>
      </c>
      <c r="J356" s="198"/>
      <c r="K356" s="198"/>
      <c r="L356" s="198"/>
      <c r="M356" s="198"/>
    </row>
    <row r="357" spans="1:13" ht="24.75" outlineLevel="1" x14ac:dyDescent="0.25">
      <c r="A357" s="110"/>
      <c r="B357" s="181" t="s">
        <v>29</v>
      </c>
      <c r="C357" s="197" t="s">
        <v>23</v>
      </c>
      <c r="D357" s="203">
        <f>D235</f>
        <v>0.05</v>
      </c>
      <c r="E357" s="203">
        <f t="shared" ref="E357:I357" si="223">E235</f>
        <v>0</v>
      </c>
      <c r="F357" s="203">
        <f t="shared" si="223"/>
        <v>0</v>
      </c>
      <c r="G357" s="203">
        <f t="shared" si="223"/>
        <v>0</v>
      </c>
      <c r="H357" s="203">
        <f t="shared" si="223"/>
        <v>0</v>
      </c>
      <c r="I357" s="203">
        <f t="shared" si="223"/>
        <v>0</v>
      </c>
      <c r="J357" s="198"/>
      <c r="K357" s="198"/>
      <c r="L357" s="198"/>
      <c r="M357" s="198"/>
    </row>
    <row r="358" spans="1:13" outlineLevel="1" x14ac:dyDescent="0.25">
      <c r="A358" s="110"/>
      <c r="B358" s="110"/>
      <c r="C358" s="110"/>
      <c r="D358" s="110"/>
      <c r="E358" s="110"/>
      <c r="F358" s="110"/>
      <c r="G358" s="110"/>
      <c r="H358" s="110"/>
      <c r="I358" s="110"/>
      <c r="J358" s="110"/>
      <c r="K358" s="110"/>
      <c r="L358" s="110"/>
      <c r="M358" s="110"/>
    </row>
    <row r="359" spans="1:13" outlineLevel="1" x14ac:dyDescent="0.25">
      <c r="A359" s="110"/>
      <c r="B359" s="122" t="s">
        <v>34</v>
      </c>
      <c r="C359" s="124" t="s">
        <v>205</v>
      </c>
      <c r="D359" s="122">
        <v>2022</v>
      </c>
      <c r="E359" s="122">
        <f>D359+1</f>
        <v>2023</v>
      </c>
      <c r="F359" s="122">
        <f t="shared" ref="F359" si="224">E359+1</f>
        <v>2024</v>
      </c>
      <c r="G359" s="122">
        <f t="shared" ref="G359" si="225">F359+1</f>
        <v>2025</v>
      </c>
      <c r="H359" s="122">
        <f t="shared" ref="H359" si="226">G359+1</f>
        <v>2026</v>
      </c>
      <c r="I359" s="123" t="s">
        <v>39</v>
      </c>
      <c r="J359" s="122" t="s">
        <v>60</v>
      </c>
      <c r="K359" s="122" t="s">
        <v>61</v>
      </c>
      <c r="L359" s="122" t="s">
        <v>60</v>
      </c>
      <c r="M359" s="122" t="s">
        <v>60</v>
      </c>
    </row>
    <row r="360" spans="1:13" outlineLevel="1" x14ac:dyDescent="0.25">
      <c r="A360" s="110"/>
      <c r="B360" s="169" t="s">
        <v>22</v>
      </c>
      <c r="C360" s="113" t="s">
        <v>23</v>
      </c>
      <c r="D360" s="165">
        <f>D361</f>
        <v>-7.738000000000001E-3</v>
      </c>
      <c r="E360" s="165">
        <f>D360+E361</f>
        <v>-2.1872500000000003E-2</v>
      </c>
      <c r="F360" s="165">
        <f t="shared" ref="F360" si="227">E360+F361</f>
        <v>-4.2360500000000009E-2</v>
      </c>
      <c r="G360" s="165">
        <f t="shared" ref="G360" si="228">F360+G361</f>
        <v>-6.9296500000000011E-2</v>
      </c>
      <c r="H360" s="165">
        <f t="shared" ref="H360" si="229">G360+H361</f>
        <v>-0.10268050000000001</v>
      </c>
      <c r="I360" s="165">
        <f t="shared" ref="I360" si="230">H360+I361</f>
        <v>-0.14251250000000001</v>
      </c>
      <c r="J360" s="127" t="s">
        <v>206</v>
      </c>
      <c r="K360" s="127" t="s">
        <v>206</v>
      </c>
      <c r="L360" s="127" t="s">
        <v>206</v>
      </c>
      <c r="M360" s="127" t="s">
        <v>206</v>
      </c>
    </row>
    <row r="361" spans="1:13" outlineLevel="1" x14ac:dyDescent="0.25">
      <c r="A361" s="110"/>
      <c r="B361" s="115" t="s">
        <v>21</v>
      </c>
      <c r="C361" s="113" t="s">
        <v>23</v>
      </c>
      <c r="D361" s="166">
        <f>D363*D362</f>
        <v>-7.738000000000001E-3</v>
      </c>
      <c r="E361" s="166">
        <f>E363*E362</f>
        <v>-1.4134500000000001E-2</v>
      </c>
      <c r="F361" s="166">
        <f t="shared" ref="F361:I361" si="231">F363*F362</f>
        <v>-2.0488000000000003E-2</v>
      </c>
      <c r="G361" s="166">
        <f t="shared" si="231"/>
        <v>-2.6936000000000005E-2</v>
      </c>
      <c r="H361" s="166">
        <f t="shared" si="231"/>
        <v>-3.3384000000000004E-2</v>
      </c>
      <c r="I361" s="166">
        <f t="shared" si="231"/>
        <v>-3.9831999999999999E-2</v>
      </c>
      <c r="J361" s="127" t="s">
        <v>206</v>
      </c>
      <c r="K361" s="127" t="s">
        <v>206</v>
      </c>
      <c r="L361" s="127" t="s">
        <v>206</v>
      </c>
      <c r="M361" s="127" t="s">
        <v>206</v>
      </c>
    </row>
    <row r="362" spans="1:13" outlineLevel="1" x14ac:dyDescent="0.25">
      <c r="A362" s="110"/>
      <c r="B362" s="114" t="s">
        <v>20</v>
      </c>
      <c r="C362" s="113" t="s">
        <v>23</v>
      </c>
      <c r="D362" s="166">
        <f>'5.Исх данные'!D100</f>
        <v>1.06</v>
      </c>
      <c r="E362" s="166">
        <f>'5.Исх данные'!E100</f>
        <v>1.0469999999999999</v>
      </c>
      <c r="F362" s="166">
        <f>'5.Исх данные'!F100</f>
        <v>1.04</v>
      </c>
      <c r="G362" s="166">
        <f>'5.Исх данные'!G100</f>
        <v>1.04</v>
      </c>
      <c r="H362" s="166">
        <f>'5.Исх данные'!H100</f>
        <v>1.04</v>
      </c>
      <c r="I362" s="166">
        <f>'5.Исх данные'!I100</f>
        <v>1.04</v>
      </c>
      <c r="J362" s="127" t="s">
        <v>206</v>
      </c>
      <c r="K362" s="127" t="s">
        <v>206</v>
      </c>
      <c r="L362" s="127" t="s">
        <v>206</v>
      </c>
      <c r="M362" s="127" t="s">
        <v>206</v>
      </c>
    </row>
    <row r="363" spans="1:13" outlineLevel="1" x14ac:dyDescent="0.25">
      <c r="A363" s="110"/>
      <c r="B363" s="114" t="s">
        <v>19</v>
      </c>
      <c r="C363" s="113" t="s">
        <v>23</v>
      </c>
      <c r="D363" s="166">
        <f>D364</f>
        <v>-7.3000000000000009E-3</v>
      </c>
      <c r="E363" s="166">
        <f>D363+E364</f>
        <v>-1.3500000000000002E-2</v>
      </c>
      <c r="F363" s="166">
        <f t="shared" ref="F363" si="232">E363+F364</f>
        <v>-1.9700000000000002E-2</v>
      </c>
      <c r="G363" s="166">
        <f t="shared" ref="G363" si="233">F363+G364</f>
        <v>-2.5900000000000003E-2</v>
      </c>
      <c r="H363" s="166">
        <f t="shared" ref="H363" si="234">G363+H364</f>
        <v>-3.2100000000000004E-2</v>
      </c>
      <c r="I363" s="166">
        <f t="shared" ref="I363" si="235">H363+I364</f>
        <v>-3.8300000000000001E-2</v>
      </c>
      <c r="J363" s="127" t="s">
        <v>206</v>
      </c>
      <c r="K363" s="127" t="s">
        <v>206</v>
      </c>
      <c r="L363" s="127" t="s">
        <v>206</v>
      </c>
      <c r="M363" s="127" t="s">
        <v>206</v>
      </c>
    </row>
    <row r="364" spans="1:13" outlineLevel="1" x14ac:dyDescent="0.25">
      <c r="A364" s="110"/>
      <c r="B364" s="114" t="s">
        <v>18</v>
      </c>
      <c r="C364" s="113" t="s">
        <v>23</v>
      </c>
      <c r="D364" s="166">
        <f>D367-D366-D365</f>
        <v>-7.3000000000000009E-3</v>
      </c>
      <c r="E364" s="166">
        <f>E367-E366-E365</f>
        <v>-6.2000000000000006E-3</v>
      </c>
      <c r="F364" s="166">
        <f t="shared" ref="F364:I364" si="236">F367-F366-F365</f>
        <v>-6.2000000000000006E-3</v>
      </c>
      <c r="G364" s="166">
        <f t="shared" si="236"/>
        <v>-6.2000000000000006E-3</v>
      </c>
      <c r="H364" s="166">
        <f t="shared" si="236"/>
        <v>-6.2000000000000006E-3</v>
      </c>
      <c r="I364" s="166">
        <f t="shared" si="236"/>
        <v>-6.2000000000000006E-3</v>
      </c>
      <c r="J364" s="127" t="s">
        <v>206</v>
      </c>
      <c r="K364" s="127" t="s">
        <v>206</v>
      </c>
      <c r="L364" s="127" t="s">
        <v>206</v>
      </c>
      <c r="M364" s="127" t="s">
        <v>206</v>
      </c>
    </row>
    <row r="365" spans="1:13" outlineLevel="1" x14ac:dyDescent="0.25">
      <c r="A365" s="110"/>
      <c r="B365" s="114" t="s">
        <v>17</v>
      </c>
      <c r="C365" s="113" t="s">
        <v>23</v>
      </c>
      <c r="D365" s="167">
        <f>-D354*'5.Исх данные'!D103</f>
        <v>1.1000000000000001E-3</v>
      </c>
      <c r="E365" s="167">
        <f>-E354*'5.Исх данные'!E103</f>
        <v>0</v>
      </c>
      <c r="F365" s="167">
        <f>-F354*'5.Исх данные'!F103</f>
        <v>0</v>
      </c>
      <c r="G365" s="167">
        <f>-G354*'5.Исх данные'!G103</f>
        <v>0</v>
      </c>
      <c r="H365" s="167">
        <f>-H354*'5.Исх данные'!H103</f>
        <v>0</v>
      </c>
      <c r="I365" s="167">
        <f>-I354*'5.Исх данные'!I103</f>
        <v>0</v>
      </c>
      <c r="J365" s="127" t="s">
        <v>206</v>
      </c>
      <c r="K365" s="127" t="s">
        <v>206</v>
      </c>
      <c r="L365" s="127" t="s">
        <v>206</v>
      </c>
      <c r="M365" s="127" t="s">
        <v>206</v>
      </c>
    </row>
    <row r="366" spans="1:13" outlineLevel="1" x14ac:dyDescent="0.25">
      <c r="A366" s="110"/>
      <c r="B366" s="114" t="s">
        <v>16</v>
      </c>
      <c r="C366" s="113" t="s">
        <v>23</v>
      </c>
      <c r="D366" s="166">
        <f>IF(D367&lt;=0,0,D367*'5.Исх данные'!D102)</f>
        <v>0</v>
      </c>
      <c r="E366" s="166">
        <f>IF(E367&lt;=0,0,E367*'5.Исх данные'!E102)</f>
        <v>0</v>
      </c>
      <c r="F366" s="166">
        <f>IF(F367&lt;=0,0,F367*'5.Исх данные'!F102)</f>
        <v>0</v>
      </c>
      <c r="G366" s="166">
        <f>IF(G367&lt;=0,0,G367*'5.Исх данные'!G102)</f>
        <v>0</v>
      </c>
      <c r="H366" s="166">
        <f>IF(H367&lt;=0,0,H367*'5.Исх данные'!H102)</f>
        <v>0</v>
      </c>
      <c r="I366" s="166">
        <f>IF(I367&lt;=0,0,I367*'5.Исх данные'!I102)</f>
        <v>0</v>
      </c>
      <c r="J366" s="127" t="s">
        <v>206</v>
      </c>
      <c r="K366" s="127" t="s">
        <v>206</v>
      </c>
      <c r="L366" s="127" t="s">
        <v>206</v>
      </c>
      <c r="M366" s="127" t="s">
        <v>206</v>
      </c>
    </row>
    <row r="367" spans="1:13" outlineLevel="1" x14ac:dyDescent="0.25">
      <c r="A367" s="110"/>
      <c r="B367" s="114" t="s">
        <v>270</v>
      </c>
      <c r="C367" s="113" t="s">
        <v>23</v>
      </c>
      <c r="D367" s="166">
        <f>D351-D368</f>
        <v>-6.2000000000000006E-3</v>
      </c>
      <c r="E367" s="166">
        <f t="shared" ref="E367" si="237">E351-E368</f>
        <v>-6.2000000000000006E-3</v>
      </c>
      <c r="F367" s="166">
        <f t="shared" ref="F367" si="238">F351-F368</f>
        <v>-6.2000000000000006E-3</v>
      </c>
      <c r="G367" s="166">
        <f t="shared" ref="G367" si="239">G351-G368</f>
        <v>-6.2000000000000006E-3</v>
      </c>
      <c r="H367" s="166">
        <f t="shared" ref="H367" si="240">H351-H368</f>
        <v>-6.2000000000000006E-3</v>
      </c>
      <c r="I367" s="166">
        <f t="shared" ref="I367" si="241">I351-I368</f>
        <v>-6.2000000000000006E-3</v>
      </c>
      <c r="J367" s="127"/>
      <c r="K367" s="127"/>
      <c r="L367" s="127"/>
      <c r="M367" s="127"/>
    </row>
    <row r="368" spans="1:13" outlineLevel="1" x14ac:dyDescent="0.25">
      <c r="A368" s="110"/>
      <c r="B368" s="114" t="s">
        <v>15</v>
      </c>
      <c r="C368" s="113" t="s">
        <v>23</v>
      </c>
      <c r="D368" s="166">
        <f>D369*'5.Исх данные'!D107</f>
        <v>5.000000000000001E-3</v>
      </c>
      <c r="E368" s="166">
        <f>IF(E369=0,$D$369*'5.Исх данные'!E107)</f>
        <v>5.000000000000001E-3</v>
      </c>
      <c r="F368" s="166">
        <f>IF(F369=0,$D$369*'5.Исх данные'!F107)</f>
        <v>5.000000000000001E-3</v>
      </c>
      <c r="G368" s="166">
        <f>IF(G369=0,$D$369*'5.Исх данные'!G107)</f>
        <v>5.000000000000001E-3</v>
      </c>
      <c r="H368" s="166">
        <f>IF(H369=0,$D$369*'5.Исх данные'!H107)</f>
        <v>5.000000000000001E-3</v>
      </c>
      <c r="I368" s="166">
        <f>IF(I369=0,$D$369*'5.Исх данные'!I107)</f>
        <v>5.000000000000001E-3</v>
      </c>
      <c r="J368" s="127" t="s">
        <v>206</v>
      </c>
      <c r="K368" s="127" t="s">
        <v>206</v>
      </c>
      <c r="L368" s="127" t="s">
        <v>206</v>
      </c>
      <c r="M368" s="127" t="s">
        <v>206</v>
      </c>
    </row>
    <row r="369" spans="1:13" outlineLevel="1" x14ac:dyDescent="0.25">
      <c r="A369" s="110"/>
      <c r="B369" s="114" t="s">
        <v>14</v>
      </c>
      <c r="C369" s="113" t="s">
        <v>23</v>
      </c>
      <c r="D369" s="166">
        <f>-D354</f>
        <v>0.05</v>
      </c>
      <c r="E369" s="166">
        <f t="shared" ref="E369:I369" si="242">-E354</f>
        <v>0</v>
      </c>
      <c r="F369" s="166">
        <f t="shared" si="242"/>
        <v>0</v>
      </c>
      <c r="G369" s="166">
        <f t="shared" si="242"/>
        <v>0</v>
      </c>
      <c r="H369" s="166">
        <f t="shared" si="242"/>
        <v>0</v>
      </c>
      <c r="I369" s="166">
        <f t="shared" si="242"/>
        <v>0</v>
      </c>
      <c r="J369" s="127" t="s">
        <v>206</v>
      </c>
      <c r="K369" s="127" t="s">
        <v>206</v>
      </c>
      <c r="L369" s="127" t="s">
        <v>206</v>
      </c>
      <c r="M369" s="127" t="s">
        <v>206</v>
      </c>
    </row>
    <row r="370" spans="1:13" outlineLevel="1" x14ac:dyDescent="0.25">
      <c r="A370" s="110"/>
      <c r="B370" s="114" t="s">
        <v>215</v>
      </c>
      <c r="C370" s="113" t="s">
        <v>23</v>
      </c>
      <c r="D370" s="166">
        <f>D371</f>
        <v>0.05</v>
      </c>
      <c r="E370" s="166">
        <f>E371</f>
        <v>4.4999999999999998E-2</v>
      </c>
      <c r="F370" s="166">
        <f>F371</f>
        <v>3.9999999999999994E-2</v>
      </c>
      <c r="G370" s="166">
        <f>G371</f>
        <v>3.4999999999999989E-2</v>
      </c>
      <c r="H370" s="166">
        <f t="shared" ref="H370:I370" si="243">H371</f>
        <v>2.9999999999999988E-2</v>
      </c>
      <c r="I370" s="166">
        <f t="shared" si="243"/>
        <v>2.4999999999999988E-2</v>
      </c>
      <c r="J370" s="127" t="s">
        <v>206</v>
      </c>
      <c r="K370" s="127" t="s">
        <v>206</v>
      </c>
      <c r="L370" s="127" t="s">
        <v>206</v>
      </c>
      <c r="M370" s="127" t="s">
        <v>206</v>
      </c>
    </row>
    <row r="371" spans="1:13" outlineLevel="1" x14ac:dyDescent="0.25">
      <c r="A371" s="110"/>
      <c r="B371" s="114" t="s">
        <v>216</v>
      </c>
      <c r="C371" s="113" t="s">
        <v>23</v>
      </c>
      <c r="D371" s="166">
        <f>D369</f>
        <v>0.05</v>
      </c>
      <c r="E371" s="166">
        <f>D372</f>
        <v>4.4999999999999998E-2</v>
      </c>
      <c r="F371" s="166">
        <f t="shared" ref="F371:I371" si="244">E372</f>
        <v>3.9999999999999994E-2</v>
      </c>
      <c r="G371" s="166">
        <f t="shared" si="244"/>
        <v>3.4999999999999989E-2</v>
      </c>
      <c r="H371" s="166">
        <f t="shared" si="244"/>
        <v>2.9999999999999988E-2</v>
      </c>
      <c r="I371" s="166">
        <f t="shared" si="244"/>
        <v>2.4999999999999988E-2</v>
      </c>
      <c r="J371" s="127" t="s">
        <v>206</v>
      </c>
      <c r="K371" s="127" t="s">
        <v>206</v>
      </c>
      <c r="L371" s="127" t="s">
        <v>206</v>
      </c>
      <c r="M371" s="127" t="s">
        <v>206</v>
      </c>
    </row>
    <row r="372" spans="1:13" outlineLevel="1" x14ac:dyDescent="0.25">
      <c r="A372" s="110"/>
      <c r="B372" s="114" t="s">
        <v>217</v>
      </c>
      <c r="C372" s="113" t="s">
        <v>23</v>
      </c>
      <c r="D372" s="166">
        <f>D369-D368</f>
        <v>4.4999999999999998E-2</v>
      </c>
      <c r="E372" s="166">
        <f>E371-E368</f>
        <v>3.9999999999999994E-2</v>
      </c>
      <c r="F372" s="166">
        <f t="shared" ref="F372:I372" si="245">F371-F368</f>
        <v>3.4999999999999989E-2</v>
      </c>
      <c r="G372" s="166">
        <f t="shared" si="245"/>
        <v>2.9999999999999988E-2</v>
      </c>
      <c r="H372" s="166">
        <f t="shared" si="245"/>
        <v>2.4999999999999988E-2</v>
      </c>
      <c r="I372" s="166">
        <f t="shared" si="245"/>
        <v>1.9999999999999987E-2</v>
      </c>
      <c r="J372" s="127" t="s">
        <v>206</v>
      </c>
      <c r="K372" s="127" t="s">
        <v>206</v>
      </c>
      <c r="L372" s="127" t="s">
        <v>206</v>
      </c>
      <c r="M372" s="127" t="s">
        <v>206</v>
      </c>
    </row>
    <row r="373" spans="1:13" outlineLevel="1" x14ac:dyDescent="0.25">
      <c r="A373" s="110"/>
      <c r="B373" s="110"/>
      <c r="C373" s="110"/>
      <c r="D373" s="110"/>
      <c r="E373" s="110"/>
      <c r="F373" s="110"/>
      <c r="G373" s="110"/>
      <c r="H373" s="110"/>
      <c r="I373" s="110"/>
      <c r="J373" s="110"/>
      <c r="K373" s="110"/>
      <c r="L373" s="110"/>
      <c r="M373" s="110"/>
    </row>
    <row r="374" spans="1:13" outlineLevel="1" x14ac:dyDescent="0.25">
      <c r="A374" s="110"/>
      <c r="B374" s="330" t="s">
        <v>98</v>
      </c>
      <c r="C374" s="330"/>
      <c r="D374" s="110"/>
      <c r="E374" s="110"/>
      <c r="F374" s="110"/>
      <c r="G374" s="110"/>
      <c r="H374" s="110"/>
      <c r="I374" s="110"/>
      <c r="J374" s="110"/>
      <c r="K374" s="110"/>
      <c r="L374" s="110"/>
      <c r="M374" s="110"/>
    </row>
    <row r="375" spans="1:13" outlineLevel="1" x14ac:dyDescent="0.25">
      <c r="A375" s="110"/>
      <c r="B375" s="39" t="s">
        <v>12</v>
      </c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</row>
    <row r="376" spans="1:13" outlineLevel="1" x14ac:dyDescent="0.25">
      <c r="A376" s="110"/>
      <c r="B376" s="193" t="s">
        <v>24</v>
      </c>
      <c r="C376" s="197" t="s">
        <v>23</v>
      </c>
      <c r="D376" s="222">
        <f>(D378+D379+D382)/1.2</f>
        <v>0</v>
      </c>
      <c r="E376" s="222">
        <f t="shared" ref="E376:I376" si="246">(E378+E379+E382)/1.2</f>
        <v>0</v>
      </c>
      <c r="F376" s="222">
        <f t="shared" si="246"/>
        <v>0</v>
      </c>
      <c r="G376" s="222">
        <f t="shared" si="246"/>
        <v>0</v>
      </c>
      <c r="H376" s="222">
        <f t="shared" si="246"/>
        <v>0</v>
      </c>
      <c r="I376" s="222">
        <f t="shared" si="246"/>
        <v>0</v>
      </c>
      <c r="J376" s="198"/>
      <c r="K376" s="198"/>
      <c r="L376" s="198"/>
      <c r="M376" s="198"/>
    </row>
    <row r="377" spans="1:13" outlineLevel="1" x14ac:dyDescent="0.25">
      <c r="A377" s="110"/>
      <c r="B377" s="255" t="s">
        <v>254</v>
      </c>
      <c r="C377" s="41" t="s">
        <v>23</v>
      </c>
      <c r="D377" s="205">
        <f>D224</f>
        <v>4.9000000000000002E-2</v>
      </c>
      <c r="E377" s="205">
        <f t="shared" ref="E377:I377" si="247">E224</f>
        <v>-1E-3</v>
      </c>
      <c r="F377" s="205">
        <f t="shared" si="247"/>
        <v>-1E-3</v>
      </c>
      <c r="G377" s="205">
        <f t="shared" si="247"/>
        <v>-1E-3</v>
      </c>
      <c r="H377" s="205">
        <f t="shared" si="247"/>
        <v>-1E-3</v>
      </c>
      <c r="I377" s="205">
        <f t="shared" si="247"/>
        <v>-1E-3</v>
      </c>
      <c r="J377" s="120"/>
      <c r="K377" s="40"/>
      <c r="L377" s="40"/>
      <c r="M377" s="40"/>
    </row>
    <row r="378" spans="1:13" outlineLevel="1" x14ac:dyDescent="0.25">
      <c r="A378" s="110"/>
      <c r="B378" s="255" t="s">
        <v>255</v>
      </c>
      <c r="C378" s="41" t="s">
        <v>23</v>
      </c>
      <c r="D378" s="202">
        <f>D225</f>
        <v>0</v>
      </c>
      <c r="E378" s="202">
        <f t="shared" ref="E378:I378" si="248">E225</f>
        <v>0</v>
      </c>
      <c r="F378" s="202">
        <f t="shared" si="248"/>
        <v>0</v>
      </c>
      <c r="G378" s="202">
        <f t="shared" si="248"/>
        <v>0</v>
      </c>
      <c r="H378" s="202">
        <f t="shared" si="248"/>
        <v>0</v>
      </c>
      <c r="I378" s="202">
        <f t="shared" si="248"/>
        <v>0</v>
      </c>
      <c r="J378" s="120"/>
      <c r="K378" s="40"/>
      <c r="L378" s="40"/>
      <c r="M378" s="40"/>
    </row>
    <row r="379" spans="1:13" ht="36.75" outlineLevel="1" x14ac:dyDescent="0.25">
      <c r="A379" s="110"/>
      <c r="B379" s="181" t="s">
        <v>97</v>
      </c>
      <c r="C379" s="197" t="s">
        <v>23</v>
      </c>
      <c r="D379" s="151">
        <f>D226</f>
        <v>-0.05</v>
      </c>
      <c r="E379" s="151">
        <f t="shared" ref="E379:I379" si="249">E226</f>
        <v>0</v>
      </c>
      <c r="F379" s="151">
        <f t="shared" si="249"/>
        <v>0</v>
      </c>
      <c r="G379" s="151">
        <f t="shared" si="249"/>
        <v>0</v>
      </c>
      <c r="H379" s="151">
        <f t="shared" si="249"/>
        <v>0</v>
      </c>
      <c r="I379" s="151">
        <f t="shared" si="249"/>
        <v>0</v>
      </c>
      <c r="J379" s="198"/>
      <c r="K379" s="198"/>
      <c r="L379" s="198"/>
      <c r="M379" s="198"/>
    </row>
    <row r="380" spans="1:13" outlineLevel="1" x14ac:dyDescent="0.25">
      <c r="A380" s="110"/>
      <c r="B380" s="84" t="s">
        <v>25</v>
      </c>
      <c r="C380" s="41" t="s">
        <v>23</v>
      </c>
      <c r="D380" s="199">
        <f>D227</f>
        <v>-1E-3</v>
      </c>
      <c r="E380" s="199">
        <f t="shared" ref="E380:I380" si="250">E227</f>
        <v>-1E-3</v>
      </c>
      <c r="F380" s="199">
        <f t="shared" si="250"/>
        <v>-1E-3</v>
      </c>
      <c r="G380" s="199">
        <f t="shared" si="250"/>
        <v>-1E-3</v>
      </c>
      <c r="H380" s="199">
        <f t="shared" si="250"/>
        <v>-1E-3</v>
      </c>
      <c r="I380" s="199">
        <f t="shared" si="250"/>
        <v>-1E-3</v>
      </c>
      <c r="J380" s="40"/>
      <c r="K380" s="40"/>
      <c r="L380" s="40"/>
      <c r="M380" s="40"/>
    </row>
    <row r="381" spans="1:13" ht="15" customHeight="1" outlineLevel="1" x14ac:dyDescent="0.25">
      <c r="A381" s="110"/>
      <c r="B381" s="193" t="s">
        <v>26</v>
      </c>
      <c r="C381" s="197" t="s">
        <v>23</v>
      </c>
      <c r="D381" s="194">
        <f>D228</f>
        <v>0</v>
      </c>
      <c r="E381" s="194">
        <f t="shared" ref="E381:I381" si="251">E228</f>
        <v>0</v>
      </c>
      <c r="F381" s="194">
        <f t="shared" si="251"/>
        <v>0</v>
      </c>
      <c r="G381" s="194">
        <f t="shared" si="251"/>
        <v>0</v>
      </c>
      <c r="H381" s="194">
        <f t="shared" si="251"/>
        <v>0</v>
      </c>
      <c r="I381" s="194">
        <f t="shared" si="251"/>
        <v>0</v>
      </c>
      <c r="J381" s="198"/>
      <c r="K381" s="198"/>
      <c r="L381" s="198"/>
      <c r="M381" s="198"/>
    </row>
    <row r="382" spans="1:13" ht="24.75" outlineLevel="1" x14ac:dyDescent="0.25">
      <c r="A382" s="110"/>
      <c r="B382" s="181" t="s">
        <v>29</v>
      </c>
      <c r="C382" s="197" t="s">
        <v>23</v>
      </c>
      <c r="D382" s="203">
        <f>D235</f>
        <v>0.05</v>
      </c>
      <c r="E382" s="203">
        <f t="shared" ref="E382:I382" si="252">E235</f>
        <v>0</v>
      </c>
      <c r="F382" s="203">
        <f t="shared" si="252"/>
        <v>0</v>
      </c>
      <c r="G382" s="203">
        <f t="shared" si="252"/>
        <v>0</v>
      </c>
      <c r="H382" s="203">
        <f t="shared" si="252"/>
        <v>0</v>
      </c>
      <c r="I382" s="203">
        <f t="shared" si="252"/>
        <v>0</v>
      </c>
      <c r="J382" s="198"/>
      <c r="K382" s="198"/>
      <c r="L382" s="198"/>
      <c r="M382" s="198"/>
    </row>
    <row r="383" spans="1:13" outlineLevel="1" x14ac:dyDescent="0.25">
      <c r="A383" s="110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</row>
    <row r="384" spans="1:13" outlineLevel="1" x14ac:dyDescent="0.25">
      <c r="A384" s="110"/>
      <c r="B384" s="122" t="s">
        <v>34</v>
      </c>
      <c r="C384" s="124" t="s">
        <v>205</v>
      </c>
      <c r="D384" s="122">
        <v>2022</v>
      </c>
      <c r="E384" s="122">
        <f>D384+1</f>
        <v>2023</v>
      </c>
      <c r="F384" s="122">
        <f t="shared" ref="F384" si="253">E384+1</f>
        <v>2024</v>
      </c>
      <c r="G384" s="122">
        <f t="shared" ref="G384" si="254">F384+1</f>
        <v>2025</v>
      </c>
      <c r="H384" s="122">
        <f t="shared" ref="H384" si="255">G384+1</f>
        <v>2026</v>
      </c>
      <c r="I384" s="123" t="s">
        <v>39</v>
      </c>
      <c r="J384" s="122" t="s">
        <v>60</v>
      </c>
      <c r="K384" s="122" t="s">
        <v>61</v>
      </c>
      <c r="L384" s="122" t="s">
        <v>60</v>
      </c>
      <c r="M384" s="122" t="s">
        <v>60</v>
      </c>
    </row>
    <row r="385" spans="1:13" outlineLevel="1" x14ac:dyDescent="0.25">
      <c r="A385" s="110"/>
      <c r="B385" s="169" t="s">
        <v>22</v>
      </c>
      <c r="C385" s="113" t="s">
        <v>23</v>
      </c>
      <c r="D385" s="165">
        <f>D386</f>
        <v>-6.4660000000000013E-3</v>
      </c>
      <c r="E385" s="165">
        <f>D385+E386</f>
        <v>-1.8087700000000005E-2</v>
      </c>
      <c r="F385" s="165">
        <f t="shared" ref="F385" si="256">E385+F386</f>
        <v>-3.4831700000000007E-2</v>
      </c>
      <c r="G385" s="165">
        <f t="shared" ref="G385" si="257">F385+G386</f>
        <v>-5.6775700000000012E-2</v>
      </c>
      <c r="H385" s="165">
        <f t="shared" ref="H385" si="258">G385+H386</f>
        <v>-8.3919700000000014E-2</v>
      </c>
      <c r="I385" s="165">
        <f t="shared" ref="I385" si="259">H385+I386</f>
        <v>-0.11626370000000003</v>
      </c>
      <c r="J385" s="127" t="s">
        <v>206</v>
      </c>
      <c r="K385" s="127" t="s">
        <v>206</v>
      </c>
      <c r="L385" s="127" t="s">
        <v>206</v>
      </c>
      <c r="M385" s="127" t="s">
        <v>206</v>
      </c>
    </row>
    <row r="386" spans="1:13" outlineLevel="1" x14ac:dyDescent="0.25">
      <c r="A386" s="110"/>
      <c r="B386" s="115" t="s">
        <v>21</v>
      </c>
      <c r="C386" s="113" t="s">
        <v>23</v>
      </c>
      <c r="D386" s="166">
        <f>D388*D387</f>
        <v>-6.4660000000000013E-3</v>
      </c>
      <c r="E386" s="166">
        <f>E388*E387</f>
        <v>-1.1621700000000002E-2</v>
      </c>
      <c r="F386" s="166">
        <f t="shared" ref="F386:I386" si="260">F388*F387</f>
        <v>-1.6744000000000005E-2</v>
      </c>
      <c r="G386" s="166">
        <f t="shared" si="260"/>
        <v>-2.1944000000000005E-2</v>
      </c>
      <c r="H386" s="166">
        <f t="shared" si="260"/>
        <v>-2.7144000000000005E-2</v>
      </c>
      <c r="I386" s="166">
        <f t="shared" si="260"/>
        <v>-3.2344000000000005E-2</v>
      </c>
      <c r="J386" s="127" t="s">
        <v>206</v>
      </c>
      <c r="K386" s="127" t="s">
        <v>206</v>
      </c>
      <c r="L386" s="127" t="s">
        <v>206</v>
      </c>
      <c r="M386" s="127" t="s">
        <v>206</v>
      </c>
    </row>
    <row r="387" spans="1:13" outlineLevel="1" x14ac:dyDescent="0.25">
      <c r="A387" s="110"/>
      <c r="B387" s="114" t="s">
        <v>20</v>
      </c>
      <c r="C387" s="113" t="s">
        <v>23</v>
      </c>
      <c r="D387" s="166">
        <f>'5.Исх данные'!D100</f>
        <v>1.06</v>
      </c>
      <c r="E387" s="166">
        <f>'5.Исх данные'!E100</f>
        <v>1.0469999999999999</v>
      </c>
      <c r="F387" s="166">
        <f>'5.Исх данные'!F100</f>
        <v>1.04</v>
      </c>
      <c r="G387" s="166">
        <f>'5.Исх данные'!G100</f>
        <v>1.04</v>
      </c>
      <c r="H387" s="166">
        <f>'5.Исх данные'!H100</f>
        <v>1.04</v>
      </c>
      <c r="I387" s="166">
        <f>'5.Исх данные'!I100</f>
        <v>1.04</v>
      </c>
      <c r="J387" s="127" t="s">
        <v>206</v>
      </c>
      <c r="K387" s="127" t="s">
        <v>206</v>
      </c>
      <c r="L387" s="127" t="s">
        <v>206</v>
      </c>
      <c r="M387" s="127" t="s">
        <v>206</v>
      </c>
    </row>
    <row r="388" spans="1:13" outlineLevel="1" x14ac:dyDescent="0.25">
      <c r="A388" s="110"/>
      <c r="B388" s="114" t="s">
        <v>19</v>
      </c>
      <c r="C388" s="113" t="s">
        <v>23</v>
      </c>
      <c r="D388" s="166">
        <f>D389</f>
        <v>-6.1000000000000013E-3</v>
      </c>
      <c r="E388" s="166">
        <f>D388+E389</f>
        <v>-1.1100000000000002E-2</v>
      </c>
      <c r="F388" s="166">
        <f t="shared" ref="F388" si="261">E388+F389</f>
        <v>-1.6100000000000003E-2</v>
      </c>
      <c r="G388" s="166">
        <f t="shared" ref="G388" si="262">F388+G389</f>
        <v>-2.1100000000000004E-2</v>
      </c>
      <c r="H388" s="166">
        <f t="shared" ref="H388" si="263">G388+H389</f>
        <v>-2.6100000000000005E-2</v>
      </c>
      <c r="I388" s="166">
        <f t="shared" ref="I388" si="264">H388+I389</f>
        <v>-3.1100000000000006E-2</v>
      </c>
      <c r="J388" s="127" t="s">
        <v>206</v>
      </c>
      <c r="K388" s="127" t="s">
        <v>206</v>
      </c>
      <c r="L388" s="127" t="s">
        <v>206</v>
      </c>
      <c r="M388" s="127" t="s">
        <v>206</v>
      </c>
    </row>
    <row r="389" spans="1:13" outlineLevel="1" x14ac:dyDescent="0.25">
      <c r="A389" s="110"/>
      <c r="B389" s="114" t="s">
        <v>18</v>
      </c>
      <c r="C389" s="113" t="s">
        <v>23</v>
      </c>
      <c r="D389" s="166">
        <f>D392-D391-D390</f>
        <v>-6.1000000000000013E-3</v>
      </c>
      <c r="E389" s="166">
        <f t="shared" ref="E389:I389" si="265">E392-E391-E390</f>
        <v>-5.000000000000001E-3</v>
      </c>
      <c r="F389" s="166">
        <f t="shared" si="265"/>
        <v>-5.000000000000001E-3</v>
      </c>
      <c r="G389" s="166">
        <f t="shared" si="265"/>
        <v>-5.000000000000001E-3</v>
      </c>
      <c r="H389" s="166">
        <f t="shared" si="265"/>
        <v>-5.000000000000001E-3</v>
      </c>
      <c r="I389" s="166">
        <f t="shared" si="265"/>
        <v>-5.000000000000001E-3</v>
      </c>
      <c r="J389" s="127" t="s">
        <v>206</v>
      </c>
      <c r="K389" s="127" t="s">
        <v>206</v>
      </c>
      <c r="L389" s="127" t="s">
        <v>206</v>
      </c>
      <c r="M389" s="127" t="s">
        <v>206</v>
      </c>
    </row>
    <row r="390" spans="1:13" outlineLevel="1" x14ac:dyDescent="0.25">
      <c r="A390" s="110"/>
      <c r="B390" s="114" t="s">
        <v>17</v>
      </c>
      <c r="C390" s="113" t="s">
        <v>23</v>
      </c>
      <c r="D390" s="167">
        <f>-D379*'5.Исх данные'!D103</f>
        <v>1.1000000000000001E-3</v>
      </c>
      <c r="E390" s="167">
        <f>-E379*'5.Исх данные'!E103</f>
        <v>0</v>
      </c>
      <c r="F390" s="167">
        <f>-F379*'5.Исх данные'!F103</f>
        <v>0</v>
      </c>
      <c r="G390" s="167">
        <f>-G379*'5.Исх данные'!G103</f>
        <v>0</v>
      </c>
      <c r="H390" s="167">
        <f>-H379*'5.Исх данные'!H103</f>
        <v>0</v>
      </c>
      <c r="I390" s="167">
        <f>-I379*'5.Исх данные'!I103</f>
        <v>0</v>
      </c>
      <c r="J390" s="127" t="s">
        <v>206</v>
      </c>
      <c r="K390" s="127" t="s">
        <v>206</v>
      </c>
      <c r="L390" s="127" t="s">
        <v>206</v>
      </c>
      <c r="M390" s="127" t="s">
        <v>206</v>
      </c>
    </row>
    <row r="391" spans="1:13" outlineLevel="1" x14ac:dyDescent="0.25">
      <c r="A391" s="110"/>
      <c r="B391" s="114" t="s">
        <v>16</v>
      </c>
      <c r="C391" s="113" t="s">
        <v>23</v>
      </c>
      <c r="D391" s="166">
        <f>IF(D392&lt;=0,0,D392*'5.Исх данные'!D102)</f>
        <v>0</v>
      </c>
      <c r="E391" s="166">
        <f>IF(E392&lt;=0,0,E392*'5.Исх данные'!E102)</f>
        <v>0</v>
      </c>
      <c r="F391" s="166">
        <f>IF(F392&lt;=0,0,F392*'5.Исх данные'!F102)</f>
        <v>0</v>
      </c>
      <c r="G391" s="166">
        <f>IF(G392&lt;=0,0,G392*'5.Исх данные'!G102)</f>
        <v>0</v>
      </c>
      <c r="H391" s="166">
        <f>IF(H392&lt;=0,0,H392*'5.Исх данные'!H102)</f>
        <v>0</v>
      </c>
      <c r="I391" s="166">
        <f>IF(I392&lt;=0,0,I392*'5.Исх данные'!I102)</f>
        <v>0</v>
      </c>
      <c r="J391" s="127" t="s">
        <v>206</v>
      </c>
      <c r="K391" s="127" t="s">
        <v>206</v>
      </c>
      <c r="L391" s="127" t="s">
        <v>206</v>
      </c>
      <c r="M391" s="127" t="s">
        <v>206</v>
      </c>
    </row>
    <row r="392" spans="1:13" outlineLevel="1" x14ac:dyDescent="0.25">
      <c r="A392" s="110"/>
      <c r="B392" s="114" t="s">
        <v>270</v>
      </c>
      <c r="C392" s="113" t="s">
        <v>23</v>
      </c>
      <c r="D392" s="166">
        <f>D376-D393</f>
        <v>-5.000000000000001E-3</v>
      </c>
      <c r="E392" s="166">
        <f t="shared" ref="E392" si="266">E376-E393</f>
        <v>-5.000000000000001E-3</v>
      </c>
      <c r="F392" s="166">
        <f t="shared" ref="F392" si="267">F376-F393</f>
        <v>-5.000000000000001E-3</v>
      </c>
      <c r="G392" s="166">
        <f t="shared" ref="G392" si="268">G376-G393</f>
        <v>-5.000000000000001E-3</v>
      </c>
      <c r="H392" s="166">
        <f t="shared" ref="H392" si="269">H376-H393</f>
        <v>-5.000000000000001E-3</v>
      </c>
      <c r="I392" s="166">
        <f t="shared" ref="I392" si="270">I376-I393</f>
        <v>-5.000000000000001E-3</v>
      </c>
      <c r="J392" s="127"/>
      <c r="K392" s="127"/>
      <c r="L392" s="127"/>
      <c r="M392" s="127"/>
    </row>
    <row r="393" spans="1:13" outlineLevel="1" x14ac:dyDescent="0.25">
      <c r="A393" s="110"/>
      <c r="B393" s="114" t="s">
        <v>15</v>
      </c>
      <c r="C393" s="113" t="s">
        <v>23</v>
      </c>
      <c r="D393" s="166">
        <f>D394*'5.Исх данные'!D107</f>
        <v>5.000000000000001E-3</v>
      </c>
      <c r="E393" s="166">
        <f>IF(E394=0,$D$394*'5.Исх данные'!E107)</f>
        <v>5.000000000000001E-3</v>
      </c>
      <c r="F393" s="166">
        <f>IF(F394=0,$D$394*'5.Исх данные'!F107)</f>
        <v>5.000000000000001E-3</v>
      </c>
      <c r="G393" s="166">
        <f>IF(G394=0,$D$394*'5.Исх данные'!G107)</f>
        <v>5.000000000000001E-3</v>
      </c>
      <c r="H393" s="166">
        <f>IF(H394=0,$D$394*'5.Исх данные'!H107)</f>
        <v>5.000000000000001E-3</v>
      </c>
      <c r="I393" s="166">
        <f>IF(I394=0,$D$394*'5.Исх данные'!I107)</f>
        <v>5.000000000000001E-3</v>
      </c>
      <c r="J393" s="127" t="s">
        <v>206</v>
      </c>
      <c r="K393" s="127" t="s">
        <v>206</v>
      </c>
      <c r="L393" s="127" t="s">
        <v>206</v>
      </c>
      <c r="M393" s="127" t="s">
        <v>206</v>
      </c>
    </row>
    <row r="394" spans="1:13" outlineLevel="1" x14ac:dyDescent="0.25">
      <c r="A394" s="110"/>
      <c r="B394" s="114" t="s">
        <v>14</v>
      </c>
      <c r="C394" s="113" t="s">
        <v>23</v>
      </c>
      <c r="D394" s="166">
        <f>-D379</f>
        <v>0.05</v>
      </c>
      <c r="E394" s="166">
        <f t="shared" ref="E394:I394" si="271">-E379</f>
        <v>0</v>
      </c>
      <c r="F394" s="166">
        <f t="shared" si="271"/>
        <v>0</v>
      </c>
      <c r="G394" s="166">
        <f t="shared" si="271"/>
        <v>0</v>
      </c>
      <c r="H394" s="166">
        <f t="shared" si="271"/>
        <v>0</v>
      </c>
      <c r="I394" s="166">
        <f t="shared" si="271"/>
        <v>0</v>
      </c>
      <c r="J394" s="127" t="s">
        <v>206</v>
      </c>
      <c r="K394" s="127" t="s">
        <v>206</v>
      </c>
      <c r="L394" s="127" t="s">
        <v>206</v>
      </c>
      <c r="M394" s="127" t="s">
        <v>206</v>
      </c>
    </row>
    <row r="395" spans="1:13" outlineLevel="1" x14ac:dyDescent="0.25">
      <c r="A395" s="110"/>
      <c r="B395" s="114" t="s">
        <v>215</v>
      </c>
      <c r="C395" s="113" t="s">
        <v>23</v>
      </c>
      <c r="D395" s="166">
        <f>D396</f>
        <v>0.05</v>
      </c>
      <c r="E395" s="166">
        <f>E396</f>
        <v>4.4999999999999998E-2</v>
      </c>
      <c r="F395" s="166">
        <f t="shared" ref="F395:I395" si="272">F396</f>
        <v>3.9999999999999994E-2</v>
      </c>
      <c r="G395" s="166">
        <f t="shared" si="272"/>
        <v>3.4999999999999989E-2</v>
      </c>
      <c r="H395" s="166">
        <f t="shared" si="272"/>
        <v>2.9999999999999988E-2</v>
      </c>
      <c r="I395" s="166">
        <f t="shared" si="272"/>
        <v>2.4999999999999988E-2</v>
      </c>
      <c r="J395" s="127" t="s">
        <v>206</v>
      </c>
      <c r="K395" s="127" t="s">
        <v>206</v>
      </c>
      <c r="L395" s="127" t="s">
        <v>206</v>
      </c>
      <c r="M395" s="127" t="s">
        <v>206</v>
      </c>
    </row>
    <row r="396" spans="1:13" outlineLevel="1" x14ac:dyDescent="0.25">
      <c r="A396" s="110"/>
      <c r="B396" s="114" t="s">
        <v>216</v>
      </c>
      <c r="C396" s="113" t="s">
        <v>23</v>
      </c>
      <c r="D396" s="166">
        <f>D394</f>
        <v>0.05</v>
      </c>
      <c r="E396" s="166">
        <f>D397</f>
        <v>4.4999999999999998E-2</v>
      </c>
      <c r="F396" s="166">
        <f>E397</f>
        <v>3.9999999999999994E-2</v>
      </c>
      <c r="G396" s="166">
        <f t="shared" ref="G396" si="273">F397</f>
        <v>3.4999999999999989E-2</v>
      </c>
      <c r="H396" s="166">
        <f t="shared" ref="H396" si="274">G397</f>
        <v>2.9999999999999988E-2</v>
      </c>
      <c r="I396" s="166">
        <f t="shared" ref="I396" si="275">H397</f>
        <v>2.4999999999999988E-2</v>
      </c>
      <c r="J396" s="127" t="s">
        <v>206</v>
      </c>
      <c r="K396" s="127" t="s">
        <v>206</v>
      </c>
      <c r="L396" s="127" t="s">
        <v>206</v>
      </c>
      <c r="M396" s="127" t="s">
        <v>206</v>
      </c>
    </row>
    <row r="397" spans="1:13" outlineLevel="1" x14ac:dyDescent="0.25">
      <c r="A397" s="110"/>
      <c r="B397" s="114" t="s">
        <v>217</v>
      </c>
      <c r="C397" s="113" t="s">
        <v>23</v>
      </c>
      <c r="D397" s="166">
        <f>D394-D393</f>
        <v>4.4999999999999998E-2</v>
      </c>
      <c r="E397" s="166">
        <f>E396-E393</f>
        <v>3.9999999999999994E-2</v>
      </c>
      <c r="F397" s="166">
        <f t="shared" ref="F397:I397" si="276">F396-F393</f>
        <v>3.4999999999999989E-2</v>
      </c>
      <c r="G397" s="166">
        <f t="shared" si="276"/>
        <v>2.9999999999999988E-2</v>
      </c>
      <c r="H397" s="166">
        <f t="shared" si="276"/>
        <v>2.4999999999999988E-2</v>
      </c>
      <c r="I397" s="166">
        <f t="shared" si="276"/>
        <v>1.9999999999999987E-2</v>
      </c>
      <c r="J397" s="127" t="s">
        <v>206</v>
      </c>
      <c r="K397" s="127" t="s">
        <v>206</v>
      </c>
      <c r="L397" s="127" t="s">
        <v>206</v>
      </c>
      <c r="M397" s="127" t="s">
        <v>206</v>
      </c>
    </row>
    <row r="398" spans="1:13" x14ac:dyDescent="0.25">
      <c r="A398" s="110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</row>
    <row r="399" spans="1:13" x14ac:dyDescent="0.25">
      <c r="A399" s="110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</row>
    <row r="400" spans="1:13" ht="15.75" x14ac:dyDescent="0.25">
      <c r="A400" s="5">
        <v>4</v>
      </c>
      <c r="B400" s="6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</row>
  </sheetData>
  <scenarios current="0">
    <scenario name="увеличение инвестиций на 20%" locked="1" count="6" user="Автор" comment="Автор: Автор , 04.10.2022">
      <inputCells r="D29" val="0,1"/>
      <inputCells r="E29" val="0,1"/>
      <inputCells r="F29" val="0,1"/>
      <inputCells r="G29" val="0,1"/>
      <inputCells r="H29" val="0,1"/>
      <inputCells r="I29" val="0,1"/>
    </scenario>
  </scenarios>
  <mergeCells count="11">
    <mergeCell ref="N203:U204"/>
    <mergeCell ref="C5:M5"/>
    <mergeCell ref="B349:C349"/>
    <mergeCell ref="B374:C374"/>
    <mergeCell ref="C47:M47"/>
    <mergeCell ref="C87:M87"/>
    <mergeCell ref="C94:M94"/>
    <mergeCell ref="C205:M205"/>
    <mergeCell ref="C244:M244"/>
    <mergeCell ref="C284:M284"/>
    <mergeCell ref="C291:M29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'5.Исх данные'!$C$197:$C$203</xm:f>
          </x14:formula1>
          <xm:sqref>C398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9"/>
  <sheetViews>
    <sheetView topLeftCell="A82" workbookViewId="0">
      <selection activeCell="C9" sqref="C9"/>
    </sheetView>
  </sheetViews>
  <sheetFormatPr defaultRowHeight="15" outlineLevelRow="1" x14ac:dyDescent="0.25"/>
  <cols>
    <col min="1" max="1" width="11.140625" customWidth="1"/>
    <col min="2" max="2" width="40.28515625" customWidth="1"/>
    <col min="3" max="3" width="15" customWidth="1"/>
    <col min="4" max="4" width="9.7109375" customWidth="1"/>
    <col min="5" max="5" width="7.5703125" customWidth="1"/>
    <col min="6" max="6" width="7.42578125" customWidth="1"/>
    <col min="7" max="7" width="6.140625" customWidth="1"/>
    <col min="8" max="8" width="6.85546875" customWidth="1"/>
    <col min="9" max="9" width="7.7109375" customWidth="1"/>
    <col min="10" max="10" width="17" customWidth="1"/>
    <col min="11" max="11" width="14.28515625" customWidth="1"/>
    <col min="12" max="12" width="10.7109375" customWidth="1"/>
  </cols>
  <sheetData>
    <row r="1" spans="1:20" x14ac:dyDescent="0.25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</row>
    <row r="2" spans="1:20" ht="18.75" x14ac:dyDescent="0.3">
      <c r="A2" s="1"/>
      <c r="B2" s="43" t="s">
        <v>62</v>
      </c>
      <c r="C2" s="2"/>
      <c r="D2" s="2"/>
      <c r="E2" s="2"/>
      <c r="F2" s="2"/>
      <c r="G2" s="2"/>
      <c r="H2" s="2"/>
      <c r="I2" s="2"/>
      <c r="J2" s="2"/>
      <c r="K2" s="2"/>
      <c r="L2" s="2"/>
      <c r="M2" s="119"/>
      <c r="N2" s="119"/>
      <c r="O2" s="119"/>
      <c r="P2" s="119"/>
      <c r="Q2" s="119"/>
      <c r="R2" s="119"/>
      <c r="S2" s="119"/>
      <c r="T2" s="119"/>
    </row>
    <row r="3" spans="1:20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19"/>
      <c r="N3" s="119"/>
      <c r="O3" s="119"/>
      <c r="P3" s="119"/>
      <c r="Q3" s="119"/>
      <c r="R3" s="119"/>
      <c r="S3" s="119"/>
      <c r="T3" s="119"/>
    </row>
    <row r="4" spans="1:20" ht="15.75" x14ac:dyDescent="0.25">
      <c r="A4" s="1"/>
      <c r="B4" s="29"/>
      <c r="C4" s="29"/>
      <c r="D4" s="30"/>
      <c r="E4" s="30"/>
      <c r="F4" s="2"/>
      <c r="G4" s="2"/>
      <c r="H4" s="2"/>
      <c r="I4" s="2"/>
      <c r="J4" s="2"/>
      <c r="K4" s="2"/>
      <c r="L4" s="2"/>
      <c r="M4" s="119"/>
      <c r="N4" s="119"/>
      <c r="O4" s="119"/>
      <c r="P4" s="119"/>
      <c r="Q4" s="119"/>
      <c r="R4" s="119"/>
      <c r="S4" s="119"/>
      <c r="T4" s="119"/>
    </row>
    <row r="5" spans="1:20" x14ac:dyDescent="0.25">
      <c r="A5" s="119"/>
      <c r="B5" s="268" t="s">
        <v>120</v>
      </c>
      <c r="C5" s="266" t="s">
        <v>138</v>
      </c>
      <c r="D5" s="267"/>
      <c r="E5" s="267"/>
      <c r="F5" s="267"/>
      <c r="G5" s="267"/>
      <c r="H5" s="267"/>
      <c r="I5" s="267"/>
      <c r="J5" s="267"/>
      <c r="K5" s="267"/>
      <c r="L5" s="267"/>
      <c r="M5" s="119"/>
      <c r="N5" s="119"/>
      <c r="O5" s="119"/>
      <c r="P5" s="119"/>
      <c r="Q5" s="119"/>
      <c r="R5" s="119"/>
      <c r="S5" s="119"/>
      <c r="T5" s="119"/>
    </row>
    <row r="6" spans="1:20" x14ac:dyDescent="0.25">
      <c r="A6" s="119"/>
      <c r="B6" s="268" t="s">
        <v>284</v>
      </c>
      <c r="C6" s="73"/>
      <c r="D6" s="57"/>
      <c r="E6" s="57"/>
      <c r="F6" s="57"/>
      <c r="G6" s="57"/>
      <c r="H6" s="57"/>
      <c r="I6" s="57"/>
      <c r="J6" s="57"/>
      <c r="K6" s="57"/>
      <c r="L6" s="57"/>
      <c r="M6" s="119"/>
      <c r="N6" s="119"/>
      <c r="O6" s="119"/>
      <c r="P6" s="119"/>
      <c r="Q6" s="119"/>
      <c r="R6" s="119"/>
      <c r="S6" s="119"/>
      <c r="T6" s="119"/>
    </row>
    <row r="7" spans="1:20" x14ac:dyDescent="0.25">
      <c r="A7" s="119"/>
      <c r="B7" s="268" t="s">
        <v>282</v>
      </c>
      <c r="C7" s="73"/>
      <c r="D7" s="57"/>
      <c r="E7" s="57"/>
      <c r="F7" s="57"/>
      <c r="G7" s="57"/>
      <c r="H7" s="57"/>
      <c r="I7" s="57"/>
      <c r="J7" s="57"/>
      <c r="K7" s="57"/>
      <c r="L7" s="57"/>
      <c r="M7" s="119"/>
      <c r="N7" s="119"/>
      <c r="O7" s="119"/>
      <c r="P7" s="119"/>
      <c r="Q7" s="119"/>
      <c r="R7" s="119"/>
      <c r="S7" s="119"/>
      <c r="T7" s="119"/>
    </row>
    <row r="8" spans="1:20" x14ac:dyDescent="0.25">
      <c r="A8" s="119"/>
      <c r="B8" s="268" t="s">
        <v>283</v>
      </c>
      <c r="C8" s="73"/>
      <c r="D8" s="57"/>
      <c r="E8" s="57"/>
      <c r="F8" s="57"/>
      <c r="G8" s="57"/>
      <c r="H8" s="57"/>
      <c r="I8" s="57"/>
      <c r="J8" s="57"/>
      <c r="K8" s="57"/>
      <c r="L8" s="57"/>
      <c r="M8" s="119"/>
      <c r="N8" s="119"/>
      <c r="O8" s="119"/>
      <c r="P8" s="119"/>
      <c r="Q8" s="119"/>
      <c r="R8" s="119"/>
      <c r="S8" s="119"/>
      <c r="T8" s="119"/>
    </row>
    <row r="9" spans="1:20" ht="43.5" customHeight="1" x14ac:dyDescent="0.25">
      <c r="A9" s="119"/>
      <c r="B9" s="268" t="s">
        <v>281</v>
      </c>
      <c r="C9" s="233" t="s">
        <v>280</v>
      </c>
      <c r="D9" s="33"/>
      <c r="E9" s="33"/>
      <c r="F9" s="33"/>
      <c r="G9" s="33"/>
      <c r="H9" s="33"/>
      <c r="I9" s="33"/>
      <c r="J9" s="33"/>
      <c r="K9" s="33"/>
      <c r="L9" s="33"/>
      <c r="M9" s="119"/>
      <c r="N9" s="119"/>
      <c r="O9" s="119"/>
      <c r="P9" s="119"/>
      <c r="Q9" s="119"/>
      <c r="R9" s="119"/>
      <c r="S9" s="119"/>
      <c r="T9" s="119"/>
    </row>
    <row r="10" spans="1:20" ht="17.25" customHeight="1" x14ac:dyDescent="0.25">
      <c r="A10" s="119"/>
      <c r="B10" s="269" t="s">
        <v>289</v>
      </c>
      <c r="C10" s="233" t="s">
        <v>290</v>
      </c>
      <c r="D10" s="33"/>
      <c r="E10" s="33"/>
      <c r="F10" s="33"/>
      <c r="G10" s="33"/>
      <c r="H10" s="33"/>
      <c r="I10" s="33"/>
      <c r="J10" s="33"/>
      <c r="K10" s="33"/>
      <c r="L10" s="33"/>
      <c r="M10" s="119"/>
      <c r="N10" s="119"/>
      <c r="O10" s="119"/>
      <c r="P10" s="119"/>
      <c r="Q10" s="119"/>
      <c r="R10" s="119"/>
      <c r="S10" s="119"/>
      <c r="T10" s="119"/>
    </row>
    <row r="11" spans="1:20" x14ac:dyDescent="0.25">
      <c r="A11" s="119"/>
      <c r="B11" s="270" t="s">
        <v>318</v>
      </c>
      <c r="C11" s="62"/>
      <c r="D11" s="62"/>
      <c r="E11" s="62"/>
      <c r="F11" s="62"/>
      <c r="G11" s="62"/>
      <c r="H11" s="62"/>
      <c r="I11" s="250"/>
      <c r="J11" s="250"/>
      <c r="K11" s="250"/>
      <c r="L11" s="251"/>
      <c r="M11" s="119"/>
      <c r="N11" s="119"/>
      <c r="O11" s="119"/>
      <c r="P11" s="119"/>
      <c r="Q11" s="119"/>
      <c r="R11" s="119"/>
      <c r="S11" s="119"/>
      <c r="T11" s="119"/>
    </row>
    <row r="12" spans="1:20" ht="69" x14ac:dyDescent="0.25">
      <c r="A12" s="253" t="s">
        <v>63</v>
      </c>
      <c r="B12" s="22" t="s">
        <v>36</v>
      </c>
      <c r="C12" s="22" t="s">
        <v>37</v>
      </c>
      <c r="D12" s="22">
        <v>2022</v>
      </c>
      <c r="E12" s="22">
        <f>D12+1</f>
        <v>2023</v>
      </c>
      <c r="F12" s="22">
        <f t="shared" ref="F12:H12" si="0">E12+1</f>
        <v>2024</v>
      </c>
      <c r="G12" s="22">
        <f t="shared" si="0"/>
        <v>2025</v>
      </c>
      <c r="H12" s="22">
        <f t="shared" si="0"/>
        <v>2026</v>
      </c>
      <c r="I12" s="257" t="s">
        <v>39</v>
      </c>
      <c r="J12" s="25" t="s">
        <v>185</v>
      </c>
      <c r="K12" s="25" t="s">
        <v>42</v>
      </c>
      <c r="L12" s="23" t="s">
        <v>38</v>
      </c>
      <c r="M12" s="258" t="s">
        <v>323</v>
      </c>
      <c r="N12" s="258"/>
      <c r="O12" s="258"/>
      <c r="P12" s="258"/>
      <c r="Q12" s="258"/>
      <c r="R12" s="258"/>
      <c r="S12" s="258"/>
    </row>
    <row r="13" spans="1:20" x14ac:dyDescent="0.25">
      <c r="A13" s="119"/>
      <c r="B13" s="137" t="s">
        <v>222</v>
      </c>
      <c r="C13" s="138" t="s">
        <v>40</v>
      </c>
      <c r="D13" s="137">
        <f>D14</f>
        <v>24</v>
      </c>
      <c r="E13" s="137">
        <f t="shared" ref="E13:I13" si="1">E14</f>
        <v>24</v>
      </c>
      <c r="F13" s="137">
        <f t="shared" si="1"/>
        <v>24</v>
      </c>
      <c r="G13" s="137">
        <f t="shared" si="1"/>
        <v>24</v>
      </c>
      <c r="H13" s="137">
        <f t="shared" si="1"/>
        <v>24</v>
      </c>
      <c r="I13" s="137">
        <f t="shared" si="1"/>
        <v>24</v>
      </c>
      <c r="J13" s="137"/>
      <c r="K13" s="137"/>
      <c r="L13" s="137"/>
      <c r="M13" s="119"/>
      <c r="N13" s="119"/>
      <c r="O13" s="119"/>
      <c r="P13" s="119"/>
      <c r="Q13" s="119"/>
      <c r="R13" s="119"/>
      <c r="S13" s="119"/>
      <c r="T13" s="119"/>
    </row>
    <row r="14" spans="1:20" ht="10.5" customHeight="1" x14ac:dyDescent="0.25">
      <c r="A14" s="119"/>
      <c r="B14" s="115" t="s">
        <v>223</v>
      </c>
      <c r="C14" s="161" t="s">
        <v>40</v>
      </c>
      <c r="D14" s="142">
        <f>D15*D16</f>
        <v>24</v>
      </c>
      <c r="E14" s="142">
        <f t="shared" ref="E14:I14" si="2">E15*E16</f>
        <v>24</v>
      </c>
      <c r="F14" s="142">
        <f t="shared" si="2"/>
        <v>24</v>
      </c>
      <c r="G14" s="142">
        <f t="shared" si="2"/>
        <v>24</v>
      </c>
      <c r="H14" s="142">
        <f t="shared" si="2"/>
        <v>24</v>
      </c>
      <c r="I14" s="142">
        <f t="shared" si="2"/>
        <v>24</v>
      </c>
      <c r="J14" s="142"/>
      <c r="K14" s="142"/>
      <c r="L14" s="142"/>
      <c r="M14" s="119"/>
      <c r="N14" s="119"/>
      <c r="O14" s="119"/>
      <c r="P14" s="119"/>
      <c r="Q14" s="119"/>
      <c r="R14" s="119"/>
      <c r="S14" s="119"/>
      <c r="T14" s="119"/>
    </row>
    <row r="15" spans="1:20" ht="12" customHeight="1" x14ac:dyDescent="0.25">
      <c r="A15" s="119"/>
      <c r="B15" s="115" t="s">
        <v>224</v>
      </c>
      <c r="C15" s="141" t="s">
        <v>43</v>
      </c>
      <c r="D15" s="140">
        <v>12</v>
      </c>
      <c r="E15" s="140">
        <v>12</v>
      </c>
      <c r="F15" s="140">
        <v>12</v>
      </c>
      <c r="G15" s="140">
        <v>12</v>
      </c>
      <c r="H15" s="140">
        <v>12</v>
      </c>
      <c r="I15" s="140">
        <v>12</v>
      </c>
      <c r="J15" s="140"/>
      <c r="K15" s="140"/>
      <c r="L15" s="140"/>
      <c r="M15" s="119"/>
      <c r="N15" s="119"/>
      <c r="O15" s="119"/>
      <c r="P15" s="119"/>
      <c r="Q15" s="119"/>
      <c r="R15" s="119"/>
      <c r="S15" s="119"/>
      <c r="T15" s="119"/>
    </row>
    <row r="16" spans="1:20" ht="12" customHeight="1" x14ac:dyDescent="0.25">
      <c r="A16" s="119"/>
      <c r="B16" s="115" t="s">
        <v>225</v>
      </c>
      <c r="C16" s="141" t="s">
        <v>45</v>
      </c>
      <c r="D16" s="140">
        <v>2</v>
      </c>
      <c r="E16" s="140">
        <v>2</v>
      </c>
      <c r="F16" s="140">
        <v>2</v>
      </c>
      <c r="G16" s="140">
        <v>2</v>
      </c>
      <c r="H16" s="140">
        <v>2</v>
      </c>
      <c r="I16" s="140">
        <v>2</v>
      </c>
      <c r="J16" s="140"/>
      <c r="K16" s="140"/>
      <c r="L16" s="140"/>
      <c r="M16" s="119"/>
      <c r="N16" s="119"/>
      <c r="O16" s="119"/>
      <c r="P16" s="119"/>
      <c r="Q16" s="119"/>
      <c r="R16" s="119"/>
      <c r="S16" s="119"/>
      <c r="T16" s="119"/>
    </row>
    <row r="17" spans="1:20" ht="12" customHeight="1" x14ac:dyDescent="0.25">
      <c r="A17" s="119"/>
      <c r="B17" s="248" t="s">
        <v>317</v>
      </c>
      <c r="C17" s="141"/>
      <c r="D17" s="140"/>
      <c r="E17" s="140"/>
      <c r="F17" s="140"/>
      <c r="G17" s="140"/>
      <c r="H17" s="140"/>
      <c r="I17" s="140"/>
      <c r="J17" s="140"/>
      <c r="K17" s="140"/>
      <c r="L17" s="140"/>
      <c r="M17" s="119"/>
      <c r="N17" s="119"/>
      <c r="O17" s="119"/>
      <c r="P17" s="119"/>
      <c r="Q17" s="119"/>
      <c r="R17" s="119"/>
      <c r="S17" s="119"/>
      <c r="T17" s="119"/>
    </row>
    <row r="18" spans="1:20" ht="12" customHeight="1" x14ac:dyDescent="0.25">
      <c r="A18" s="119"/>
      <c r="B18" s="248" t="s">
        <v>317</v>
      </c>
      <c r="C18" s="141"/>
      <c r="D18" s="140"/>
      <c r="E18" s="140"/>
      <c r="F18" s="140"/>
      <c r="G18" s="140"/>
      <c r="H18" s="140"/>
      <c r="I18" s="140"/>
      <c r="J18" s="140"/>
      <c r="K18" s="140"/>
      <c r="L18" s="140"/>
      <c r="M18" s="119"/>
      <c r="N18" s="119"/>
      <c r="O18" s="119"/>
      <c r="P18" s="119"/>
      <c r="Q18" s="119"/>
      <c r="R18" s="119"/>
      <c r="S18" s="119"/>
      <c r="T18" s="119"/>
    </row>
    <row r="19" spans="1:20" x14ac:dyDescent="0.25">
      <c r="A19" s="119"/>
      <c r="B19" s="137" t="s">
        <v>226</v>
      </c>
      <c r="C19" s="138" t="s">
        <v>40</v>
      </c>
      <c r="D19" s="137">
        <f>D20</f>
        <v>12</v>
      </c>
      <c r="E19" s="137">
        <f>E20</f>
        <v>12</v>
      </c>
      <c r="F19" s="137">
        <f t="shared" ref="F19:I19" si="3">F20</f>
        <v>12</v>
      </c>
      <c r="G19" s="137">
        <f t="shared" si="3"/>
        <v>12</v>
      </c>
      <c r="H19" s="137">
        <f t="shared" si="3"/>
        <v>12</v>
      </c>
      <c r="I19" s="137">
        <f t="shared" si="3"/>
        <v>12</v>
      </c>
      <c r="J19" s="137"/>
      <c r="K19" s="137"/>
      <c r="L19" s="142"/>
      <c r="M19" s="119"/>
      <c r="N19" s="119"/>
      <c r="O19" s="119"/>
      <c r="P19" s="119"/>
      <c r="Q19" s="119"/>
      <c r="R19" s="119"/>
      <c r="S19" s="119"/>
      <c r="T19" s="119"/>
    </row>
    <row r="20" spans="1:20" ht="12.75" customHeight="1" x14ac:dyDescent="0.25">
      <c r="A20" s="119"/>
      <c r="B20" s="115" t="s">
        <v>227</v>
      </c>
      <c r="C20" s="139" t="s">
        <v>40</v>
      </c>
      <c r="D20" s="140">
        <f>D21*D22</f>
        <v>12</v>
      </c>
      <c r="E20" s="140">
        <f t="shared" ref="E20:I20" si="4">E21*E22</f>
        <v>12</v>
      </c>
      <c r="F20" s="140">
        <f t="shared" si="4"/>
        <v>12</v>
      </c>
      <c r="G20" s="140">
        <f t="shared" si="4"/>
        <v>12</v>
      </c>
      <c r="H20" s="140">
        <f t="shared" si="4"/>
        <v>12</v>
      </c>
      <c r="I20" s="140">
        <f t="shared" si="4"/>
        <v>12</v>
      </c>
      <c r="J20" s="140"/>
      <c r="K20" s="140"/>
      <c r="L20" s="140"/>
      <c r="M20" s="119"/>
      <c r="N20" s="119"/>
      <c r="O20" s="119"/>
      <c r="P20" s="119"/>
      <c r="Q20" s="119"/>
      <c r="R20" s="119"/>
      <c r="S20" s="119"/>
      <c r="T20" s="119"/>
    </row>
    <row r="21" spans="1:20" ht="11.25" customHeight="1" x14ac:dyDescent="0.25">
      <c r="A21" s="119"/>
      <c r="B21" s="115" t="s">
        <v>228</v>
      </c>
      <c r="C21" s="141" t="s">
        <v>43</v>
      </c>
      <c r="D21" s="140">
        <v>12</v>
      </c>
      <c r="E21" s="140">
        <v>12</v>
      </c>
      <c r="F21" s="140">
        <v>12</v>
      </c>
      <c r="G21" s="140">
        <v>12</v>
      </c>
      <c r="H21" s="140">
        <v>12</v>
      </c>
      <c r="I21" s="140">
        <v>12</v>
      </c>
      <c r="J21" s="140"/>
      <c r="K21" s="140"/>
      <c r="L21" s="140"/>
      <c r="M21" s="119"/>
      <c r="N21" s="119"/>
      <c r="O21" s="119"/>
      <c r="P21" s="119"/>
      <c r="Q21" s="119"/>
      <c r="R21" s="119"/>
      <c r="S21" s="119"/>
      <c r="T21" s="119"/>
    </row>
    <row r="22" spans="1:20" ht="12" customHeight="1" x14ac:dyDescent="0.25">
      <c r="A22" s="119"/>
      <c r="B22" s="115" t="s">
        <v>229</v>
      </c>
      <c r="C22" s="141" t="s">
        <v>45</v>
      </c>
      <c r="D22" s="140">
        <v>1</v>
      </c>
      <c r="E22" s="140">
        <v>1</v>
      </c>
      <c r="F22" s="140">
        <v>1</v>
      </c>
      <c r="G22" s="140">
        <v>1</v>
      </c>
      <c r="H22" s="140">
        <v>1</v>
      </c>
      <c r="I22" s="140">
        <v>1</v>
      </c>
      <c r="J22" s="140"/>
      <c r="K22" s="140"/>
      <c r="L22" s="140"/>
      <c r="M22" s="119"/>
      <c r="N22" s="119"/>
      <c r="O22" s="119"/>
      <c r="P22" s="119"/>
      <c r="Q22" s="119"/>
      <c r="R22" s="119"/>
      <c r="S22" s="119"/>
      <c r="T22" s="119"/>
    </row>
    <row r="23" spans="1:20" ht="12" customHeight="1" x14ac:dyDescent="0.25">
      <c r="A23" s="119"/>
      <c r="B23" s="248" t="s">
        <v>317</v>
      </c>
      <c r="C23" s="141"/>
      <c r="D23" s="140"/>
      <c r="E23" s="140"/>
      <c r="F23" s="140"/>
      <c r="G23" s="140"/>
      <c r="H23" s="140"/>
      <c r="I23" s="140"/>
      <c r="J23" s="140"/>
      <c r="K23" s="140"/>
      <c r="L23" s="140"/>
      <c r="M23" s="119"/>
      <c r="N23" s="119"/>
      <c r="O23" s="119"/>
      <c r="P23" s="119"/>
      <c r="Q23" s="119"/>
      <c r="R23" s="119"/>
      <c r="S23" s="119"/>
      <c r="T23" s="119"/>
    </row>
    <row r="24" spans="1:20" ht="12" customHeight="1" x14ac:dyDescent="0.25">
      <c r="A24" s="119"/>
      <c r="B24" s="248" t="s">
        <v>317</v>
      </c>
      <c r="C24" s="141"/>
      <c r="D24" s="140"/>
      <c r="E24" s="140"/>
      <c r="F24" s="140"/>
      <c r="G24" s="140"/>
      <c r="H24" s="140"/>
      <c r="I24" s="140"/>
      <c r="J24" s="140"/>
      <c r="K24" s="140"/>
      <c r="L24" s="140"/>
      <c r="M24" s="119"/>
      <c r="N24" s="119"/>
      <c r="O24" s="119"/>
      <c r="P24" s="119"/>
      <c r="Q24" s="119"/>
      <c r="R24" s="119"/>
      <c r="S24" s="119"/>
      <c r="T24" s="119"/>
    </row>
    <row r="25" spans="1:20" x14ac:dyDescent="0.25">
      <c r="A25" s="119"/>
      <c r="B25" s="143" t="s">
        <v>230</v>
      </c>
      <c r="C25" s="144" t="s">
        <v>40</v>
      </c>
      <c r="D25" s="143">
        <f>D26</f>
        <v>0.1</v>
      </c>
      <c r="E25" s="143">
        <f t="shared" ref="E25:I25" si="5">E26</f>
        <v>0</v>
      </c>
      <c r="F25" s="143">
        <f t="shared" si="5"/>
        <v>0</v>
      </c>
      <c r="G25" s="143">
        <f t="shared" si="5"/>
        <v>0</v>
      </c>
      <c r="H25" s="143">
        <f t="shared" si="5"/>
        <v>0</v>
      </c>
      <c r="I25" s="143">
        <f t="shared" si="5"/>
        <v>0</v>
      </c>
      <c r="J25" s="140"/>
      <c r="K25" s="140"/>
      <c r="L25" s="140"/>
      <c r="M25" s="119"/>
      <c r="N25" s="119"/>
      <c r="O25" s="119"/>
      <c r="P25" s="119"/>
      <c r="Q25" s="119"/>
      <c r="R25" s="119"/>
      <c r="S25" s="119"/>
      <c r="T25" s="119"/>
    </row>
    <row r="26" spans="1:20" ht="11.25" customHeight="1" x14ac:dyDescent="0.25">
      <c r="A26" s="119"/>
      <c r="B26" s="115" t="s">
        <v>231</v>
      </c>
      <c r="C26" s="139" t="s">
        <v>40</v>
      </c>
      <c r="D26" s="140">
        <f>D27*D28/1000</f>
        <v>0.1</v>
      </c>
      <c r="E26" s="140">
        <f t="shared" ref="E26:I26" si="6">E27*E28/1000</f>
        <v>0</v>
      </c>
      <c r="F26" s="140">
        <f t="shared" si="6"/>
        <v>0</v>
      </c>
      <c r="G26" s="140">
        <f t="shared" si="6"/>
        <v>0</v>
      </c>
      <c r="H26" s="140">
        <f t="shared" si="6"/>
        <v>0</v>
      </c>
      <c r="I26" s="140">
        <f t="shared" si="6"/>
        <v>0</v>
      </c>
      <c r="J26" s="140"/>
      <c r="K26" s="140"/>
      <c r="L26" s="140"/>
      <c r="M26" s="119"/>
      <c r="N26" s="119"/>
      <c r="O26" s="119"/>
      <c r="P26" s="119"/>
      <c r="Q26" s="119"/>
      <c r="R26" s="119"/>
      <c r="S26" s="119"/>
      <c r="T26" s="119"/>
    </row>
    <row r="27" spans="1:20" ht="11.25" customHeight="1" x14ac:dyDescent="0.25">
      <c r="A27" s="119"/>
      <c r="B27" s="115" t="s">
        <v>232</v>
      </c>
      <c r="C27" s="141" t="s">
        <v>43</v>
      </c>
      <c r="D27" s="140">
        <v>1</v>
      </c>
      <c r="E27" s="140">
        <v>0</v>
      </c>
      <c r="F27" s="140">
        <v>0</v>
      </c>
      <c r="G27" s="140">
        <v>0</v>
      </c>
      <c r="H27" s="140">
        <v>0</v>
      </c>
      <c r="I27" s="140">
        <v>0</v>
      </c>
      <c r="J27" s="140"/>
      <c r="K27" s="140"/>
      <c r="L27" s="140"/>
      <c r="M27" s="119"/>
      <c r="N27" s="119"/>
      <c r="O27" s="119"/>
      <c r="P27" s="119"/>
      <c r="Q27" s="119"/>
      <c r="R27" s="119"/>
      <c r="S27" s="119"/>
      <c r="T27" s="119"/>
    </row>
    <row r="28" spans="1:20" ht="12" customHeight="1" x14ac:dyDescent="0.25">
      <c r="A28" s="119"/>
      <c r="B28" s="115" t="s">
        <v>233</v>
      </c>
      <c r="C28" s="141" t="s">
        <v>45</v>
      </c>
      <c r="D28" s="140">
        <v>100</v>
      </c>
      <c r="E28" s="140">
        <v>0</v>
      </c>
      <c r="F28" s="140">
        <v>0</v>
      </c>
      <c r="G28" s="140">
        <v>0</v>
      </c>
      <c r="H28" s="140">
        <v>0</v>
      </c>
      <c r="I28" s="140">
        <v>0</v>
      </c>
      <c r="J28" s="140"/>
      <c r="K28" s="140"/>
      <c r="L28" s="140"/>
      <c r="M28" s="119"/>
      <c r="N28" s="119"/>
      <c r="O28" s="119"/>
      <c r="P28" s="119"/>
      <c r="Q28" s="119"/>
      <c r="R28" s="119"/>
      <c r="S28" s="119"/>
      <c r="T28" s="119"/>
    </row>
    <row r="29" spans="1:20" ht="12" customHeight="1" x14ac:dyDescent="0.25">
      <c r="A29" s="119"/>
      <c r="B29" s="248" t="s">
        <v>317</v>
      </c>
      <c r="C29" s="141"/>
      <c r="D29" s="140"/>
      <c r="E29" s="140"/>
      <c r="F29" s="140"/>
      <c r="G29" s="140"/>
      <c r="H29" s="140"/>
      <c r="I29" s="140"/>
      <c r="J29" s="140"/>
      <c r="K29" s="140"/>
      <c r="L29" s="140"/>
      <c r="M29" s="119"/>
      <c r="N29" s="119"/>
      <c r="O29" s="119"/>
      <c r="P29" s="119"/>
      <c r="Q29" s="119"/>
      <c r="R29" s="119"/>
      <c r="S29" s="119"/>
      <c r="T29" s="119"/>
    </row>
    <row r="30" spans="1:20" ht="12" customHeight="1" x14ac:dyDescent="0.25">
      <c r="A30" s="119"/>
      <c r="B30" s="248" t="s">
        <v>317</v>
      </c>
      <c r="C30" s="141"/>
      <c r="D30" s="140"/>
      <c r="E30" s="140"/>
      <c r="F30" s="140"/>
      <c r="G30" s="140"/>
      <c r="H30" s="140"/>
      <c r="I30" s="140"/>
      <c r="J30" s="140"/>
      <c r="K30" s="140"/>
      <c r="L30" s="140"/>
      <c r="M30" s="119"/>
      <c r="N30" s="119"/>
      <c r="O30" s="119"/>
      <c r="P30" s="119"/>
      <c r="Q30" s="119"/>
      <c r="R30" s="119"/>
      <c r="S30" s="119"/>
      <c r="T30" s="119"/>
    </row>
    <row r="31" spans="1:20" ht="24.75" x14ac:dyDescent="0.25">
      <c r="A31" s="119"/>
      <c r="B31" s="115" t="s">
        <v>234</v>
      </c>
      <c r="C31" s="145" t="s">
        <v>40</v>
      </c>
      <c r="D31" s="146">
        <f>D38-D33</f>
        <v>0</v>
      </c>
      <c r="E31" s="146">
        <f>E38-E33</f>
        <v>0</v>
      </c>
      <c r="F31" s="146">
        <f t="shared" ref="F31:I31" si="7">F38-F33</f>
        <v>0</v>
      </c>
      <c r="G31" s="146">
        <f t="shared" si="7"/>
        <v>0</v>
      </c>
      <c r="H31" s="146">
        <f t="shared" si="7"/>
        <v>0</v>
      </c>
      <c r="I31" s="146">
        <f t="shared" si="7"/>
        <v>0</v>
      </c>
      <c r="J31" s="114"/>
      <c r="K31" s="114"/>
      <c r="L31" s="114"/>
      <c r="M31" s="119"/>
      <c r="N31" s="119"/>
      <c r="O31" s="119"/>
      <c r="P31" s="119"/>
      <c r="Q31" s="119"/>
      <c r="R31" s="119"/>
      <c r="S31" s="119"/>
      <c r="T31" s="119"/>
    </row>
    <row r="32" spans="1:20" ht="12" customHeight="1" x14ac:dyDescent="0.25">
      <c r="A32" s="119"/>
      <c r="B32" s="115" t="s">
        <v>46</v>
      </c>
      <c r="C32" s="147" t="s">
        <v>47</v>
      </c>
      <c r="D32" s="140">
        <f>D39-D34</f>
        <v>0</v>
      </c>
      <c r="E32" s="140">
        <f t="shared" ref="E32:I32" si="8">E39-E34</f>
        <v>0</v>
      </c>
      <c r="F32" s="140">
        <f t="shared" si="8"/>
        <v>0</v>
      </c>
      <c r="G32" s="140">
        <f t="shared" si="8"/>
        <v>0</v>
      </c>
      <c r="H32" s="140">
        <f t="shared" si="8"/>
        <v>0</v>
      </c>
      <c r="I32" s="140">
        <f t="shared" si="8"/>
        <v>0</v>
      </c>
      <c r="J32" s="140"/>
      <c r="K32" s="140"/>
      <c r="L32" s="140"/>
      <c r="M32" s="119"/>
      <c r="N32" s="119"/>
      <c r="O32" s="119"/>
      <c r="P32" s="119"/>
      <c r="Q32" s="119"/>
      <c r="R32" s="119"/>
      <c r="S32" s="119"/>
      <c r="T32" s="119"/>
    </row>
    <row r="33" spans="1:20" ht="13.5" customHeight="1" x14ac:dyDescent="0.25">
      <c r="A33" s="119"/>
      <c r="B33" s="115" t="s">
        <v>263</v>
      </c>
      <c r="C33" s="147" t="s">
        <v>40</v>
      </c>
      <c r="D33" s="140">
        <f>(D34*D35)/1000</f>
        <v>1500</v>
      </c>
      <c r="E33" s="140">
        <f t="shared" ref="E33:I33" si="9">(E34*E35)/1000</f>
        <v>1500</v>
      </c>
      <c r="F33" s="140">
        <f t="shared" si="9"/>
        <v>1500</v>
      </c>
      <c r="G33" s="140">
        <f t="shared" si="9"/>
        <v>1500</v>
      </c>
      <c r="H33" s="140">
        <f t="shared" si="9"/>
        <v>1500</v>
      </c>
      <c r="I33" s="140">
        <f t="shared" si="9"/>
        <v>1500</v>
      </c>
      <c r="J33" s="185"/>
      <c r="K33" s="185"/>
      <c r="L33" s="185"/>
      <c r="M33" s="119"/>
      <c r="N33" s="119"/>
      <c r="O33" s="119"/>
      <c r="P33" s="119"/>
      <c r="Q33" s="119"/>
      <c r="R33" s="119"/>
      <c r="S33" s="119"/>
      <c r="T33" s="119"/>
    </row>
    <row r="34" spans="1:20" ht="12.75" customHeight="1" x14ac:dyDescent="0.25">
      <c r="A34" s="119"/>
      <c r="B34" s="115" t="s">
        <v>264</v>
      </c>
      <c r="C34" s="157" t="s">
        <v>266</v>
      </c>
      <c r="D34" s="140">
        <v>15000</v>
      </c>
      <c r="E34" s="140">
        <v>15000</v>
      </c>
      <c r="F34" s="140">
        <v>15000</v>
      </c>
      <c r="G34" s="140">
        <v>15000</v>
      </c>
      <c r="H34" s="140">
        <v>15000</v>
      </c>
      <c r="I34" s="140">
        <v>15000</v>
      </c>
      <c r="J34" s="185"/>
      <c r="K34" s="185"/>
      <c r="L34" s="185"/>
      <c r="M34" s="119"/>
      <c r="N34" s="119"/>
      <c r="O34" s="119"/>
      <c r="P34" s="119"/>
      <c r="Q34" s="119"/>
      <c r="R34" s="119"/>
      <c r="S34" s="119"/>
      <c r="T34" s="119"/>
    </row>
    <row r="35" spans="1:20" ht="12.75" customHeight="1" x14ac:dyDescent="0.25">
      <c r="A35" s="119"/>
      <c r="B35" s="115" t="s">
        <v>265</v>
      </c>
      <c r="C35" s="157" t="s">
        <v>267</v>
      </c>
      <c r="D35" s="140">
        <v>100</v>
      </c>
      <c r="E35" s="140">
        <v>100</v>
      </c>
      <c r="F35" s="140">
        <v>100</v>
      </c>
      <c r="G35" s="140">
        <v>100</v>
      </c>
      <c r="H35" s="140">
        <v>100</v>
      </c>
      <c r="I35" s="140">
        <v>100</v>
      </c>
      <c r="J35" s="185"/>
      <c r="K35" s="185"/>
      <c r="L35" s="185"/>
      <c r="M35" s="119"/>
      <c r="N35" s="119"/>
      <c r="O35" s="119"/>
      <c r="P35" s="119"/>
      <c r="Q35" s="119"/>
      <c r="R35" s="119"/>
      <c r="S35" s="119"/>
      <c r="T35" s="119"/>
    </row>
    <row r="36" spans="1:20" ht="12.75" customHeight="1" x14ac:dyDescent="0.25">
      <c r="A36" s="119"/>
      <c r="B36" s="248" t="s">
        <v>317</v>
      </c>
      <c r="C36" s="141"/>
      <c r="D36" s="140"/>
      <c r="E36" s="140"/>
      <c r="F36" s="140"/>
      <c r="G36" s="140"/>
      <c r="H36" s="140"/>
      <c r="I36" s="140"/>
      <c r="J36" s="140"/>
      <c r="K36" s="140"/>
      <c r="L36" s="140"/>
      <c r="M36" s="119"/>
      <c r="N36" s="119"/>
      <c r="O36" s="119"/>
      <c r="P36" s="119"/>
      <c r="Q36" s="119"/>
      <c r="R36" s="119"/>
      <c r="S36" s="119"/>
      <c r="T36" s="119"/>
    </row>
    <row r="37" spans="1:20" ht="12.75" customHeight="1" x14ac:dyDescent="0.25">
      <c r="A37" s="119"/>
      <c r="B37" s="248" t="s">
        <v>317</v>
      </c>
      <c r="C37" s="141"/>
      <c r="D37" s="140"/>
      <c r="E37" s="140"/>
      <c r="F37" s="140"/>
      <c r="G37" s="140"/>
      <c r="H37" s="140"/>
      <c r="I37" s="140"/>
      <c r="J37" s="140"/>
      <c r="K37" s="140"/>
      <c r="L37" s="140"/>
      <c r="M37" s="119"/>
      <c r="N37" s="119"/>
      <c r="O37" s="119"/>
      <c r="P37" s="119"/>
      <c r="Q37" s="119"/>
      <c r="R37" s="119"/>
      <c r="S37" s="119"/>
      <c r="T37" s="119"/>
    </row>
    <row r="38" spans="1:20" ht="24" customHeight="1" x14ac:dyDescent="0.25">
      <c r="A38" s="119"/>
      <c r="B38" s="115" t="s">
        <v>260</v>
      </c>
      <c r="C38" s="147" t="s">
        <v>40</v>
      </c>
      <c r="D38" s="140">
        <f>(D39*D40)/1000</f>
        <v>1500</v>
      </c>
      <c r="E38" s="140">
        <f t="shared" ref="E38:I38" si="10">(E39*E40)/1000</f>
        <v>1500</v>
      </c>
      <c r="F38" s="140">
        <f t="shared" si="10"/>
        <v>1500</v>
      </c>
      <c r="G38" s="140">
        <f t="shared" si="10"/>
        <v>1500</v>
      </c>
      <c r="H38" s="140">
        <f t="shared" si="10"/>
        <v>1500</v>
      </c>
      <c r="I38" s="140">
        <f t="shared" si="10"/>
        <v>1500</v>
      </c>
      <c r="J38" s="185"/>
      <c r="K38" s="185"/>
      <c r="L38" s="185"/>
      <c r="M38" s="119"/>
      <c r="N38" s="119"/>
      <c r="O38" s="119"/>
      <c r="P38" s="119"/>
      <c r="Q38" s="119"/>
      <c r="R38" s="119"/>
      <c r="S38" s="119"/>
      <c r="T38" s="119"/>
    </row>
    <row r="39" spans="1:20" ht="15" customHeight="1" x14ac:dyDescent="0.25">
      <c r="A39" s="119"/>
      <c r="B39" s="188" t="s">
        <v>261</v>
      </c>
      <c r="C39" s="157" t="s">
        <v>266</v>
      </c>
      <c r="D39" s="140">
        <v>15000</v>
      </c>
      <c r="E39" s="140">
        <v>15000</v>
      </c>
      <c r="F39" s="140">
        <v>15000</v>
      </c>
      <c r="G39" s="140">
        <v>15000</v>
      </c>
      <c r="H39" s="140">
        <v>15000</v>
      </c>
      <c r="I39" s="140">
        <v>15000</v>
      </c>
      <c r="J39" s="185"/>
      <c r="K39" s="185"/>
      <c r="L39" s="185"/>
      <c r="M39" s="119"/>
      <c r="N39" s="119"/>
      <c r="O39" s="119"/>
      <c r="P39" s="119"/>
      <c r="Q39" s="119"/>
      <c r="R39" s="119"/>
      <c r="S39" s="119"/>
      <c r="T39" s="119"/>
    </row>
    <row r="40" spans="1:20" ht="24" customHeight="1" x14ac:dyDescent="0.25">
      <c r="A40" s="119"/>
      <c r="B40" s="115" t="s">
        <v>262</v>
      </c>
      <c r="C40" s="157" t="s">
        <v>267</v>
      </c>
      <c r="D40" s="140">
        <v>100</v>
      </c>
      <c r="E40" s="140">
        <v>100</v>
      </c>
      <c r="F40" s="140">
        <v>100</v>
      </c>
      <c r="G40" s="140">
        <v>100</v>
      </c>
      <c r="H40" s="140">
        <v>100</v>
      </c>
      <c r="I40" s="140">
        <v>100</v>
      </c>
      <c r="J40" s="249"/>
      <c r="K40" s="249"/>
      <c r="L40" s="249"/>
      <c r="M40" s="119"/>
      <c r="N40" s="119"/>
      <c r="O40" s="119"/>
      <c r="P40" s="119"/>
      <c r="Q40" s="119"/>
      <c r="R40" s="119"/>
      <c r="S40" s="119"/>
      <c r="T40" s="119"/>
    </row>
    <row r="41" spans="1:20" ht="12" customHeight="1" x14ac:dyDescent="0.25">
      <c r="A41" s="119"/>
      <c r="B41" s="248" t="s">
        <v>317</v>
      </c>
      <c r="C41" s="141"/>
      <c r="D41" s="140"/>
      <c r="E41" s="140"/>
      <c r="F41" s="140"/>
      <c r="G41" s="140"/>
      <c r="H41" s="140"/>
      <c r="I41" s="140"/>
      <c r="J41" s="140"/>
      <c r="K41" s="140"/>
      <c r="L41" s="140"/>
      <c r="M41" s="119"/>
      <c r="N41" s="119"/>
      <c r="O41" s="119"/>
      <c r="P41" s="119"/>
      <c r="Q41" s="119"/>
      <c r="R41" s="119"/>
      <c r="S41" s="119"/>
      <c r="T41" s="119"/>
    </row>
    <row r="42" spans="1:20" ht="11.25" customHeight="1" x14ac:dyDescent="0.25">
      <c r="B42" s="248" t="s">
        <v>317</v>
      </c>
      <c r="C42" s="141"/>
      <c r="D42" s="140"/>
      <c r="E42" s="140"/>
      <c r="F42" s="140"/>
      <c r="G42" s="140"/>
      <c r="H42" s="140"/>
      <c r="I42" s="140"/>
      <c r="J42" s="140"/>
      <c r="K42" s="140"/>
      <c r="L42" s="140"/>
      <c r="M42" s="119"/>
      <c r="N42" s="119"/>
      <c r="O42" s="119"/>
      <c r="P42" s="119"/>
      <c r="Q42" s="119"/>
      <c r="R42" s="119"/>
      <c r="S42" s="119"/>
      <c r="T42" s="119"/>
    </row>
    <row r="43" spans="1:20" ht="15" customHeight="1" x14ac:dyDescent="0.25">
      <c r="A43" s="20" t="s">
        <v>64</v>
      </c>
      <c r="B43" s="158" t="s">
        <v>235</v>
      </c>
      <c r="C43" s="159" t="s">
        <v>40</v>
      </c>
      <c r="D43" s="163">
        <f>D44</f>
        <v>0.1</v>
      </c>
      <c r="E43" s="163">
        <f t="shared" ref="E43:I43" si="11">E44</f>
        <v>0</v>
      </c>
      <c r="F43" s="163">
        <f t="shared" si="11"/>
        <v>0</v>
      </c>
      <c r="G43" s="163">
        <f t="shared" si="11"/>
        <v>0</v>
      </c>
      <c r="H43" s="163">
        <f t="shared" si="11"/>
        <v>0</v>
      </c>
      <c r="I43" s="163">
        <f t="shared" si="11"/>
        <v>0</v>
      </c>
      <c r="J43" s="160"/>
      <c r="K43" s="160"/>
      <c r="L43" s="160"/>
      <c r="M43" s="390" t="s">
        <v>324</v>
      </c>
      <c r="N43" s="327"/>
      <c r="O43" s="327"/>
      <c r="P43" s="327"/>
      <c r="Q43" s="327"/>
      <c r="R43" s="327"/>
      <c r="S43" s="327"/>
      <c r="T43" s="327"/>
    </row>
    <row r="44" spans="1:20" ht="12.75" customHeight="1" x14ac:dyDescent="0.25">
      <c r="B44" s="120" t="s">
        <v>236</v>
      </c>
      <c r="C44" s="149" t="s">
        <v>40</v>
      </c>
      <c r="D44" s="150">
        <f>D45*D46</f>
        <v>0.1</v>
      </c>
      <c r="E44" s="150">
        <f t="shared" ref="E44:I44" si="12">E45*E46</f>
        <v>0</v>
      </c>
      <c r="F44" s="150">
        <f t="shared" si="12"/>
        <v>0</v>
      </c>
      <c r="G44" s="150">
        <f t="shared" si="12"/>
        <v>0</v>
      </c>
      <c r="H44" s="150">
        <f t="shared" si="12"/>
        <v>0</v>
      </c>
      <c r="I44" s="150">
        <f t="shared" si="12"/>
        <v>0</v>
      </c>
      <c r="J44" s="172"/>
      <c r="K44" s="172"/>
      <c r="L44" s="172"/>
      <c r="M44" s="390"/>
      <c r="N44" s="327"/>
      <c r="O44" s="327"/>
      <c r="P44" s="327"/>
      <c r="Q44" s="327"/>
      <c r="R44" s="327"/>
      <c r="S44" s="327"/>
      <c r="T44" s="327"/>
    </row>
    <row r="45" spans="1:20" ht="11.25" customHeight="1" x14ac:dyDescent="0.25">
      <c r="A45" s="119"/>
      <c r="B45" s="120" t="s">
        <v>237</v>
      </c>
      <c r="C45" s="151" t="s">
        <v>43</v>
      </c>
      <c r="D45" s="150">
        <v>1</v>
      </c>
      <c r="E45" s="150">
        <v>0</v>
      </c>
      <c r="F45" s="150">
        <v>0</v>
      </c>
      <c r="G45" s="150">
        <v>0</v>
      </c>
      <c r="H45" s="150">
        <v>0</v>
      </c>
      <c r="I45" s="150">
        <v>0</v>
      </c>
      <c r="J45" s="172"/>
      <c r="K45" s="172"/>
      <c r="L45" s="172"/>
      <c r="M45" s="390"/>
      <c r="N45" s="327"/>
      <c r="O45" s="327"/>
      <c r="P45" s="327"/>
      <c r="Q45" s="327"/>
      <c r="R45" s="327"/>
      <c r="S45" s="327"/>
      <c r="T45" s="327"/>
    </row>
    <row r="46" spans="1:20" ht="10.5" customHeight="1" x14ac:dyDescent="0.25">
      <c r="A46" s="119"/>
      <c r="B46" s="120" t="s">
        <v>238</v>
      </c>
      <c r="C46" s="151" t="s">
        <v>45</v>
      </c>
      <c r="D46" s="150">
        <v>0.1</v>
      </c>
      <c r="E46" s="150">
        <v>0</v>
      </c>
      <c r="F46" s="150">
        <v>0</v>
      </c>
      <c r="G46" s="150">
        <v>0</v>
      </c>
      <c r="H46" s="150">
        <v>0</v>
      </c>
      <c r="I46" s="150">
        <v>0</v>
      </c>
      <c r="J46" s="172"/>
      <c r="K46" s="172"/>
      <c r="L46" s="172"/>
      <c r="M46" s="390"/>
      <c r="N46" s="327"/>
      <c r="O46" s="327"/>
      <c r="P46" s="327"/>
      <c r="Q46" s="327"/>
      <c r="R46" s="327"/>
      <c r="S46" s="327"/>
      <c r="T46" s="327"/>
    </row>
    <row r="47" spans="1:20" ht="10.5" customHeight="1" x14ac:dyDescent="0.25">
      <c r="A47" s="119"/>
      <c r="B47" s="248" t="s">
        <v>317</v>
      </c>
      <c r="C47" s="141"/>
      <c r="D47" s="140"/>
      <c r="E47" s="140"/>
      <c r="F47" s="140"/>
      <c r="G47" s="140"/>
      <c r="H47" s="140"/>
      <c r="I47" s="140"/>
      <c r="J47" s="140"/>
      <c r="K47" s="140"/>
      <c r="L47" s="140"/>
      <c r="M47" s="119"/>
      <c r="N47" s="119"/>
      <c r="O47" s="119"/>
      <c r="P47" s="119"/>
      <c r="Q47" s="119"/>
      <c r="R47" s="119"/>
      <c r="S47" s="119"/>
      <c r="T47" s="119"/>
    </row>
    <row r="48" spans="1:20" ht="10.5" customHeight="1" x14ac:dyDescent="0.25">
      <c r="A48" s="119"/>
      <c r="B48" s="248" t="s">
        <v>317</v>
      </c>
      <c r="C48" s="141"/>
      <c r="D48" s="140"/>
      <c r="E48" s="140"/>
      <c r="F48" s="140"/>
      <c r="G48" s="140"/>
      <c r="H48" s="140"/>
      <c r="I48" s="140"/>
      <c r="J48" s="140"/>
      <c r="K48" s="140"/>
      <c r="L48" s="140"/>
      <c r="M48" s="119"/>
      <c r="N48" s="119"/>
      <c r="O48" s="119"/>
      <c r="P48" s="119"/>
      <c r="Q48" s="119"/>
      <c r="R48" s="119"/>
      <c r="S48" s="119"/>
      <c r="T48" s="119"/>
    </row>
    <row r="49" spans="1:20" x14ac:dyDescent="0.25">
      <c r="A49" s="119"/>
      <c r="B49" s="148" t="s">
        <v>239</v>
      </c>
      <c r="C49" s="152" t="s">
        <v>40</v>
      </c>
      <c r="D49" s="162">
        <f>D50</f>
        <v>0.05</v>
      </c>
      <c r="E49" s="162">
        <f t="shared" ref="E49:I49" si="13">E50</f>
        <v>0</v>
      </c>
      <c r="F49" s="162">
        <f t="shared" si="13"/>
        <v>0</v>
      </c>
      <c r="G49" s="162">
        <f t="shared" si="13"/>
        <v>0</v>
      </c>
      <c r="H49" s="162">
        <f t="shared" si="13"/>
        <v>0</v>
      </c>
      <c r="I49" s="162">
        <f t="shared" si="13"/>
        <v>0</v>
      </c>
      <c r="J49" s="172"/>
      <c r="K49" s="172"/>
      <c r="L49" s="172"/>
      <c r="M49" s="119"/>
      <c r="N49" s="119"/>
      <c r="O49" s="119"/>
      <c r="P49" s="119"/>
      <c r="Q49" s="119"/>
      <c r="R49" s="119"/>
      <c r="S49" s="119"/>
      <c r="T49" s="119"/>
    </row>
    <row r="50" spans="1:20" ht="12.75" customHeight="1" x14ac:dyDescent="0.25">
      <c r="A50" s="119"/>
      <c r="B50" s="120" t="s">
        <v>240</v>
      </c>
      <c r="C50" s="149" t="s">
        <v>40</v>
      </c>
      <c r="D50" s="150">
        <f>D51*D52</f>
        <v>0.05</v>
      </c>
      <c r="E50" s="150">
        <f t="shared" ref="E50" si="14">E51*E52</f>
        <v>0</v>
      </c>
      <c r="F50" s="150">
        <f t="shared" ref="F50" si="15">F51*F52</f>
        <v>0</v>
      </c>
      <c r="G50" s="150">
        <f t="shared" ref="G50" si="16">G51*G52</f>
        <v>0</v>
      </c>
      <c r="H50" s="150">
        <f t="shared" ref="H50" si="17">H51*H52</f>
        <v>0</v>
      </c>
      <c r="I50" s="150">
        <f t="shared" ref="I50" si="18">I51*I52</f>
        <v>0</v>
      </c>
      <c r="J50" s="172"/>
      <c r="K50" s="172"/>
      <c r="L50" s="172"/>
      <c r="M50" s="119"/>
      <c r="N50" s="119"/>
      <c r="O50" s="119"/>
      <c r="P50" s="119"/>
      <c r="Q50" s="119"/>
      <c r="R50" s="119"/>
      <c r="S50" s="119"/>
      <c r="T50" s="119"/>
    </row>
    <row r="51" spans="1:20" ht="10.5" customHeight="1" x14ac:dyDescent="0.25">
      <c r="A51" s="119"/>
      <c r="B51" s="120" t="s">
        <v>241</v>
      </c>
      <c r="C51" s="151" t="s">
        <v>43</v>
      </c>
      <c r="D51" s="150">
        <v>1</v>
      </c>
      <c r="E51" s="150">
        <v>0</v>
      </c>
      <c r="F51" s="150">
        <v>0</v>
      </c>
      <c r="G51" s="150">
        <v>0</v>
      </c>
      <c r="H51" s="150">
        <v>0</v>
      </c>
      <c r="I51" s="150">
        <v>0</v>
      </c>
      <c r="J51" s="172"/>
      <c r="K51" s="172"/>
      <c r="L51" s="172"/>
      <c r="M51" s="119"/>
      <c r="N51" s="119"/>
      <c r="O51" s="119"/>
      <c r="P51" s="119"/>
      <c r="Q51" s="119"/>
      <c r="R51" s="119"/>
      <c r="S51" s="119"/>
      <c r="T51" s="119"/>
    </row>
    <row r="52" spans="1:20" ht="12" customHeight="1" x14ac:dyDescent="0.25">
      <c r="A52" s="119"/>
      <c r="B52" s="120" t="s">
        <v>242</v>
      </c>
      <c r="C52" s="151" t="s">
        <v>45</v>
      </c>
      <c r="D52" s="150">
        <v>0.05</v>
      </c>
      <c r="E52" s="150">
        <v>0</v>
      </c>
      <c r="F52" s="150">
        <v>0</v>
      </c>
      <c r="G52" s="150">
        <v>0</v>
      </c>
      <c r="H52" s="150">
        <v>0</v>
      </c>
      <c r="I52" s="150">
        <v>0</v>
      </c>
      <c r="J52" s="172"/>
      <c r="K52" s="172"/>
      <c r="L52" s="172"/>
      <c r="M52" s="119"/>
      <c r="N52" s="119"/>
      <c r="O52" s="119"/>
      <c r="P52" s="119"/>
      <c r="Q52" s="119"/>
      <c r="R52" s="119"/>
      <c r="S52" s="119"/>
      <c r="T52" s="119"/>
    </row>
    <row r="53" spans="1:20" ht="12" customHeight="1" x14ac:dyDescent="0.25">
      <c r="A53" s="119"/>
      <c r="B53" s="248" t="s">
        <v>317</v>
      </c>
      <c r="C53" s="141"/>
      <c r="D53" s="140"/>
      <c r="E53" s="140"/>
      <c r="F53" s="140"/>
      <c r="G53" s="140"/>
      <c r="H53" s="140"/>
      <c r="I53" s="140"/>
      <c r="J53" s="140"/>
      <c r="K53" s="140"/>
      <c r="L53" s="140"/>
      <c r="M53" s="119"/>
      <c r="N53" s="119"/>
      <c r="O53" s="119"/>
      <c r="P53" s="119"/>
      <c r="Q53" s="119"/>
      <c r="R53" s="119"/>
      <c r="S53" s="119"/>
      <c r="T53" s="119"/>
    </row>
    <row r="54" spans="1:20" ht="12" customHeight="1" x14ac:dyDescent="0.25">
      <c r="A54" s="119"/>
      <c r="B54" s="248" t="s">
        <v>317</v>
      </c>
      <c r="C54" s="141"/>
      <c r="D54" s="140"/>
      <c r="E54" s="140"/>
      <c r="F54" s="140"/>
      <c r="G54" s="140"/>
      <c r="H54" s="140"/>
      <c r="I54" s="140"/>
      <c r="J54" s="140"/>
      <c r="K54" s="140"/>
      <c r="L54" s="140"/>
      <c r="M54" s="119"/>
      <c r="N54" s="119"/>
      <c r="O54" s="119"/>
      <c r="P54" s="119"/>
      <c r="Q54" s="119"/>
      <c r="R54" s="119"/>
      <c r="S54" s="119"/>
      <c r="T54" s="119"/>
    </row>
    <row r="55" spans="1:20" ht="12.75" customHeight="1" x14ac:dyDescent="0.25">
      <c r="A55" s="119"/>
      <c r="B55" s="153" t="s">
        <v>243</v>
      </c>
      <c r="C55" s="154" t="s">
        <v>40</v>
      </c>
      <c r="D55" s="153">
        <f>D56</f>
        <v>1E-3</v>
      </c>
      <c r="E55" s="153">
        <f t="shared" ref="E55:I55" si="19">E56</f>
        <v>1E-3</v>
      </c>
      <c r="F55" s="153">
        <f t="shared" si="19"/>
        <v>1E-3</v>
      </c>
      <c r="G55" s="153">
        <f t="shared" si="19"/>
        <v>1E-3</v>
      </c>
      <c r="H55" s="153">
        <f t="shared" si="19"/>
        <v>1E-3</v>
      </c>
      <c r="I55" s="153">
        <f t="shared" si="19"/>
        <v>1E-3</v>
      </c>
      <c r="J55" s="172"/>
      <c r="K55" s="172"/>
      <c r="L55" s="172"/>
      <c r="M55" s="119"/>
      <c r="N55" s="119"/>
      <c r="O55" s="119"/>
      <c r="P55" s="119"/>
      <c r="Q55" s="119"/>
      <c r="R55" s="119"/>
      <c r="S55" s="119"/>
      <c r="T55" s="119"/>
    </row>
    <row r="56" spans="1:20" ht="10.5" customHeight="1" x14ac:dyDescent="0.25">
      <c r="A56" s="119"/>
      <c r="B56" s="84" t="s">
        <v>244</v>
      </c>
      <c r="C56" s="149" t="s">
        <v>40</v>
      </c>
      <c r="D56" s="150">
        <f>D57*D58</f>
        <v>1E-3</v>
      </c>
      <c r="E56" s="150">
        <f t="shared" ref="E56" si="20">E57*E58</f>
        <v>1E-3</v>
      </c>
      <c r="F56" s="150">
        <f t="shared" ref="F56" si="21">F57*F58</f>
        <v>1E-3</v>
      </c>
      <c r="G56" s="150">
        <f t="shared" ref="G56" si="22">G57*G58</f>
        <v>1E-3</v>
      </c>
      <c r="H56" s="150">
        <f t="shared" ref="H56" si="23">H57*H58</f>
        <v>1E-3</v>
      </c>
      <c r="I56" s="150">
        <f t="shared" ref="I56" si="24">I57*I58</f>
        <v>1E-3</v>
      </c>
      <c r="J56" s="172"/>
      <c r="K56" s="172"/>
      <c r="L56" s="172"/>
      <c r="M56" s="119"/>
      <c r="N56" s="119"/>
      <c r="O56" s="119"/>
      <c r="P56" s="119"/>
      <c r="Q56" s="119"/>
      <c r="R56" s="119"/>
      <c r="S56" s="119"/>
      <c r="T56" s="119"/>
    </row>
    <row r="57" spans="1:20" ht="11.25" customHeight="1" x14ac:dyDescent="0.25">
      <c r="A57" s="119"/>
      <c r="B57" s="84" t="s">
        <v>245</v>
      </c>
      <c r="C57" s="151" t="s">
        <v>43</v>
      </c>
      <c r="D57" s="150">
        <v>1</v>
      </c>
      <c r="E57" s="150">
        <v>1</v>
      </c>
      <c r="F57" s="150">
        <v>1</v>
      </c>
      <c r="G57" s="150">
        <v>1</v>
      </c>
      <c r="H57" s="150">
        <v>1</v>
      </c>
      <c r="I57" s="150">
        <v>1</v>
      </c>
      <c r="J57" s="172"/>
      <c r="K57" s="172"/>
      <c r="L57" s="172"/>
      <c r="M57" s="119"/>
      <c r="N57" s="119"/>
      <c r="O57" s="119"/>
      <c r="P57" s="119"/>
      <c r="Q57" s="119"/>
      <c r="R57" s="119"/>
      <c r="S57" s="119"/>
      <c r="T57" s="119"/>
    </row>
    <row r="58" spans="1:20" ht="12" customHeight="1" x14ac:dyDescent="0.25">
      <c r="A58" s="119"/>
      <c r="B58" s="84" t="s">
        <v>246</v>
      </c>
      <c r="C58" s="151" t="s">
        <v>45</v>
      </c>
      <c r="D58" s="150">
        <v>1E-3</v>
      </c>
      <c r="E58" s="150">
        <v>1E-3</v>
      </c>
      <c r="F58" s="150">
        <v>1E-3</v>
      </c>
      <c r="G58" s="150">
        <v>1E-3</v>
      </c>
      <c r="H58" s="150">
        <v>1E-3</v>
      </c>
      <c r="I58" s="150">
        <v>1E-3</v>
      </c>
      <c r="J58" s="172"/>
      <c r="K58" s="172"/>
      <c r="L58" s="172"/>
      <c r="M58" s="119"/>
      <c r="N58" s="119"/>
      <c r="O58" s="119"/>
      <c r="P58" s="119"/>
      <c r="Q58" s="119"/>
      <c r="R58" s="119"/>
      <c r="S58" s="119"/>
      <c r="T58" s="119"/>
    </row>
    <row r="59" spans="1:20" ht="12" customHeight="1" x14ac:dyDescent="0.25">
      <c r="A59" s="119"/>
      <c r="B59" s="248" t="s">
        <v>317</v>
      </c>
      <c r="C59" s="141"/>
      <c r="D59" s="140"/>
      <c r="E59" s="140"/>
      <c r="F59" s="140"/>
      <c r="G59" s="140"/>
      <c r="H59" s="140"/>
      <c r="I59" s="140"/>
      <c r="J59" s="140"/>
      <c r="K59" s="140"/>
      <c r="L59" s="140"/>
      <c r="M59" s="119"/>
      <c r="N59" s="119"/>
      <c r="O59" s="119"/>
      <c r="P59" s="119"/>
      <c r="Q59" s="119"/>
      <c r="R59" s="119"/>
      <c r="S59" s="119"/>
      <c r="T59" s="119"/>
    </row>
    <row r="60" spans="1:20" ht="12" customHeight="1" x14ac:dyDescent="0.25">
      <c r="A60" s="119"/>
      <c r="B60" s="248" t="s">
        <v>317</v>
      </c>
      <c r="C60" s="141"/>
      <c r="D60" s="140"/>
      <c r="E60" s="140"/>
      <c r="F60" s="140"/>
      <c r="G60" s="140"/>
      <c r="H60" s="140"/>
      <c r="I60" s="140"/>
      <c r="J60" s="140"/>
      <c r="K60" s="140"/>
      <c r="L60" s="140"/>
      <c r="M60" s="119"/>
      <c r="N60" s="119"/>
      <c r="O60" s="119"/>
      <c r="P60" s="119"/>
      <c r="Q60" s="119"/>
      <c r="R60" s="119"/>
      <c r="S60" s="119"/>
      <c r="T60" s="119"/>
    </row>
    <row r="61" spans="1:20" ht="24" customHeight="1" x14ac:dyDescent="0.25">
      <c r="A61" s="119"/>
      <c r="B61" s="171" t="s">
        <v>247</v>
      </c>
      <c r="C61" s="170" t="s">
        <v>40</v>
      </c>
      <c r="D61" s="150"/>
      <c r="E61" s="150"/>
      <c r="F61" s="150"/>
      <c r="G61" s="150"/>
      <c r="H61" s="150"/>
      <c r="I61" s="150"/>
      <c r="J61" s="172"/>
      <c r="K61" s="172"/>
      <c r="L61" s="172"/>
      <c r="M61" s="119"/>
      <c r="N61" s="119"/>
      <c r="O61" s="119"/>
      <c r="P61" s="119"/>
      <c r="Q61" s="119"/>
      <c r="R61" s="119"/>
      <c r="S61" s="119"/>
      <c r="T61" s="119"/>
    </row>
    <row r="62" spans="1:20" ht="12" customHeight="1" x14ac:dyDescent="0.25">
      <c r="A62" s="119"/>
      <c r="B62" s="143" t="s">
        <v>248</v>
      </c>
      <c r="C62" s="170" t="s">
        <v>40</v>
      </c>
      <c r="D62" s="150">
        <f>D63</f>
        <v>0.4</v>
      </c>
      <c r="E62" s="150">
        <f t="shared" ref="E62:I62" si="25">E63</f>
        <v>0.4</v>
      </c>
      <c r="F62" s="150">
        <f t="shared" si="25"/>
        <v>0.4</v>
      </c>
      <c r="G62" s="150">
        <f t="shared" si="25"/>
        <v>0.4</v>
      </c>
      <c r="H62" s="150">
        <f t="shared" si="25"/>
        <v>0.4</v>
      </c>
      <c r="I62" s="150">
        <f t="shared" si="25"/>
        <v>0.4</v>
      </c>
      <c r="J62" s="172"/>
      <c r="K62" s="172"/>
      <c r="L62" s="172"/>
      <c r="M62" s="119"/>
      <c r="N62" s="119"/>
      <c r="O62" s="119"/>
      <c r="P62" s="119"/>
      <c r="Q62" s="119"/>
      <c r="R62" s="119"/>
      <c r="S62" s="119"/>
      <c r="T62" s="119"/>
    </row>
    <row r="63" spans="1:20" ht="12" customHeight="1" x14ac:dyDescent="0.25">
      <c r="A63" s="119"/>
      <c r="B63" s="115" t="s">
        <v>249</v>
      </c>
      <c r="C63" s="173" t="s">
        <v>40</v>
      </c>
      <c r="D63" s="172">
        <f>D64*D65</f>
        <v>0.4</v>
      </c>
      <c r="E63" s="172">
        <f t="shared" ref="E63:I63" si="26">E64*E65</f>
        <v>0.4</v>
      </c>
      <c r="F63" s="172">
        <f t="shared" si="26"/>
        <v>0.4</v>
      </c>
      <c r="G63" s="172">
        <f t="shared" si="26"/>
        <v>0.4</v>
      </c>
      <c r="H63" s="172">
        <f t="shared" si="26"/>
        <v>0.4</v>
      </c>
      <c r="I63" s="172">
        <f t="shared" si="26"/>
        <v>0.4</v>
      </c>
      <c r="J63" s="172"/>
      <c r="K63" s="172"/>
      <c r="L63" s="172"/>
      <c r="M63" s="119"/>
      <c r="N63" s="119"/>
      <c r="O63" s="119"/>
      <c r="P63" s="119"/>
      <c r="Q63" s="119"/>
      <c r="R63" s="119"/>
      <c r="S63" s="119"/>
      <c r="T63" s="119"/>
    </row>
    <row r="64" spans="1:20" ht="12" customHeight="1" x14ac:dyDescent="0.25">
      <c r="A64" s="119"/>
      <c r="B64" s="115" t="s">
        <v>250</v>
      </c>
      <c r="C64" s="141" t="s">
        <v>43</v>
      </c>
      <c r="D64" s="150">
        <v>2</v>
      </c>
      <c r="E64" s="150">
        <v>2</v>
      </c>
      <c r="F64" s="150">
        <v>2</v>
      </c>
      <c r="G64" s="150">
        <v>2</v>
      </c>
      <c r="H64" s="150">
        <v>2</v>
      </c>
      <c r="I64" s="150">
        <v>2</v>
      </c>
      <c r="J64" s="172"/>
      <c r="K64" s="172"/>
      <c r="L64" s="172"/>
      <c r="M64" s="119"/>
      <c r="N64" s="119"/>
      <c r="O64" s="119"/>
      <c r="P64" s="119"/>
      <c r="Q64" s="119"/>
      <c r="R64" s="119"/>
      <c r="S64" s="119"/>
      <c r="T64" s="119"/>
    </row>
    <row r="65" spans="1:20" ht="12" customHeight="1" x14ac:dyDescent="0.25">
      <c r="A65" s="119"/>
      <c r="B65" s="115" t="s">
        <v>251</v>
      </c>
      <c r="C65" s="141" t="s">
        <v>45</v>
      </c>
      <c r="D65" s="150">
        <v>0.2</v>
      </c>
      <c r="E65" s="150">
        <v>0.2</v>
      </c>
      <c r="F65" s="150">
        <v>0.2</v>
      </c>
      <c r="G65" s="150">
        <v>0.2</v>
      </c>
      <c r="H65" s="150">
        <v>0.2</v>
      </c>
      <c r="I65" s="150">
        <v>0.2</v>
      </c>
      <c r="J65" s="172"/>
      <c r="K65" s="172"/>
      <c r="L65" s="172"/>
      <c r="M65" s="119"/>
      <c r="N65" s="119"/>
      <c r="O65" s="119"/>
      <c r="P65" s="119"/>
      <c r="Q65" s="119"/>
      <c r="R65" s="119"/>
      <c r="S65" s="119"/>
      <c r="T65" s="119"/>
    </row>
    <row r="66" spans="1:20" ht="12" customHeight="1" x14ac:dyDescent="0.25">
      <c r="A66" s="119"/>
      <c r="B66" s="248" t="s">
        <v>317</v>
      </c>
      <c r="C66" s="141"/>
      <c r="D66" s="140"/>
      <c r="E66" s="140"/>
      <c r="F66" s="140"/>
      <c r="G66" s="140"/>
      <c r="H66" s="140"/>
      <c r="I66" s="140"/>
      <c r="J66" s="140"/>
      <c r="K66" s="140"/>
      <c r="L66" s="140"/>
      <c r="M66" s="119"/>
      <c r="N66" s="119"/>
      <c r="O66" s="119"/>
      <c r="P66" s="119"/>
      <c r="Q66" s="119"/>
      <c r="R66" s="119"/>
      <c r="S66" s="119"/>
      <c r="T66" s="119"/>
    </row>
    <row r="67" spans="1:20" ht="12" customHeight="1" x14ac:dyDescent="0.25">
      <c r="A67" s="119"/>
      <c r="B67" s="248" t="s">
        <v>317</v>
      </c>
      <c r="C67" s="141"/>
      <c r="D67" s="140"/>
      <c r="E67" s="140"/>
      <c r="F67" s="140"/>
      <c r="G67" s="140"/>
      <c r="H67" s="140"/>
      <c r="I67" s="140"/>
      <c r="J67" s="140"/>
      <c r="K67" s="140"/>
      <c r="L67" s="140"/>
      <c r="M67" s="119"/>
      <c r="N67" s="119"/>
      <c r="O67" s="119"/>
      <c r="P67" s="119"/>
      <c r="Q67" s="119"/>
      <c r="R67" s="119"/>
      <c r="S67" s="119"/>
      <c r="T67" s="119"/>
    </row>
    <row r="68" spans="1:20" ht="12" customHeight="1" x14ac:dyDescent="0.25">
      <c r="A68" s="119"/>
      <c r="B68" s="143" t="s">
        <v>226</v>
      </c>
      <c r="C68" s="144" t="s">
        <v>40</v>
      </c>
      <c r="D68" s="150">
        <f>D69</f>
        <v>0.2</v>
      </c>
      <c r="E68" s="150">
        <f t="shared" ref="E68:I68" si="27">E69</f>
        <v>0.2</v>
      </c>
      <c r="F68" s="150">
        <f t="shared" si="27"/>
        <v>0.2</v>
      </c>
      <c r="G68" s="150">
        <f t="shared" si="27"/>
        <v>0.2</v>
      </c>
      <c r="H68" s="150">
        <f t="shared" si="27"/>
        <v>0.2</v>
      </c>
      <c r="I68" s="150">
        <f t="shared" si="27"/>
        <v>0.2</v>
      </c>
      <c r="J68" s="172"/>
      <c r="K68" s="172"/>
      <c r="L68" s="172"/>
      <c r="M68" s="119"/>
      <c r="N68" s="119"/>
      <c r="O68" s="119"/>
      <c r="P68" s="119"/>
      <c r="Q68" s="119"/>
      <c r="R68" s="119"/>
      <c r="S68" s="119"/>
      <c r="T68" s="119"/>
    </row>
    <row r="69" spans="1:20" ht="12" customHeight="1" x14ac:dyDescent="0.25">
      <c r="A69" s="119"/>
      <c r="B69" s="115" t="s">
        <v>227</v>
      </c>
      <c r="C69" s="161" t="s">
        <v>40</v>
      </c>
      <c r="D69" s="172">
        <f>D70*D71</f>
        <v>0.2</v>
      </c>
      <c r="E69" s="172">
        <f t="shared" ref="E69:I69" si="28">E70*E71</f>
        <v>0.2</v>
      </c>
      <c r="F69" s="172">
        <f t="shared" si="28"/>
        <v>0.2</v>
      </c>
      <c r="G69" s="172">
        <f t="shared" si="28"/>
        <v>0.2</v>
      </c>
      <c r="H69" s="172">
        <f t="shared" si="28"/>
        <v>0.2</v>
      </c>
      <c r="I69" s="172">
        <f t="shared" si="28"/>
        <v>0.2</v>
      </c>
      <c r="J69" s="172"/>
      <c r="K69" s="172"/>
      <c r="L69" s="172"/>
      <c r="M69" s="119"/>
      <c r="N69" s="119"/>
      <c r="O69" s="119"/>
      <c r="P69" s="119"/>
      <c r="Q69" s="119"/>
      <c r="R69" s="119"/>
      <c r="S69" s="119"/>
      <c r="T69" s="119"/>
    </row>
    <row r="70" spans="1:20" ht="12" customHeight="1" x14ac:dyDescent="0.25">
      <c r="A70" s="119"/>
      <c r="B70" s="115" t="s">
        <v>228</v>
      </c>
      <c r="C70" s="141" t="s">
        <v>43</v>
      </c>
      <c r="D70" s="150">
        <v>2</v>
      </c>
      <c r="E70" s="150">
        <v>2</v>
      </c>
      <c r="F70" s="150">
        <v>2</v>
      </c>
      <c r="G70" s="150">
        <v>2</v>
      </c>
      <c r="H70" s="150">
        <v>2</v>
      </c>
      <c r="I70" s="150">
        <v>2</v>
      </c>
      <c r="J70" s="172"/>
      <c r="K70" s="172"/>
      <c r="L70" s="172"/>
      <c r="M70" s="119"/>
      <c r="N70" s="119"/>
      <c r="O70" s="119"/>
      <c r="P70" s="119"/>
      <c r="Q70" s="119"/>
      <c r="R70" s="119"/>
      <c r="S70" s="119"/>
      <c r="T70" s="119"/>
    </row>
    <row r="71" spans="1:20" ht="12" customHeight="1" x14ac:dyDescent="0.25">
      <c r="A71" s="119"/>
      <c r="B71" s="115" t="s">
        <v>229</v>
      </c>
      <c r="C71" s="141" t="s">
        <v>45</v>
      </c>
      <c r="D71" s="150">
        <v>0.1</v>
      </c>
      <c r="E71" s="150">
        <v>0.1</v>
      </c>
      <c r="F71" s="150">
        <v>0.1</v>
      </c>
      <c r="G71" s="150">
        <v>0.1</v>
      </c>
      <c r="H71" s="150">
        <v>0.1</v>
      </c>
      <c r="I71" s="150">
        <v>0.1</v>
      </c>
      <c r="J71" s="172"/>
      <c r="K71" s="172"/>
      <c r="L71" s="172"/>
      <c r="M71" s="119"/>
      <c r="N71" s="119"/>
      <c r="O71" s="119"/>
      <c r="P71" s="119"/>
      <c r="Q71" s="119"/>
      <c r="R71" s="119"/>
      <c r="S71" s="119"/>
      <c r="T71" s="119"/>
    </row>
    <row r="72" spans="1:20" ht="12" customHeight="1" x14ac:dyDescent="0.25">
      <c r="A72" s="119"/>
      <c r="B72" s="248" t="s">
        <v>317</v>
      </c>
      <c r="C72" s="141"/>
      <c r="D72" s="140"/>
      <c r="E72" s="140"/>
      <c r="F72" s="140"/>
      <c r="G72" s="140"/>
      <c r="H72" s="140"/>
      <c r="I72" s="140"/>
      <c r="J72" s="140"/>
      <c r="K72" s="140"/>
      <c r="L72" s="140"/>
      <c r="M72" s="119"/>
      <c r="N72" s="119"/>
      <c r="O72" s="119"/>
      <c r="P72" s="119"/>
      <c r="Q72" s="119"/>
      <c r="R72" s="119"/>
      <c r="S72" s="119"/>
      <c r="T72" s="119"/>
    </row>
    <row r="73" spans="1:20" ht="12" customHeight="1" x14ac:dyDescent="0.25">
      <c r="A73" s="119"/>
      <c r="B73" s="248" t="s">
        <v>317</v>
      </c>
      <c r="C73" s="141"/>
      <c r="D73" s="140"/>
      <c r="E73" s="140"/>
      <c r="F73" s="140"/>
      <c r="G73" s="140"/>
      <c r="H73" s="140"/>
      <c r="I73" s="140"/>
      <c r="J73" s="140"/>
      <c r="K73" s="140"/>
      <c r="L73" s="140"/>
      <c r="M73" s="119"/>
      <c r="N73" s="119"/>
      <c r="O73" s="119"/>
      <c r="P73" s="119"/>
      <c r="Q73" s="119"/>
      <c r="R73" s="119"/>
      <c r="S73" s="119"/>
      <c r="T73" s="119"/>
    </row>
    <row r="74" spans="1:20" ht="22.5" customHeight="1" x14ac:dyDescent="0.25">
      <c r="A74" s="119"/>
      <c r="B74" s="84" t="s">
        <v>26</v>
      </c>
      <c r="C74" s="155" t="s">
        <v>40</v>
      </c>
      <c r="D74" s="156">
        <f>D81-D76</f>
        <v>0</v>
      </c>
      <c r="E74" s="156">
        <f t="shared" ref="E74:I74" si="29">E81-E76</f>
        <v>0</v>
      </c>
      <c r="F74" s="156">
        <f t="shared" si="29"/>
        <v>0</v>
      </c>
      <c r="G74" s="156">
        <f t="shared" si="29"/>
        <v>0</v>
      </c>
      <c r="H74" s="156">
        <f t="shared" si="29"/>
        <v>0</v>
      </c>
      <c r="I74" s="156">
        <f t="shared" si="29"/>
        <v>0</v>
      </c>
      <c r="J74" s="172"/>
      <c r="K74" s="172"/>
      <c r="L74" s="172"/>
      <c r="M74" s="119"/>
      <c r="N74" s="119"/>
      <c r="O74" s="119"/>
      <c r="P74" s="119"/>
      <c r="Q74" s="119"/>
      <c r="R74" s="119"/>
      <c r="S74" s="119"/>
      <c r="T74" s="119"/>
    </row>
    <row r="75" spans="1:20" ht="12.75" customHeight="1" x14ac:dyDescent="0.25">
      <c r="A75" s="119"/>
      <c r="B75" s="84" t="s">
        <v>46</v>
      </c>
      <c r="C75" s="157" t="s">
        <v>47</v>
      </c>
      <c r="D75" s="150">
        <f>D82-D77</f>
        <v>0</v>
      </c>
      <c r="E75" s="150">
        <f t="shared" ref="E75:I75" si="30">E82-E77</f>
        <v>0</v>
      </c>
      <c r="F75" s="150">
        <f t="shared" si="30"/>
        <v>0</v>
      </c>
      <c r="G75" s="150">
        <f t="shared" si="30"/>
        <v>0</v>
      </c>
      <c r="H75" s="150">
        <f t="shared" si="30"/>
        <v>0</v>
      </c>
      <c r="I75" s="150">
        <f t="shared" si="30"/>
        <v>0</v>
      </c>
      <c r="J75" s="172"/>
      <c r="K75" s="172"/>
      <c r="L75" s="172"/>
      <c r="M75" s="119"/>
      <c r="N75" s="119"/>
      <c r="O75" s="119"/>
      <c r="P75" s="119"/>
      <c r="Q75" s="119"/>
      <c r="R75" s="119"/>
      <c r="S75" s="119"/>
      <c r="T75" s="119"/>
    </row>
    <row r="76" spans="1:20" ht="10.5" customHeight="1" x14ac:dyDescent="0.25">
      <c r="A76" s="119"/>
      <c r="B76" s="115" t="s">
        <v>263</v>
      </c>
      <c r="C76" s="147" t="s">
        <v>40</v>
      </c>
      <c r="D76" s="140">
        <f>(D77*D78)/1000</f>
        <v>1500</v>
      </c>
      <c r="E76" s="140">
        <f t="shared" ref="E76:I76" si="31">(E77*E78)/1000</f>
        <v>1500</v>
      </c>
      <c r="F76" s="140">
        <f t="shared" si="31"/>
        <v>1500</v>
      </c>
      <c r="G76" s="140">
        <f t="shared" si="31"/>
        <v>1500</v>
      </c>
      <c r="H76" s="140">
        <f t="shared" si="31"/>
        <v>1500</v>
      </c>
      <c r="I76" s="140">
        <f t="shared" si="31"/>
        <v>1500</v>
      </c>
      <c r="J76" s="172"/>
      <c r="K76" s="172"/>
      <c r="L76" s="172"/>
      <c r="M76" s="119"/>
      <c r="N76" s="119"/>
      <c r="O76" s="119"/>
      <c r="P76" s="119"/>
      <c r="Q76" s="119"/>
      <c r="R76" s="119"/>
      <c r="S76" s="119"/>
      <c r="T76" s="119"/>
    </row>
    <row r="77" spans="1:20" x14ac:dyDescent="0.25">
      <c r="A77" s="119"/>
      <c r="B77" s="115" t="s">
        <v>264</v>
      </c>
      <c r="C77" s="157" t="s">
        <v>266</v>
      </c>
      <c r="D77" s="140">
        <v>15000</v>
      </c>
      <c r="E77" s="140">
        <v>15000</v>
      </c>
      <c r="F77" s="140">
        <v>15000</v>
      </c>
      <c r="G77" s="140">
        <v>15000</v>
      </c>
      <c r="H77" s="140">
        <v>15000</v>
      </c>
      <c r="I77" s="140">
        <v>15000</v>
      </c>
      <c r="J77" s="172"/>
      <c r="K77" s="172"/>
      <c r="L77" s="172"/>
      <c r="M77" s="119"/>
      <c r="N77" s="119"/>
      <c r="O77" s="119"/>
      <c r="P77" s="119"/>
      <c r="Q77" s="119"/>
      <c r="R77" s="119"/>
      <c r="S77" s="119"/>
      <c r="T77" s="119"/>
    </row>
    <row r="78" spans="1:20" ht="18" customHeight="1" x14ac:dyDescent="0.25">
      <c r="A78" s="119"/>
      <c r="B78" s="115" t="s">
        <v>265</v>
      </c>
      <c r="C78" s="157" t="s">
        <v>267</v>
      </c>
      <c r="D78" s="140">
        <v>100</v>
      </c>
      <c r="E78" s="140">
        <v>100</v>
      </c>
      <c r="F78" s="140">
        <v>100</v>
      </c>
      <c r="G78" s="140">
        <v>100</v>
      </c>
      <c r="H78" s="140">
        <v>100</v>
      </c>
      <c r="I78" s="140">
        <v>100</v>
      </c>
      <c r="J78" s="172"/>
      <c r="K78" s="172"/>
      <c r="L78" s="172"/>
      <c r="M78" s="119"/>
      <c r="N78" s="119"/>
      <c r="O78" s="119"/>
      <c r="P78" s="119"/>
      <c r="Q78" s="119"/>
      <c r="R78" s="119"/>
      <c r="S78" s="119"/>
      <c r="T78" s="119"/>
    </row>
    <row r="79" spans="1:20" ht="13.5" customHeight="1" x14ac:dyDescent="0.25">
      <c r="A79" s="119"/>
      <c r="B79" s="248" t="s">
        <v>317</v>
      </c>
      <c r="C79" s="141"/>
      <c r="D79" s="140"/>
      <c r="E79" s="140"/>
      <c r="F79" s="140"/>
      <c r="G79" s="140"/>
      <c r="H79" s="140"/>
      <c r="I79" s="140"/>
      <c r="J79" s="140"/>
      <c r="K79" s="140"/>
      <c r="L79" s="140"/>
      <c r="M79" s="119"/>
      <c r="N79" s="119"/>
      <c r="O79" s="119"/>
      <c r="P79" s="119"/>
      <c r="Q79" s="119"/>
      <c r="R79" s="119"/>
      <c r="S79" s="119"/>
      <c r="T79" s="119"/>
    </row>
    <row r="80" spans="1:20" ht="15" customHeight="1" x14ac:dyDescent="0.25">
      <c r="A80" s="119"/>
      <c r="B80" s="248" t="s">
        <v>317</v>
      </c>
      <c r="C80" s="141"/>
      <c r="D80" s="140"/>
      <c r="E80" s="140"/>
      <c r="F80" s="140"/>
      <c r="G80" s="140"/>
      <c r="H80" s="140"/>
      <c r="I80" s="140"/>
      <c r="J80" s="140"/>
      <c r="K80" s="140"/>
      <c r="L80" s="140"/>
      <c r="M80" s="119"/>
      <c r="N80" s="119"/>
      <c r="O80" s="119"/>
      <c r="P80" s="119"/>
      <c r="Q80" s="119"/>
      <c r="R80" s="119"/>
      <c r="S80" s="119"/>
      <c r="T80" s="119"/>
    </row>
    <row r="81" spans="1:20" ht="24" customHeight="1" x14ac:dyDescent="0.25">
      <c r="A81" s="119"/>
      <c r="B81" s="115" t="s">
        <v>260</v>
      </c>
      <c r="C81" s="147" t="s">
        <v>40</v>
      </c>
      <c r="D81" s="140">
        <f>(D82*D83)/1000</f>
        <v>1500</v>
      </c>
      <c r="E81" s="140">
        <f t="shared" ref="E81:I81" si="32">(E82*E83)/1000</f>
        <v>1500</v>
      </c>
      <c r="F81" s="140">
        <f t="shared" si="32"/>
        <v>1500</v>
      </c>
      <c r="G81" s="140">
        <f t="shared" si="32"/>
        <v>1500</v>
      </c>
      <c r="H81" s="140">
        <f t="shared" si="32"/>
        <v>1500</v>
      </c>
      <c r="I81" s="140">
        <f t="shared" si="32"/>
        <v>1500</v>
      </c>
      <c r="J81" s="172"/>
      <c r="K81" s="172"/>
      <c r="L81" s="172"/>
      <c r="M81" s="119"/>
      <c r="N81" s="119"/>
      <c r="O81" s="119"/>
      <c r="P81" s="119"/>
      <c r="Q81" s="119"/>
      <c r="R81" s="119"/>
      <c r="S81" s="119"/>
      <c r="T81" s="119"/>
    </row>
    <row r="82" spans="1:20" ht="18" customHeight="1" x14ac:dyDescent="0.25">
      <c r="A82" s="119"/>
      <c r="B82" s="188" t="s">
        <v>261</v>
      </c>
      <c r="C82" s="157" t="s">
        <v>266</v>
      </c>
      <c r="D82" s="140">
        <v>15000</v>
      </c>
      <c r="E82" s="140">
        <v>15000</v>
      </c>
      <c r="F82" s="140">
        <v>15000</v>
      </c>
      <c r="G82" s="140">
        <v>15000</v>
      </c>
      <c r="H82" s="140">
        <v>15000</v>
      </c>
      <c r="I82" s="140">
        <v>15000</v>
      </c>
      <c r="J82" s="172"/>
      <c r="K82" s="172"/>
      <c r="L82" s="172"/>
      <c r="M82" s="119"/>
      <c r="N82" s="119"/>
      <c r="O82" s="119"/>
      <c r="P82" s="119"/>
      <c r="Q82" s="119"/>
      <c r="R82" s="119"/>
      <c r="S82" s="119"/>
      <c r="T82" s="119"/>
    </row>
    <row r="83" spans="1:20" ht="27" customHeight="1" thickBot="1" x14ac:dyDescent="0.3">
      <c r="A83" s="119"/>
      <c r="B83" s="186" t="s">
        <v>262</v>
      </c>
      <c r="C83" s="187" t="s">
        <v>267</v>
      </c>
      <c r="D83" s="189">
        <v>100</v>
      </c>
      <c r="E83" s="189">
        <v>100</v>
      </c>
      <c r="F83" s="189">
        <v>100</v>
      </c>
      <c r="G83" s="189">
        <v>100</v>
      </c>
      <c r="H83" s="189">
        <v>100</v>
      </c>
      <c r="I83" s="189">
        <v>100</v>
      </c>
      <c r="J83" s="172"/>
      <c r="K83" s="172"/>
      <c r="L83" s="172"/>
      <c r="M83" s="119"/>
      <c r="N83" s="119"/>
      <c r="O83" s="119"/>
      <c r="P83" s="119"/>
      <c r="Q83" s="119"/>
      <c r="R83" s="119"/>
      <c r="S83" s="119"/>
      <c r="T83" s="119"/>
    </row>
    <row r="84" spans="1:20" ht="15" customHeight="1" x14ac:dyDescent="0.25">
      <c r="A84" s="119"/>
      <c r="B84" s="248" t="s">
        <v>317</v>
      </c>
      <c r="C84" s="141"/>
      <c r="D84" s="140"/>
      <c r="E84" s="140"/>
      <c r="F84" s="140"/>
      <c r="G84" s="140"/>
      <c r="H84" s="140"/>
      <c r="I84" s="140"/>
      <c r="J84" s="140"/>
      <c r="K84" s="140"/>
      <c r="L84" s="140"/>
      <c r="M84" s="119"/>
      <c r="N84" s="119"/>
      <c r="O84" s="119"/>
      <c r="P84" s="119"/>
      <c r="Q84" s="119"/>
      <c r="R84" s="119"/>
      <c r="S84" s="119"/>
      <c r="T84" s="119"/>
    </row>
    <row r="85" spans="1:20" ht="12" customHeight="1" x14ac:dyDescent="0.25">
      <c r="A85" s="119"/>
      <c r="B85" s="248" t="s">
        <v>317</v>
      </c>
      <c r="C85" s="141"/>
      <c r="D85" s="140"/>
      <c r="E85" s="140"/>
      <c r="F85" s="140"/>
      <c r="G85" s="140"/>
      <c r="H85" s="140"/>
      <c r="I85" s="140"/>
      <c r="J85" s="140"/>
      <c r="K85" s="140"/>
      <c r="L85" s="140"/>
      <c r="M85" s="119"/>
      <c r="N85" s="119"/>
      <c r="O85" s="119"/>
      <c r="P85" s="119"/>
      <c r="Q85" s="119"/>
      <c r="R85" s="119"/>
      <c r="S85" s="119"/>
      <c r="T85" s="119"/>
    </row>
    <row r="86" spans="1:20" x14ac:dyDescent="0.25">
      <c r="A86" s="119"/>
      <c r="B86" s="119"/>
      <c r="C86" s="119"/>
      <c r="D86" s="119"/>
      <c r="E86" s="119"/>
      <c r="F86" s="119"/>
      <c r="G86" s="119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</row>
    <row r="87" spans="1:20" ht="16.5" customHeight="1" x14ac:dyDescent="0.25">
      <c r="A87" s="119"/>
      <c r="B87" s="386" t="s">
        <v>344</v>
      </c>
      <c r="C87" s="387"/>
      <c r="D87" s="119"/>
      <c r="E87" s="119"/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</row>
    <row r="88" spans="1:20" ht="15" customHeight="1" x14ac:dyDescent="0.25">
      <c r="A88" s="119"/>
      <c r="B88" s="287" t="s">
        <v>339</v>
      </c>
      <c r="C88" s="287">
        <v>1</v>
      </c>
      <c r="D88" s="273"/>
      <c r="E88" s="119"/>
      <c r="F88" s="119"/>
      <c r="G88" s="119"/>
      <c r="H88" s="119"/>
      <c r="I88" s="119"/>
      <c r="J88" s="119"/>
      <c r="K88" s="119"/>
      <c r="L88" s="119"/>
      <c r="M88" s="335" t="s">
        <v>338</v>
      </c>
      <c r="N88" s="336"/>
      <c r="O88" s="336"/>
      <c r="P88" s="336"/>
      <c r="Q88" s="336"/>
      <c r="R88" s="336"/>
      <c r="S88" s="337"/>
      <c r="T88" s="119"/>
    </row>
    <row r="89" spans="1:20" x14ac:dyDescent="0.25">
      <c r="A89" s="119"/>
      <c r="B89" s="119"/>
      <c r="C89" s="119"/>
      <c r="D89" s="119"/>
      <c r="E89" s="119"/>
      <c r="F89" s="119"/>
      <c r="G89" s="119"/>
      <c r="H89" s="119"/>
      <c r="I89" s="119"/>
      <c r="J89" s="119"/>
      <c r="K89" s="119"/>
      <c r="L89" s="119"/>
      <c r="M89" s="338"/>
      <c r="N89" s="339"/>
      <c r="O89" s="339"/>
      <c r="P89" s="339"/>
      <c r="Q89" s="339"/>
      <c r="R89" s="339"/>
      <c r="S89" s="340"/>
      <c r="T89" s="119"/>
    </row>
    <row r="90" spans="1:20" x14ac:dyDescent="0.25">
      <c r="A90" s="119"/>
      <c r="B90" s="286" t="s">
        <v>337</v>
      </c>
      <c r="C90" s="119"/>
      <c r="D90" s="119"/>
      <c r="E90" s="119"/>
      <c r="F90" s="119"/>
      <c r="G90" s="119"/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</row>
    <row r="91" spans="1:20" x14ac:dyDescent="0.25">
      <c r="A91" s="119"/>
      <c r="B91" s="82" t="s">
        <v>178</v>
      </c>
      <c r="C91" s="82"/>
      <c r="D91" s="82"/>
      <c r="E91" s="82"/>
      <c r="F91" s="38"/>
      <c r="G91" s="38"/>
      <c r="H91" s="38"/>
      <c r="I91" s="38"/>
      <c r="J91" s="38"/>
      <c r="K91" s="38"/>
      <c r="L91" s="38"/>
      <c r="M91" s="119"/>
      <c r="N91" s="119"/>
      <c r="O91" s="119"/>
      <c r="P91" s="119"/>
      <c r="Q91" s="119"/>
      <c r="R91" s="119"/>
      <c r="S91" s="119"/>
      <c r="T91" s="119"/>
    </row>
    <row r="92" spans="1:20" x14ac:dyDescent="0.25">
      <c r="A92" s="119"/>
      <c r="B92" s="11" t="s">
        <v>70</v>
      </c>
      <c r="C92" s="11"/>
      <c r="D92" s="27">
        <v>2022</v>
      </c>
      <c r="E92" s="11">
        <v>2023</v>
      </c>
      <c r="F92" s="11">
        <v>2024</v>
      </c>
      <c r="G92" s="11">
        <v>2025</v>
      </c>
      <c r="H92" s="11">
        <v>2026</v>
      </c>
      <c r="I92" s="274" t="s">
        <v>39</v>
      </c>
      <c r="J92" s="11"/>
      <c r="K92" s="11"/>
      <c r="L92" s="11"/>
      <c r="M92" s="119"/>
      <c r="N92" s="119"/>
      <c r="O92" s="119"/>
      <c r="P92" s="119"/>
      <c r="Q92" s="119"/>
      <c r="R92" s="119"/>
      <c r="S92" s="119"/>
      <c r="T92" s="119"/>
    </row>
    <row r="93" spans="1:20" x14ac:dyDescent="0.25">
      <c r="A93" s="119"/>
      <c r="B93" s="11" t="s">
        <v>71</v>
      </c>
      <c r="C93" s="24" t="s">
        <v>5</v>
      </c>
      <c r="D93" s="27">
        <v>5</v>
      </c>
      <c r="E93" s="11"/>
      <c r="F93" s="11"/>
      <c r="G93" s="11"/>
      <c r="H93" s="11"/>
      <c r="I93" s="11"/>
      <c r="J93" s="11"/>
      <c r="K93" s="11"/>
      <c r="L93" s="11"/>
      <c r="M93" s="119"/>
      <c r="N93" s="119"/>
      <c r="O93" s="119"/>
      <c r="P93" s="119"/>
      <c r="Q93" s="119"/>
      <c r="R93" s="119"/>
      <c r="S93" s="119"/>
      <c r="T93" s="119"/>
    </row>
    <row r="94" spans="1:20" x14ac:dyDescent="0.25">
      <c r="A94" s="119"/>
      <c r="B94" s="11" t="s">
        <v>72</v>
      </c>
      <c r="C94" s="24" t="s">
        <v>73</v>
      </c>
      <c r="D94" s="34">
        <v>0.2</v>
      </c>
      <c r="E94" s="11"/>
      <c r="F94" s="11"/>
      <c r="G94" s="11"/>
      <c r="H94" s="11"/>
      <c r="I94" s="11"/>
      <c r="J94" s="11"/>
      <c r="K94" s="11"/>
      <c r="L94" s="11"/>
      <c r="M94" s="119"/>
      <c r="N94" s="119"/>
      <c r="O94" s="119"/>
      <c r="P94" s="119"/>
      <c r="Q94" s="119"/>
      <c r="R94" s="119"/>
      <c r="S94" s="119"/>
      <c r="T94" s="119"/>
    </row>
    <row r="95" spans="1:20" x14ac:dyDescent="0.25">
      <c r="A95" s="119"/>
      <c r="B95" s="11" t="s">
        <v>74</v>
      </c>
      <c r="C95" s="16" t="s">
        <v>5</v>
      </c>
      <c r="D95" s="27"/>
      <c r="E95" s="11"/>
      <c r="F95" s="11"/>
      <c r="G95" s="11"/>
      <c r="H95" s="11"/>
      <c r="I95" s="11"/>
      <c r="J95" s="11"/>
      <c r="K95" s="11"/>
      <c r="L95" s="11"/>
      <c r="M95" s="119"/>
      <c r="N95" s="119"/>
      <c r="O95" s="119"/>
      <c r="P95" s="119"/>
      <c r="Q95" s="119"/>
      <c r="R95" s="119"/>
      <c r="S95" s="119"/>
      <c r="T95" s="119"/>
    </row>
    <row r="96" spans="1:20" x14ac:dyDescent="0.25">
      <c r="A96" s="119"/>
      <c r="B96" s="11" t="s">
        <v>75</v>
      </c>
      <c r="C96" s="11"/>
      <c r="D96" s="27">
        <v>2022</v>
      </c>
      <c r="E96" s="11"/>
      <c r="F96" s="11"/>
      <c r="G96" s="11"/>
      <c r="H96" s="11"/>
      <c r="I96" s="11"/>
      <c r="J96" s="11"/>
      <c r="K96" s="11"/>
      <c r="L96" s="11"/>
      <c r="M96" s="119"/>
      <c r="N96" s="119"/>
      <c r="O96" s="119"/>
      <c r="P96" s="119"/>
      <c r="Q96" s="119"/>
      <c r="R96" s="119"/>
      <c r="S96" s="119"/>
      <c r="T96" s="119"/>
    </row>
    <row r="97" spans="1:20" x14ac:dyDescent="0.25">
      <c r="A97" s="119"/>
      <c r="B97" s="11" t="s">
        <v>77</v>
      </c>
      <c r="C97" s="24" t="s">
        <v>76</v>
      </c>
      <c r="D97" s="27">
        <v>68.34</v>
      </c>
      <c r="E97" s="27">
        <v>70.92</v>
      </c>
      <c r="F97" s="27">
        <v>72.239999999999995</v>
      </c>
      <c r="G97" s="27">
        <v>72.239999999999995</v>
      </c>
      <c r="H97" s="27">
        <v>72.239999999999995</v>
      </c>
      <c r="I97" s="27">
        <v>72.239999999999995</v>
      </c>
      <c r="J97" s="11"/>
      <c r="K97" s="11"/>
      <c r="L97" s="11"/>
      <c r="M97" s="119"/>
      <c r="N97" s="119"/>
      <c r="O97" s="119"/>
      <c r="P97" s="119"/>
      <c r="Q97" s="119"/>
      <c r="R97" s="119"/>
      <c r="S97" s="119"/>
      <c r="T97" s="119"/>
    </row>
    <row r="98" spans="1:20" x14ac:dyDescent="0.25">
      <c r="A98" s="119"/>
      <c r="B98" s="11" t="s">
        <v>78</v>
      </c>
      <c r="C98" s="24" t="s">
        <v>81</v>
      </c>
      <c r="D98" s="27">
        <v>70</v>
      </c>
      <c r="E98" s="27">
        <v>67.5</v>
      </c>
      <c r="F98" s="27">
        <v>65</v>
      </c>
      <c r="G98" s="27">
        <v>65</v>
      </c>
      <c r="H98" s="27">
        <v>65</v>
      </c>
      <c r="I98" s="27">
        <v>65</v>
      </c>
      <c r="J98" s="11"/>
      <c r="K98" s="11"/>
      <c r="L98" s="11"/>
      <c r="M98" s="119"/>
      <c r="N98" s="119"/>
      <c r="O98" s="119"/>
      <c r="P98" s="119"/>
      <c r="Q98" s="119"/>
      <c r="R98" s="119"/>
      <c r="S98" s="119"/>
      <c r="T98" s="119"/>
    </row>
    <row r="99" spans="1:20" x14ac:dyDescent="0.25">
      <c r="A99" s="119"/>
      <c r="B99" s="11" t="s">
        <v>79</v>
      </c>
      <c r="C99" s="24" t="s">
        <v>82</v>
      </c>
      <c r="D99" s="27">
        <v>1.046</v>
      </c>
      <c r="E99" s="27">
        <v>1.0760000000000001</v>
      </c>
      <c r="F99" s="27">
        <v>1.1060000000000001</v>
      </c>
      <c r="G99" s="27">
        <v>1.1060000000000001</v>
      </c>
      <c r="H99" s="27">
        <v>1.1060000000000001</v>
      </c>
      <c r="I99" s="27">
        <v>1.1060000000000001</v>
      </c>
      <c r="J99" s="11"/>
      <c r="K99" s="11"/>
      <c r="L99" s="11"/>
      <c r="M99" s="119"/>
      <c r="N99" s="119"/>
      <c r="O99" s="119"/>
      <c r="P99" s="119"/>
      <c r="Q99" s="119"/>
      <c r="R99" s="119"/>
      <c r="S99" s="119"/>
      <c r="T99" s="119"/>
    </row>
    <row r="100" spans="1:20" x14ac:dyDescent="0.25">
      <c r="A100" s="119"/>
      <c r="B100" s="271" t="s">
        <v>80</v>
      </c>
      <c r="C100" s="11"/>
      <c r="D100" s="27">
        <v>1.06</v>
      </c>
      <c r="E100" s="27">
        <v>1.0469999999999999</v>
      </c>
      <c r="F100" s="27">
        <v>1.04</v>
      </c>
      <c r="G100" s="27">
        <v>1.04</v>
      </c>
      <c r="H100" s="27">
        <v>1.04</v>
      </c>
      <c r="I100" s="27">
        <v>1.04</v>
      </c>
      <c r="J100" s="11"/>
      <c r="K100" s="11"/>
      <c r="L100" s="11"/>
      <c r="M100" s="119"/>
      <c r="N100" s="119"/>
      <c r="O100" s="119"/>
      <c r="P100" s="119"/>
      <c r="Q100" s="119"/>
      <c r="R100" s="119"/>
      <c r="S100" s="119"/>
      <c r="T100" s="119"/>
    </row>
    <row r="101" spans="1:20" x14ac:dyDescent="0.25">
      <c r="A101" s="119"/>
      <c r="B101" s="38" t="s">
        <v>177</v>
      </c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119"/>
      <c r="N101" s="119"/>
      <c r="O101" s="119"/>
      <c r="P101" s="119"/>
      <c r="Q101" s="119"/>
      <c r="R101" s="119"/>
      <c r="S101" s="119"/>
      <c r="T101" s="119"/>
    </row>
    <row r="102" spans="1:20" x14ac:dyDescent="0.25">
      <c r="A102" s="119"/>
      <c r="B102" s="11" t="s">
        <v>16</v>
      </c>
      <c r="C102" s="24" t="s">
        <v>73</v>
      </c>
      <c r="D102" s="34">
        <v>0.2</v>
      </c>
      <c r="E102" s="34">
        <v>0.2</v>
      </c>
      <c r="F102" s="34">
        <v>0.2</v>
      </c>
      <c r="G102" s="34">
        <v>0.2</v>
      </c>
      <c r="H102" s="34">
        <v>0.2</v>
      </c>
      <c r="I102" s="34">
        <v>0.2</v>
      </c>
      <c r="J102" s="34">
        <v>0.2</v>
      </c>
      <c r="K102" s="11"/>
      <c r="L102" s="11"/>
      <c r="M102" s="119"/>
      <c r="N102" s="119"/>
      <c r="O102" s="119"/>
      <c r="P102" s="119"/>
      <c r="Q102" s="119"/>
      <c r="R102" s="119"/>
      <c r="S102" s="119"/>
      <c r="T102" s="119"/>
    </row>
    <row r="103" spans="1:20" x14ac:dyDescent="0.25">
      <c r="A103" s="119"/>
      <c r="B103" s="11" t="s">
        <v>56</v>
      </c>
      <c r="C103" s="24" t="s">
        <v>73</v>
      </c>
      <c r="D103" s="35">
        <v>2.1999999999999999E-2</v>
      </c>
      <c r="E103" s="35">
        <v>2.1999999999999999E-2</v>
      </c>
      <c r="F103" s="35">
        <v>2.1999999999999999E-2</v>
      </c>
      <c r="G103" s="35">
        <v>2.1999999999999999E-2</v>
      </c>
      <c r="H103" s="35">
        <v>2.1999999999999999E-2</v>
      </c>
      <c r="I103" s="35">
        <v>2.1999999999999999E-2</v>
      </c>
      <c r="J103" s="35">
        <v>2.1999999999999999E-2</v>
      </c>
      <c r="K103" s="11"/>
      <c r="L103" s="11"/>
      <c r="M103" s="119"/>
      <c r="N103" s="119"/>
      <c r="O103" s="119"/>
      <c r="P103" s="119"/>
      <c r="Q103" s="119"/>
      <c r="R103" s="119"/>
      <c r="S103" s="119"/>
      <c r="T103" s="119"/>
    </row>
    <row r="104" spans="1:20" x14ac:dyDescent="0.25">
      <c r="A104" s="119"/>
      <c r="B104" s="11" t="s">
        <v>83</v>
      </c>
      <c r="C104" s="24" t="s">
        <v>73</v>
      </c>
      <c r="D104" s="34">
        <v>0.2</v>
      </c>
      <c r="E104" s="34">
        <v>0.2</v>
      </c>
      <c r="F104" s="34">
        <v>0.2</v>
      </c>
      <c r="G104" s="34">
        <v>0.2</v>
      </c>
      <c r="H104" s="34">
        <v>0.2</v>
      </c>
      <c r="I104" s="34">
        <v>0.2</v>
      </c>
      <c r="J104" s="34">
        <v>0.2</v>
      </c>
      <c r="K104" s="11"/>
      <c r="L104" s="11"/>
      <c r="M104" s="119"/>
      <c r="N104" s="119"/>
      <c r="O104" s="119"/>
      <c r="P104" s="119"/>
      <c r="Q104" s="119"/>
      <c r="R104" s="119"/>
      <c r="S104" s="119"/>
      <c r="T104" s="119"/>
    </row>
    <row r="105" spans="1:20" x14ac:dyDescent="0.25">
      <c r="A105" s="119"/>
      <c r="B105" s="11" t="s">
        <v>84</v>
      </c>
      <c r="C105" s="24" t="s">
        <v>86</v>
      </c>
      <c r="D105" s="11"/>
      <c r="E105" s="11"/>
      <c r="F105" s="11"/>
      <c r="G105" s="11"/>
      <c r="H105" s="11"/>
      <c r="I105" s="11"/>
      <c r="J105" s="11"/>
      <c r="K105" s="11"/>
      <c r="L105" s="11"/>
      <c r="M105" s="119"/>
      <c r="N105" s="119"/>
      <c r="O105" s="119"/>
      <c r="P105" s="119"/>
      <c r="Q105" s="119"/>
      <c r="R105" s="119"/>
      <c r="S105" s="119"/>
      <c r="T105" s="119"/>
    </row>
    <row r="106" spans="1:20" x14ac:dyDescent="0.25">
      <c r="A106" s="119"/>
      <c r="B106" s="11" t="s">
        <v>214</v>
      </c>
      <c r="C106" s="24" t="s">
        <v>73</v>
      </c>
      <c r="D106" s="11"/>
      <c r="E106" s="11"/>
      <c r="F106" s="11"/>
      <c r="G106" s="11"/>
      <c r="H106" s="11"/>
      <c r="I106" s="11"/>
      <c r="J106" s="11"/>
      <c r="K106" s="11"/>
      <c r="L106" s="11"/>
      <c r="M106" s="119"/>
      <c r="N106" s="119"/>
      <c r="O106" s="119"/>
      <c r="P106" s="119"/>
      <c r="Q106" s="119"/>
      <c r="R106" s="119"/>
      <c r="S106" s="119"/>
      <c r="T106" s="119"/>
    </row>
    <row r="107" spans="1:20" x14ac:dyDescent="0.25">
      <c r="A107" s="119"/>
      <c r="B107" s="134" t="s">
        <v>15</v>
      </c>
      <c r="C107" s="24" t="s">
        <v>73</v>
      </c>
      <c r="D107" s="34">
        <v>0.1</v>
      </c>
      <c r="E107" s="34">
        <v>0.1</v>
      </c>
      <c r="F107" s="34">
        <v>0.1</v>
      </c>
      <c r="G107" s="34">
        <v>0.1</v>
      </c>
      <c r="H107" s="34">
        <v>0.1</v>
      </c>
      <c r="I107" s="34">
        <v>0.1</v>
      </c>
      <c r="J107" s="11"/>
      <c r="K107" s="11"/>
      <c r="L107" s="11"/>
      <c r="M107" s="273"/>
      <c r="N107" s="119"/>
      <c r="O107" s="119"/>
      <c r="P107" s="119"/>
      <c r="Q107" s="119"/>
      <c r="R107" s="119"/>
      <c r="S107" s="119"/>
      <c r="T107" s="119"/>
    </row>
    <row r="108" spans="1:20" x14ac:dyDescent="0.25">
      <c r="A108" s="119"/>
      <c r="B108" s="396" t="s">
        <v>125</v>
      </c>
      <c r="C108" s="396"/>
      <c r="D108" s="396"/>
      <c r="E108" s="396"/>
      <c r="F108" s="396"/>
      <c r="G108" s="396"/>
      <c r="H108" s="396"/>
      <c r="I108" s="396"/>
      <c r="J108" s="396"/>
      <c r="K108" s="396"/>
      <c r="L108" s="396"/>
      <c r="M108" s="273"/>
      <c r="N108" s="119"/>
      <c r="O108" s="119"/>
      <c r="P108" s="119"/>
      <c r="Q108" s="119"/>
      <c r="R108" s="119"/>
      <c r="S108" s="119"/>
      <c r="T108" s="119"/>
    </row>
    <row r="109" spans="1:20" x14ac:dyDescent="0.25">
      <c r="A109" s="119"/>
      <c r="B109" s="32" t="s">
        <v>57</v>
      </c>
      <c r="C109" s="36">
        <v>44907</v>
      </c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</row>
    <row r="110" spans="1:20" x14ac:dyDescent="0.25">
      <c r="A110" s="119"/>
      <c r="B110" s="60" t="s">
        <v>129</v>
      </c>
      <c r="C110" s="61">
        <v>44927</v>
      </c>
      <c r="D110" s="119"/>
      <c r="E110" s="119"/>
      <c r="F110" s="119"/>
      <c r="G110" s="119"/>
      <c r="H110" s="119"/>
      <c r="I110" s="119"/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</row>
    <row r="111" spans="1:20" x14ac:dyDescent="0.25">
      <c r="A111" s="119"/>
      <c r="B111" s="32" t="s">
        <v>58</v>
      </c>
      <c r="C111" s="36">
        <v>44926</v>
      </c>
      <c r="D111" s="119"/>
      <c r="E111" s="119"/>
      <c r="F111" s="119"/>
      <c r="G111" s="119"/>
      <c r="H111" s="119"/>
      <c r="I111" s="119"/>
      <c r="J111" s="11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</row>
    <row r="112" spans="1:20" x14ac:dyDescent="0.25">
      <c r="A112" s="119"/>
      <c r="B112" s="32" t="s">
        <v>130</v>
      </c>
      <c r="C112" s="36"/>
      <c r="D112" s="119"/>
      <c r="E112" s="119"/>
      <c r="F112" s="119"/>
      <c r="G112" s="119"/>
      <c r="H112" s="119"/>
      <c r="I112" s="119"/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</row>
    <row r="113" spans="1:20" x14ac:dyDescent="0.25">
      <c r="A113" s="119"/>
      <c r="B113" s="32" t="s">
        <v>87</v>
      </c>
      <c r="C113" s="24" t="s">
        <v>88</v>
      </c>
      <c r="D113" s="28">
        <v>2022</v>
      </c>
      <c r="E113" s="24" t="s">
        <v>89</v>
      </c>
      <c r="F113" s="27">
        <v>2027</v>
      </c>
      <c r="G113" s="119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19"/>
      <c r="S113" s="119"/>
      <c r="T113" s="119"/>
    </row>
    <row r="114" spans="1:20" x14ac:dyDescent="0.25">
      <c r="A114" s="119"/>
      <c r="B114" s="119"/>
      <c r="C114" s="119"/>
      <c r="D114" s="119"/>
      <c r="E114" s="119"/>
      <c r="F114" s="119"/>
      <c r="G114" s="119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  <c r="R114" s="119"/>
      <c r="S114" s="119"/>
      <c r="T114" s="119"/>
    </row>
    <row r="115" spans="1:20" x14ac:dyDescent="0.25">
      <c r="A115" s="119"/>
      <c r="B115" s="397" t="s">
        <v>152</v>
      </c>
      <c r="C115" s="397"/>
      <c r="D115" s="397"/>
      <c r="E115" s="397"/>
      <c r="F115" s="397"/>
      <c r="G115" s="397"/>
      <c r="H115" s="397"/>
      <c r="I115" s="397"/>
      <c r="J115" s="397"/>
      <c r="K115" s="397"/>
      <c r="L115" s="397"/>
      <c r="M115" s="119"/>
      <c r="N115" s="119"/>
      <c r="O115" s="119"/>
      <c r="P115" s="119"/>
      <c r="Q115" s="119"/>
      <c r="R115" s="119"/>
      <c r="S115" s="119"/>
      <c r="T115" s="119"/>
    </row>
    <row r="116" spans="1:20" ht="15.75" thickBot="1" x14ac:dyDescent="0.3">
      <c r="A116" s="119"/>
      <c r="B116" s="400" t="s">
        <v>293</v>
      </c>
      <c r="C116" s="401"/>
      <c r="D116" s="401"/>
      <c r="E116" s="401"/>
      <c r="F116" s="401"/>
      <c r="G116" s="401"/>
      <c r="H116" s="401"/>
      <c r="I116" s="401"/>
      <c r="J116" s="401"/>
      <c r="K116" s="401"/>
      <c r="L116" s="402"/>
      <c r="M116" s="119"/>
      <c r="N116" s="119"/>
      <c r="O116" s="119"/>
      <c r="P116" s="119"/>
      <c r="Q116" s="119"/>
      <c r="R116" s="119"/>
      <c r="S116" s="119"/>
      <c r="T116" s="119"/>
    </row>
    <row r="117" spans="1:20" x14ac:dyDescent="0.25">
      <c r="A117" s="119"/>
      <c r="B117" s="98" t="s">
        <v>121</v>
      </c>
      <c r="C117" s="398" t="s">
        <v>186</v>
      </c>
      <c r="D117" s="398"/>
      <c r="E117" s="398"/>
      <c r="F117" s="398"/>
      <c r="G117" s="398"/>
      <c r="H117" s="398"/>
      <c r="I117" s="398"/>
      <c r="J117" s="398"/>
      <c r="K117" s="398"/>
      <c r="L117" s="399"/>
      <c r="M117" s="388" t="s">
        <v>326</v>
      </c>
      <c r="N117" s="389"/>
      <c r="O117" s="389"/>
      <c r="P117" s="389"/>
      <c r="Q117" s="389"/>
      <c r="R117" s="389"/>
      <c r="S117" s="389"/>
      <c r="T117" s="389"/>
    </row>
    <row r="118" spans="1:20" ht="15.75" thickBot="1" x14ac:dyDescent="0.3">
      <c r="A118" s="119"/>
      <c r="B118" s="272" t="s">
        <v>124</v>
      </c>
      <c r="C118" s="355" t="s">
        <v>123</v>
      </c>
      <c r="D118" s="355"/>
      <c r="E118" s="355"/>
      <c r="F118" s="355"/>
      <c r="G118" s="355"/>
      <c r="H118" s="355"/>
      <c r="I118" s="355"/>
      <c r="J118" s="93"/>
      <c r="K118" s="93"/>
      <c r="L118" s="94"/>
      <c r="M118" s="258" t="s">
        <v>325</v>
      </c>
      <c r="N118" s="258"/>
      <c r="O118" s="258"/>
      <c r="P118" s="258"/>
      <c r="Q118" s="258"/>
    </row>
    <row r="119" spans="1:20" x14ac:dyDescent="0.25">
      <c r="A119" s="119"/>
      <c r="B119" s="95" t="s">
        <v>143</v>
      </c>
      <c r="C119" s="96"/>
      <c r="D119" s="96"/>
      <c r="E119" s="96"/>
      <c r="F119" s="96"/>
      <c r="G119" s="96"/>
      <c r="H119" s="96"/>
      <c r="I119" s="96"/>
      <c r="J119" s="96"/>
      <c r="K119" s="96"/>
      <c r="L119" s="97"/>
      <c r="M119" s="119"/>
      <c r="N119" s="119"/>
      <c r="O119" s="119"/>
      <c r="P119" s="119"/>
      <c r="Q119" s="119"/>
      <c r="R119" s="119"/>
      <c r="S119" s="119"/>
      <c r="T119" s="119"/>
    </row>
    <row r="120" spans="1:20" ht="91.5" customHeight="1" x14ac:dyDescent="0.25">
      <c r="A120" s="119"/>
      <c r="B120" s="405" t="s">
        <v>301</v>
      </c>
      <c r="C120" s="406"/>
      <c r="D120" s="406"/>
      <c r="E120" s="406"/>
      <c r="F120" s="406"/>
      <c r="G120" s="406"/>
      <c r="H120" s="406"/>
      <c r="I120" s="406"/>
      <c r="J120" s="406"/>
      <c r="K120" s="406"/>
      <c r="L120" s="407"/>
      <c r="M120" s="119"/>
      <c r="N120" s="119"/>
      <c r="O120" s="119"/>
      <c r="P120" s="119"/>
      <c r="Q120" s="119"/>
      <c r="R120" s="119"/>
      <c r="S120" s="119"/>
      <c r="T120" s="119"/>
    </row>
    <row r="121" spans="1:20" ht="16.5" customHeight="1" thickBot="1" x14ac:dyDescent="0.3">
      <c r="A121" s="119"/>
      <c r="B121" s="272" t="s">
        <v>124</v>
      </c>
      <c r="C121" s="403" t="s">
        <v>144</v>
      </c>
      <c r="D121" s="403"/>
      <c r="E121" s="403"/>
      <c r="F121" s="403"/>
      <c r="G121" s="403"/>
      <c r="H121" s="403"/>
      <c r="I121" s="403"/>
      <c r="J121" s="403"/>
      <c r="K121" s="403"/>
      <c r="L121" s="404"/>
      <c r="M121" s="119"/>
      <c r="N121" s="119"/>
      <c r="O121" s="119"/>
      <c r="P121" s="119"/>
      <c r="Q121" s="119"/>
      <c r="R121" s="119"/>
      <c r="S121" s="119"/>
      <c r="T121" s="119"/>
    </row>
    <row r="122" spans="1:20" ht="16.5" customHeight="1" x14ac:dyDescent="0.25">
      <c r="A122" s="119"/>
      <c r="B122" s="347" t="s">
        <v>145</v>
      </c>
      <c r="C122" s="348"/>
      <c r="D122" s="348"/>
      <c r="E122" s="348"/>
      <c r="F122" s="348"/>
      <c r="G122" s="348"/>
      <c r="H122" s="348"/>
      <c r="I122" s="348"/>
      <c r="J122" s="348"/>
      <c r="K122" s="348"/>
      <c r="L122" s="349"/>
      <c r="M122" s="119"/>
      <c r="N122" s="119"/>
      <c r="O122" s="119"/>
      <c r="P122" s="119"/>
      <c r="Q122" s="119"/>
      <c r="R122" s="119"/>
      <c r="S122" s="119"/>
      <c r="T122" s="119"/>
    </row>
    <row r="123" spans="1:20" ht="40.5" customHeight="1" x14ac:dyDescent="0.25">
      <c r="A123" s="119"/>
      <c r="B123" s="341" t="s">
        <v>300</v>
      </c>
      <c r="C123" s="342"/>
      <c r="D123" s="342"/>
      <c r="E123" s="342"/>
      <c r="F123" s="342"/>
      <c r="G123" s="342"/>
      <c r="H123" s="342"/>
      <c r="I123" s="342"/>
      <c r="J123" s="342"/>
      <c r="K123" s="342"/>
      <c r="L123" s="343"/>
      <c r="M123" s="119"/>
      <c r="N123" s="119"/>
      <c r="O123" s="119"/>
      <c r="P123" s="119"/>
      <c r="Q123" s="119"/>
      <c r="R123" s="119"/>
      <c r="S123" s="119"/>
      <c r="T123" s="119"/>
    </row>
    <row r="124" spans="1:20" ht="17.25" customHeight="1" thickBot="1" x14ac:dyDescent="0.3">
      <c r="A124" s="119"/>
      <c r="B124" s="272" t="s">
        <v>124</v>
      </c>
      <c r="C124" s="408" t="s">
        <v>146</v>
      </c>
      <c r="D124" s="408"/>
      <c r="E124" s="408"/>
      <c r="F124" s="408"/>
      <c r="G124" s="408"/>
      <c r="H124" s="408"/>
      <c r="I124" s="408"/>
      <c r="J124" s="408"/>
      <c r="K124" s="408"/>
      <c r="L124" s="409"/>
      <c r="M124" s="119"/>
      <c r="N124" s="119"/>
      <c r="O124" s="119"/>
      <c r="P124" s="119"/>
      <c r="Q124" s="119"/>
      <c r="R124" s="119"/>
      <c r="S124" s="119"/>
      <c r="T124" s="119"/>
    </row>
    <row r="125" spans="1:20" ht="17.25" customHeight="1" x14ac:dyDescent="0.25">
      <c r="A125" s="119"/>
      <c r="B125" s="347" t="s">
        <v>147</v>
      </c>
      <c r="C125" s="348"/>
      <c r="D125" s="348"/>
      <c r="E125" s="348"/>
      <c r="F125" s="348"/>
      <c r="G125" s="348"/>
      <c r="H125" s="348"/>
      <c r="I125" s="348"/>
      <c r="J125" s="348"/>
      <c r="K125" s="348"/>
      <c r="L125" s="349"/>
      <c r="M125" s="119"/>
      <c r="N125" s="119"/>
      <c r="O125" s="119"/>
      <c r="P125" s="119"/>
      <c r="Q125" s="119"/>
      <c r="R125" s="119"/>
      <c r="S125" s="119"/>
      <c r="T125" s="119"/>
    </row>
    <row r="126" spans="1:20" ht="66" customHeight="1" x14ac:dyDescent="0.25">
      <c r="A126" s="119"/>
      <c r="B126" s="341" t="s">
        <v>303</v>
      </c>
      <c r="C126" s="342"/>
      <c r="D126" s="342"/>
      <c r="E126" s="342"/>
      <c r="F126" s="342"/>
      <c r="G126" s="342"/>
      <c r="H126" s="342"/>
      <c r="I126" s="342"/>
      <c r="J126" s="342"/>
      <c r="K126" s="342"/>
      <c r="L126" s="343"/>
      <c r="M126" s="119"/>
      <c r="N126" s="119"/>
      <c r="O126" s="119"/>
      <c r="P126" s="119"/>
      <c r="Q126" s="119"/>
      <c r="R126" s="119"/>
      <c r="S126" s="119"/>
      <c r="T126" s="119"/>
    </row>
    <row r="127" spans="1:20" ht="16.5" customHeight="1" thickBot="1" x14ac:dyDescent="0.3">
      <c r="A127" s="119"/>
      <c r="B127" s="272" t="s">
        <v>124</v>
      </c>
      <c r="C127" s="403" t="s">
        <v>148</v>
      </c>
      <c r="D127" s="403"/>
      <c r="E127" s="403"/>
      <c r="F127" s="403"/>
      <c r="G127" s="403"/>
      <c r="H127" s="403"/>
      <c r="I127" s="403"/>
      <c r="J127" s="403"/>
      <c r="K127" s="403"/>
      <c r="L127" s="404"/>
      <c r="M127" s="119"/>
      <c r="N127" s="119"/>
      <c r="O127" s="119"/>
      <c r="P127" s="119"/>
      <c r="Q127" s="119"/>
      <c r="R127" s="119"/>
      <c r="S127" s="119"/>
      <c r="T127" s="119"/>
    </row>
    <row r="128" spans="1:20" x14ac:dyDescent="0.25">
      <c r="A128" s="119"/>
      <c r="B128" s="344" t="s">
        <v>154</v>
      </c>
      <c r="C128" s="345"/>
      <c r="D128" s="345"/>
      <c r="E128" s="345"/>
      <c r="F128" s="345"/>
      <c r="G128" s="345"/>
      <c r="H128" s="345"/>
      <c r="I128" s="345"/>
      <c r="J128" s="345"/>
      <c r="K128" s="345"/>
      <c r="L128" s="346"/>
      <c r="M128" s="119"/>
      <c r="N128" s="119"/>
      <c r="O128" s="119"/>
      <c r="P128" s="119"/>
      <c r="Q128" s="119"/>
      <c r="R128" s="119"/>
      <c r="S128" s="119"/>
      <c r="T128" s="119"/>
    </row>
    <row r="129" spans="1:20" ht="79.5" customHeight="1" x14ac:dyDescent="0.25">
      <c r="A129" s="119"/>
      <c r="B129" s="341" t="s">
        <v>309</v>
      </c>
      <c r="C129" s="353"/>
      <c r="D129" s="353"/>
      <c r="E129" s="353"/>
      <c r="F129" s="353"/>
      <c r="G129" s="353"/>
      <c r="H129" s="353"/>
      <c r="I129" s="353"/>
      <c r="J129" s="353"/>
      <c r="K129" s="353"/>
      <c r="L129" s="354"/>
      <c r="M129" s="119"/>
      <c r="N129" s="119"/>
      <c r="O129" s="119"/>
      <c r="P129" s="119"/>
      <c r="Q129" s="119"/>
      <c r="R129" s="119"/>
      <c r="S129" s="119"/>
      <c r="T129" s="119"/>
    </row>
    <row r="130" spans="1:20" ht="15.75" thickBot="1" x14ac:dyDescent="0.3">
      <c r="A130" s="119"/>
      <c r="B130" s="92" t="s">
        <v>124</v>
      </c>
      <c r="C130" s="355" t="s">
        <v>153</v>
      </c>
      <c r="D130" s="355"/>
      <c r="E130" s="355"/>
      <c r="F130" s="355"/>
      <c r="G130" s="355"/>
      <c r="H130" s="355"/>
      <c r="I130" s="355"/>
      <c r="J130" s="355"/>
      <c r="K130" s="355"/>
      <c r="L130" s="356"/>
      <c r="M130" s="119"/>
      <c r="N130" s="119"/>
      <c r="O130" s="119"/>
      <c r="P130" s="119"/>
      <c r="Q130" s="119"/>
      <c r="R130" s="119"/>
      <c r="S130" s="119"/>
      <c r="T130" s="119"/>
    </row>
    <row r="131" spans="1:20" x14ac:dyDescent="0.25">
      <c r="A131" s="119"/>
      <c r="B131" s="344" t="s">
        <v>157</v>
      </c>
      <c r="C131" s="345"/>
      <c r="D131" s="345"/>
      <c r="E131" s="345"/>
      <c r="F131" s="345"/>
      <c r="G131" s="345"/>
      <c r="H131" s="345"/>
      <c r="I131" s="345"/>
      <c r="J131" s="345"/>
      <c r="K131" s="345"/>
      <c r="L131" s="346"/>
      <c r="M131" s="119"/>
      <c r="N131" s="119"/>
      <c r="O131" s="119"/>
      <c r="P131" s="119"/>
      <c r="Q131" s="119"/>
      <c r="R131" s="119"/>
      <c r="S131" s="119"/>
      <c r="T131" s="119"/>
    </row>
    <row r="132" spans="1:20" ht="27.75" customHeight="1" x14ac:dyDescent="0.25">
      <c r="A132" s="119"/>
      <c r="B132" s="341" t="s">
        <v>314</v>
      </c>
      <c r="C132" s="342"/>
      <c r="D132" s="342"/>
      <c r="E132" s="342"/>
      <c r="F132" s="342"/>
      <c r="G132" s="342"/>
      <c r="H132" s="342"/>
      <c r="I132" s="342"/>
      <c r="J132" s="342"/>
      <c r="K132" s="342"/>
      <c r="L132" s="343"/>
      <c r="M132" s="119"/>
      <c r="N132" s="119"/>
      <c r="O132" s="119"/>
      <c r="P132" s="119"/>
      <c r="Q132" s="119"/>
      <c r="R132" s="119"/>
      <c r="S132" s="119"/>
      <c r="T132" s="119"/>
    </row>
    <row r="133" spans="1:20" ht="15.75" thickBot="1" x14ac:dyDescent="0.3">
      <c r="A133" s="119"/>
      <c r="B133" s="272" t="s">
        <v>124</v>
      </c>
      <c r="C133" s="355" t="s">
        <v>158</v>
      </c>
      <c r="D133" s="355"/>
      <c r="E133" s="355"/>
      <c r="F133" s="355"/>
      <c r="G133" s="355"/>
      <c r="H133" s="355"/>
      <c r="I133" s="355"/>
      <c r="J133" s="355"/>
      <c r="K133" s="355"/>
      <c r="L133" s="356"/>
      <c r="M133" s="119"/>
      <c r="N133" s="119"/>
      <c r="O133" s="119"/>
      <c r="P133" s="119"/>
      <c r="Q133" s="119"/>
      <c r="R133" s="119"/>
      <c r="S133" s="119"/>
      <c r="T133" s="119"/>
    </row>
    <row r="134" spans="1:20" x14ac:dyDescent="0.25">
      <c r="A134" s="119"/>
      <c r="B134" s="347" t="s">
        <v>159</v>
      </c>
      <c r="C134" s="348"/>
      <c r="D134" s="348"/>
      <c r="E134" s="348"/>
      <c r="F134" s="348"/>
      <c r="G134" s="348"/>
      <c r="H134" s="348"/>
      <c r="I134" s="348"/>
      <c r="J134" s="348"/>
      <c r="K134" s="348"/>
      <c r="L134" s="349"/>
      <c r="M134" s="119"/>
      <c r="N134" s="119"/>
      <c r="O134" s="119"/>
      <c r="P134" s="119"/>
      <c r="Q134" s="119"/>
      <c r="R134" s="119"/>
      <c r="S134" s="119"/>
      <c r="T134" s="119"/>
    </row>
    <row r="135" spans="1:20" ht="15" customHeight="1" x14ac:dyDescent="0.25">
      <c r="A135" s="119"/>
      <c r="B135" s="341" t="s">
        <v>315</v>
      </c>
      <c r="C135" s="342"/>
      <c r="D135" s="342"/>
      <c r="E135" s="342"/>
      <c r="F135" s="342"/>
      <c r="G135" s="342"/>
      <c r="H135" s="342"/>
      <c r="I135" s="342"/>
      <c r="J135" s="342"/>
      <c r="K135" s="342"/>
      <c r="L135" s="343"/>
      <c r="M135" s="119"/>
      <c r="N135" s="119"/>
      <c r="O135" s="119"/>
      <c r="P135" s="119"/>
      <c r="Q135" s="119"/>
      <c r="R135" s="119"/>
      <c r="S135" s="119"/>
      <c r="T135" s="119"/>
    </row>
    <row r="136" spans="1:20" ht="15.75" thickBot="1" x14ac:dyDescent="0.3">
      <c r="A136" s="119"/>
      <c r="B136" s="272" t="s">
        <v>124</v>
      </c>
      <c r="C136" s="357" t="s">
        <v>156</v>
      </c>
      <c r="D136" s="357"/>
      <c r="E136" s="357"/>
      <c r="F136" s="357"/>
      <c r="G136" s="357"/>
      <c r="H136" s="357"/>
      <c r="I136" s="357"/>
      <c r="J136" s="357"/>
      <c r="K136" s="357"/>
      <c r="L136" s="358"/>
      <c r="M136" s="119"/>
      <c r="N136" s="119"/>
      <c r="O136" s="119"/>
      <c r="P136" s="119"/>
      <c r="Q136" s="119"/>
      <c r="R136" s="119"/>
      <c r="S136" s="119"/>
      <c r="T136" s="119"/>
    </row>
    <row r="137" spans="1:20" x14ac:dyDescent="0.25">
      <c r="A137" s="119"/>
      <c r="B137" s="350" t="s">
        <v>187</v>
      </c>
      <c r="C137" s="351"/>
      <c r="D137" s="351"/>
      <c r="E137" s="351"/>
      <c r="F137" s="351"/>
      <c r="G137" s="351"/>
      <c r="H137" s="351"/>
      <c r="I137" s="351"/>
      <c r="J137" s="351"/>
      <c r="K137" s="351"/>
      <c r="L137" s="352"/>
      <c r="M137" s="119"/>
      <c r="N137" s="119"/>
      <c r="O137" s="119"/>
      <c r="P137" s="119"/>
      <c r="Q137" s="119"/>
      <c r="R137" s="119"/>
      <c r="S137" s="119"/>
      <c r="T137" s="119"/>
    </row>
    <row r="138" spans="1:20" x14ac:dyDescent="0.25">
      <c r="A138" s="119"/>
      <c r="B138" s="341" t="s">
        <v>308</v>
      </c>
      <c r="C138" s="342"/>
      <c r="D138" s="342"/>
      <c r="E138" s="342"/>
      <c r="F138" s="342"/>
      <c r="G138" s="342"/>
      <c r="H138" s="342"/>
      <c r="I138" s="342"/>
      <c r="J138" s="342"/>
      <c r="K138" s="342"/>
      <c r="L138" s="343"/>
      <c r="M138" s="119"/>
      <c r="N138" s="119"/>
      <c r="O138" s="119"/>
      <c r="P138" s="119"/>
      <c r="Q138" s="119"/>
      <c r="R138" s="119"/>
      <c r="S138" s="119"/>
      <c r="T138" s="119"/>
    </row>
    <row r="139" spans="1:20" ht="15.75" thickBot="1" x14ac:dyDescent="0.3">
      <c r="A139" s="119"/>
      <c r="B139" s="272" t="s">
        <v>124</v>
      </c>
      <c r="C139" s="357" t="s">
        <v>155</v>
      </c>
      <c r="D139" s="357"/>
      <c r="E139" s="357"/>
      <c r="F139" s="357"/>
      <c r="G139" s="357"/>
      <c r="H139" s="357"/>
      <c r="I139" s="357"/>
      <c r="J139" s="357"/>
      <c r="K139" s="357"/>
      <c r="L139" s="358"/>
      <c r="M139" s="119"/>
      <c r="N139" s="119"/>
      <c r="O139" s="119"/>
      <c r="P139" s="119"/>
      <c r="Q139" s="119"/>
      <c r="R139" s="119"/>
      <c r="S139" s="119"/>
      <c r="T139" s="119"/>
    </row>
    <row r="140" spans="1:20" x14ac:dyDescent="0.25">
      <c r="A140" s="119"/>
      <c r="B140" s="344" t="s">
        <v>161</v>
      </c>
      <c r="C140" s="345"/>
      <c r="D140" s="345"/>
      <c r="E140" s="345"/>
      <c r="F140" s="345"/>
      <c r="G140" s="345"/>
      <c r="H140" s="345"/>
      <c r="I140" s="345"/>
      <c r="J140" s="345"/>
      <c r="K140" s="345"/>
      <c r="L140" s="346"/>
      <c r="M140" s="119"/>
      <c r="N140" s="119"/>
      <c r="O140" s="119"/>
      <c r="P140" s="119"/>
      <c r="Q140" s="119"/>
      <c r="R140" s="119"/>
      <c r="S140" s="119"/>
      <c r="T140" s="119"/>
    </row>
    <row r="141" spans="1:20" x14ac:dyDescent="0.25">
      <c r="A141" s="119"/>
      <c r="B141" s="341" t="s">
        <v>189</v>
      </c>
      <c r="C141" s="342"/>
      <c r="D141" s="342"/>
      <c r="E141" s="342"/>
      <c r="F141" s="342"/>
      <c r="G141" s="342"/>
      <c r="H141" s="342"/>
      <c r="I141" s="342"/>
      <c r="J141" s="342"/>
      <c r="K141" s="342"/>
      <c r="L141" s="343"/>
      <c r="M141" s="119"/>
      <c r="N141" s="119"/>
      <c r="O141" s="119"/>
      <c r="P141" s="119"/>
      <c r="Q141" s="119"/>
      <c r="R141" s="119"/>
      <c r="S141" s="119"/>
      <c r="T141" s="119"/>
    </row>
    <row r="142" spans="1:20" ht="15.75" thickBot="1" x14ac:dyDescent="0.3">
      <c r="A142" s="119"/>
      <c r="B142" s="92" t="s">
        <v>124</v>
      </c>
      <c r="C142" s="355" t="s">
        <v>126</v>
      </c>
      <c r="D142" s="355"/>
      <c r="E142" s="355"/>
      <c r="F142" s="355"/>
      <c r="G142" s="355"/>
      <c r="H142" s="355"/>
      <c r="I142" s="355"/>
      <c r="J142" s="355"/>
      <c r="K142" s="355"/>
      <c r="L142" s="356"/>
      <c r="M142" s="119"/>
      <c r="N142" s="119"/>
      <c r="O142" s="119"/>
      <c r="P142" s="119"/>
      <c r="Q142" s="119"/>
      <c r="R142" s="119"/>
      <c r="S142" s="119"/>
      <c r="T142" s="119"/>
    </row>
    <row r="143" spans="1:20" x14ac:dyDescent="0.25">
      <c r="A143" s="119"/>
      <c r="B143" s="350" t="s">
        <v>162</v>
      </c>
      <c r="C143" s="351"/>
      <c r="D143" s="351"/>
      <c r="E143" s="351"/>
      <c r="F143" s="351"/>
      <c r="G143" s="351"/>
      <c r="H143" s="351"/>
      <c r="I143" s="351"/>
      <c r="J143" s="351"/>
      <c r="K143" s="351"/>
      <c r="L143" s="352"/>
      <c r="M143" s="119"/>
      <c r="N143" s="119"/>
      <c r="O143" s="119"/>
      <c r="P143" s="119"/>
      <c r="Q143" s="119"/>
      <c r="R143" s="119"/>
      <c r="S143" s="119"/>
      <c r="T143" s="119"/>
    </row>
    <row r="144" spans="1:20" ht="38.25" customHeight="1" x14ac:dyDescent="0.25">
      <c r="A144" s="119"/>
      <c r="B144" s="341" t="s">
        <v>184</v>
      </c>
      <c r="C144" s="342"/>
      <c r="D144" s="342"/>
      <c r="E144" s="342"/>
      <c r="F144" s="342"/>
      <c r="G144" s="342"/>
      <c r="H144" s="342"/>
      <c r="I144" s="342"/>
      <c r="J144" s="342"/>
      <c r="K144" s="342"/>
      <c r="L144" s="343"/>
      <c r="M144" s="119"/>
      <c r="N144" s="119"/>
      <c r="O144" s="119"/>
      <c r="P144" s="119"/>
      <c r="Q144" s="119"/>
      <c r="R144" s="119"/>
      <c r="S144" s="119"/>
      <c r="T144" s="119"/>
    </row>
    <row r="145" spans="1:20" ht="18" customHeight="1" thickBot="1" x14ac:dyDescent="0.3">
      <c r="A145" s="119"/>
      <c r="B145" s="272" t="s">
        <v>124</v>
      </c>
      <c r="C145" s="371" t="s">
        <v>139</v>
      </c>
      <c r="D145" s="371"/>
      <c r="E145" s="371"/>
      <c r="F145" s="371"/>
      <c r="G145" s="371"/>
      <c r="H145" s="371"/>
      <c r="I145" s="371"/>
      <c r="J145" s="371"/>
      <c r="K145" s="371"/>
      <c r="L145" s="372"/>
      <c r="M145" s="119"/>
      <c r="N145" s="119"/>
      <c r="O145" s="119"/>
      <c r="P145" s="119"/>
      <c r="Q145" s="119"/>
      <c r="R145" s="119"/>
      <c r="S145" s="119"/>
      <c r="T145" s="119"/>
    </row>
    <row r="146" spans="1:20" x14ac:dyDescent="0.25">
      <c r="A146" s="119"/>
      <c r="B146" s="350" t="s">
        <v>163</v>
      </c>
      <c r="C146" s="351"/>
      <c r="D146" s="351"/>
      <c r="E146" s="351"/>
      <c r="F146" s="351"/>
      <c r="G146" s="351"/>
      <c r="H146" s="351"/>
      <c r="I146" s="351"/>
      <c r="J146" s="351"/>
      <c r="K146" s="351"/>
      <c r="L146" s="352"/>
      <c r="M146" s="119"/>
      <c r="N146" s="119"/>
      <c r="O146" s="119"/>
      <c r="P146" s="119"/>
      <c r="Q146" s="119"/>
      <c r="R146" s="119"/>
      <c r="S146" s="119"/>
      <c r="T146" s="119"/>
    </row>
    <row r="147" spans="1:20" ht="16.5" customHeight="1" x14ac:dyDescent="0.25">
      <c r="A147" s="119"/>
      <c r="B147" s="375" t="s">
        <v>292</v>
      </c>
      <c r="C147" s="376"/>
      <c r="D147" s="376"/>
      <c r="E147" s="376"/>
      <c r="F147" s="376"/>
      <c r="G147" s="376"/>
      <c r="H147" s="376"/>
      <c r="I147" s="376"/>
      <c r="J147" s="376"/>
      <c r="K147" s="376"/>
      <c r="L147" s="377"/>
      <c r="M147" s="119"/>
      <c r="N147" s="119"/>
      <c r="O147" s="119"/>
      <c r="P147" s="119"/>
      <c r="Q147" s="119"/>
      <c r="R147" s="119"/>
      <c r="S147" s="119"/>
      <c r="T147" s="119"/>
    </row>
    <row r="148" spans="1:20" ht="18" customHeight="1" thickBot="1" x14ac:dyDescent="0.3">
      <c r="A148" s="119"/>
      <c r="B148" s="272" t="s">
        <v>124</v>
      </c>
      <c r="C148" s="373" t="s">
        <v>291</v>
      </c>
      <c r="D148" s="373"/>
      <c r="E148" s="373"/>
      <c r="F148" s="373"/>
      <c r="G148" s="373"/>
      <c r="H148" s="373"/>
      <c r="I148" s="373"/>
      <c r="J148" s="373"/>
      <c r="K148" s="373"/>
      <c r="L148" s="374"/>
      <c r="M148" s="119"/>
      <c r="N148" s="119"/>
      <c r="O148" s="119"/>
      <c r="P148" s="119"/>
      <c r="Q148" s="119"/>
      <c r="R148" s="119"/>
      <c r="S148" s="119"/>
      <c r="T148" s="119"/>
    </row>
    <row r="149" spans="1:20" x14ac:dyDescent="0.25">
      <c r="A149" s="119"/>
      <c r="B149" s="350" t="s">
        <v>166</v>
      </c>
      <c r="C149" s="351"/>
      <c r="D149" s="351"/>
      <c r="E149" s="351"/>
      <c r="F149" s="351"/>
      <c r="G149" s="351"/>
      <c r="H149" s="351"/>
      <c r="I149" s="351"/>
      <c r="J149" s="351"/>
      <c r="K149" s="351"/>
      <c r="L149" s="352"/>
      <c r="M149" s="119"/>
      <c r="N149" s="119"/>
      <c r="O149" s="119"/>
      <c r="P149" s="119"/>
      <c r="Q149" s="119"/>
      <c r="R149" s="119"/>
      <c r="S149" s="119"/>
      <c r="T149" s="119"/>
    </row>
    <row r="150" spans="1:20" ht="68.25" customHeight="1" x14ac:dyDescent="0.25">
      <c r="A150" s="119"/>
      <c r="B150" s="341" t="s">
        <v>298</v>
      </c>
      <c r="C150" s="353"/>
      <c r="D150" s="353"/>
      <c r="E150" s="353"/>
      <c r="F150" s="353"/>
      <c r="G150" s="353"/>
      <c r="H150" s="353"/>
      <c r="I150" s="353"/>
      <c r="J150" s="353"/>
      <c r="K150" s="353"/>
      <c r="L150" s="354"/>
      <c r="M150" s="119"/>
      <c r="N150" s="119"/>
      <c r="O150" s="119"/>
      <c r="P150" s="119"/>
      <c r="Q150" s="119"/>
      <c r="R150" s="119"/>
      <c r="S150" s="119"/>
      <c r="T150" s="119"/>
    </row>
    <row r="151" spans="1:20" ht="15.75" thickBot="1" x14ac:dyDescent="0.3">
      <c r="A151" s="119"/>
      <c r="B151" s="92" t="s">
        <v>124</v>
      </c>
      <c r="C151" s="357" t="s">
        <v>295</v>
      </c>
      <c r="D151" s="357"/>
      <c r="E151" s="357"/>
      <c r="F151" s="357"/>
      <c r="G151" s="357"/>
      <c r="H151" s="357"/>
      <c r="I151" s="357"/>
      <c r="J151" s="357"/>
      <c r="K151" s="357"/>
      <c r="L151" s="358"/>
      <c r="M151" s="119"/>
      <c r="N151" s="119"/>
      <c r="O151" s="119"/>
      <c r="P151" s="119"/>
      <c r="Q151" s="119"/>
      <c r="R151" s="119"/>
      <c r="S151" s="119"/>
      <c r="T151" s="119"/>
    </row>
    <row r="152" spans="1:20" x14ac:dyDescent="0.25">
      <c r="A152" s="119"/>
      <c r="B152" s="350" t="s">
        <v>167</v>
      </c>
      <c r="C152" s="351"/>
      <c r="D152" s="351"/>
      <c r="E152" s="351"/>
      <c r="F152" s="351"/>
      <c r="G152" s="351"/>
      <c r="H152" s="351"/>
      <c r="I152" s="351"/>
      <c r="J152" s="351"/>
      <c r="K152" s="351"/>
      <c r="L152" s="352"/>
      <c r="M152" s="119"/>
      <c r="N152" s="119"/>
      <c r="O152" s="119"/>
      <c r="P152" s="119"/>
      <c r="Q152" s="119"/>
      <c r="R152" s="119"/>
      <c r="S152" s="119"/>
      <c r="T152" s="119"/>
    </row>
    <row r="153" spans="1:20" ht="65.25" customHeight="1" x14ac:dyDescent="0.25">
      <c r="A153" s="119"/>
      <c r="B153" s="341" t="s">
        <v>316</v>
      </c>
      <c r="C153" s="342"/>
      <c r="D153" s="342"/>
      <c r="E153" s="342"/>
      <c r="F153" s="342"/>
      <c r="G153" s="342"/>
      <c r="H153" s="342"/>
      <c r="I153" s="342"/>
      <c r="J153" s="342"/>
      <c r="K153" s="342"/>
      <c r="L153" s="343"/>
      <c r="M153" s="119"/>
      <c r="N153" s="119"/>
      <c r="O153" s="119"/>
      <c r="P153" s="119"/>
      <c r="Q153" s="119"/>
      <c r="R153" s="119"/>
      <c r="S153" s="119"/>
      <c r="T153" s="119"/>
    </row>
    <row r="154" spans="1:20" ht="15.75" thickBot="1" x14ac:dyDescent="0.3">
      <c r="A154" s="119"/>
      <c r="B154" s="272" t="s">
        <v>124</v>
      </c>
      <c r="C154" s="357" t="s">
        <v>299</v>
      </c>
      <c r="D154" s="357"/>
      <c r="E154" s="357"/>
      <c r="F154" s="357"/>
      <c r="G154" s="357"/>
      <c r="H154" s="357"/>
      <c r="I154" s="357"/>
      <c r="J154" s="357"/>
      <c r="K154" s="357"/>
      <c r="L154" s="358"/>
      <c r="M154" s="119"/>
      <c r="N154" s="119"/>
      <c r="O154" s="119"/>
      <c r="P154" s="119"/>
      <c r="Q154" s="119"/>
      <c r="R154" s="119"/>
      <c r="S154" s="119"/>
      <c r="T154" s="119"/>
    </row>
    <row r="155" spans="1:20" x14ac:dyDescent="0.25">
      <c r="A155" s="119"/>
      <c r="B155" s="95" t="s">
        <v>168</v>
      </c>
      <c r="C155" s="96"/>
      <c r="D155" s="96"/>
      <c r="E155" s="96"/>
      <c r="F155" s="96"/>
      <c r="G155" s="96"/>
      <c r="H155" s="96"/>
      <c r="I155" s="96"/>
      <c r="J155" s="96"/>
      <c r="K155" s="96"/>
      <c r="L155" s="97"/>
      <c r="M155" s="119"/>
      <c r="N155" s="119"/>
      <c r="O155" s="119"/>
      <c r="P155" s="119"/>
      <c r="Q155" s="119"/>
      <c r="R155" s="119"/>
      <c r="S155" s="119"/>
      <c r="T155" s="119"/>
    </row>
    <row r="156" spans="1:20" ht="29.25" customHeight="1" x14ac:dyDescent="0.25">
      <c r="A156" s="119"/>
      <c r="B156" s="341" t="s">
        <v>319</v>
      </c>
      <c r="C156" s="342"/>
      <c r="D156" s="342"/>
      <c r="E156" s="342"/>
      <c r="F156" s="342"/>
      <c r="G156" s="342"/>
      <c r="H156" s="342"/>
      <c r="I156" s="342"/>
      <c r="J156" s="342"/>
      <c r="K156" s="342"/>
      <c r="L156" s="343"/>
      <c r="M156" s="119"/>
      <c r="N156" s="119"/>
      <c r="O156" s="119"/>
      <c r="P156" s="119"/>
      <c r="Q156" s="119"/>
      <c r="R156" s="119"/>
      <c r="S156" s="119"/>
      <c r="T156" s="119"/>
    </row>
    <row r="157" spans="1:20" ht="15.75" thickBot="1" x14ac:dyDescent="0.3">
      <c r="A157" s="119"/>
      <c r="B157" s="272" t="s">
        <v>124</v>
      </c>
      <c r="C157" s="357" t="s">
        <v>170</v>
      </c>
      <c r="D157" s="357"/>
      <c r="E157" s="357"/>
      <c r="F157" s="357"/>
      <c r="G157" s="357"/>
      <c r="H157" s="357"/>
      <c r="I157" s="357"/>
      <c r="J157" s="357"/>
      <c r="K157" s="357"/>
      <c r="L157" s="358"/>
      <c r="M157" s="119"/>
      <c r="N157" s="119"/>
      <c r="O157" s="119"/>
      <c r="P157" s="119"/>
      <c r="Q157" s="119"/>
      <c r="R157" s="119"/>
      <c r="S157" s="119"/>
      <c r="T157" s="119"/>
    </row>
    <row r="158" spans="1:20" x14ac:dyDescent="0.25">
      <c r="A158" s="119"/>
      <c r="B158" s="95" t="s">
        <v>169</v>
      </c>
      <c r="C158" s="96"/>
      <c r="D158" s="96"/>
      <c r="E158" s="96"/>
      <c r="F158" s="96"/>
      <c r="G158" s="96"/>
      <c r="H158" s="96"/>
      <c r="I158" s="96"/>
      <c r="J158" s="96"/>
      <c r="K158" s="96"/>
      <c r="L158" s="97"/>
      <c r="M158" s="119"/>
      <c r="N158" s="119"/>
      <c r="O158" s="119"/>
      <c r="P158" s="119"/>
      <c r="Q158" s="119"/>
      <c r="R158" s="119"/>
      <c r="S158" s="119"/>
      <c r="T158" s="119"/>
    </row>
    <row r="159" spans="1:20" ht="52.5" customHeight="1" x14ac:dyDescent="0.25">
      <c r="A159" s="119"/>
      <c r="B159" s="341" t="s">
        <v>321</v>
      </c>
      <c r="C159" s="342"/>
      <c r="D159" s="342"/>
      <c r="E159" s="342"/>
      <c r="F159" s="342"/>
      <c r="G159" s="342"/>
      <c r="H159" s="342"/>
      <c r="I159" s="342"/>
      <c r="J159" s="342"/>
      <c r="K159" s="342"/>
      <c r="L159" s="343"/>
      <c r="M159" s="119"/>
      <c r="N159" s="119"/>
      <c r="O159" s="119"/>
      <c r="P159" s="119"/>
      <c r="Q159" s="119"/>
      <c r="R159" s="119"/>
      <c r="S159" s="119"/>
      <c r="T159" s="119"/>
    </row>
    <row r="160" spans="1:20" ht="15.75" thickBot="1" x14ac:dyDescent="0.3">
      <c r="A160" s="119"/>
      <c r="B160" s="272" t="s">
        <v>124</v>
      </c>
      <c r="C160" s="359" t="s">
        <v>172</v>
      </c>
      <c r="D160" s="359"/>
      <c r="E160" s="359"/>
      <c r="F160" s="359"/>
      <c r="G160" s="359"/>
      <c r="H160" s="359"/>
      <c r="I160" s="359"/>
      <c r="J160" s="359"/>
      <c r="K160" s="359"/>
      <c r="L160" s="360"/>
      <c r="M160" s="119"/>
      <c r="N160" s="119"/>
      <c r="O160" s="119"/>
      <c r="P160" s="119"/>
      <c r="Q160" s="119"/>
      <c r="R160" s="119"/>
      <c r="S160" s="119"/>
      <c r="T160" s="119"/>
    </row>
    <row r="161" spans="1:20" x14ac:dyDescent="0.25">
      <c r="A161" s="119"/>
      <c r="B161" s="119"/>
      <c r="C161" s="119"/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19"/>
      <c r="P161" s="119"/>
      <c r="Q161" s="119"/>
      <c r="R161" s="119"/>
      <c r="S161" s="119"/>
      <c r="T161" s="119"/>
    </row>
    <row r="162" spans="1:20" x14ac:dyDescent="0.25">
      <c r="A162" s="119"/>
      <c r="B162" t="s">
        <v>91</v>
      </c>
      <c r="C162" s="362" t="s">
        <v>193</v>
      </c>
      <c r="D162" s="362"/>
      <c r="E162" s="362"/>
      <c r="F162" s="362"/>
      <c r="G162" s="362"/>
      <c r="H162" s="362"/>
      <c r="I162" s="362"/>
      <c r="J162" s="362"/>
      <c r="K162" s="362"/>
      <c r="L162" s="362"/>
      <c r="M162" s="119"/>
      <c r="N162" s="119"/>
      <c r="O162" s="119"/>
      <c r="P162" s="119"/>
      <c r="Q162" s="119"/>
      <c r="R162" s="119"/>
      <c r="S162" s="119"/>
      <c r="T162" s="119"/>
    </row>
    <row r="163" spans="1:20" ht="15" customHeight="1" x14ac:dyDescent="0.25">
      <c r="A163" s="119"/>
      <c r="B163" s="128" t="s">
        <v>212</v>
      </c>
      <c r="C163" s="129"/>
      <c r="D163" s="129"/>
      <c r="E163" s="129"/>
      <c r="F163" s="129"/>
      <c r="G163" s="129"/>
      <c r="H163" s="129"/>
      <c r="I163" s="129"/>
      <c r="J163" s="129"/>
      <c r="K163" s="129"/>
      <c r="L163" s="130"/>
      <c r="M163" s="119"/>
      <c r="N163" s="119"/>
      <c r="O163" s="119"/>
      <c r="P163" s="119"/>
      <c r="Q163" s="119"/>
      <c r="R163" s="119"/>
      <c r="S163" s="119"/>
      <c r="T163" s="119"/>
    </row>
    <row r="164" spans="1:20" ht="15.75" thickBot="1" x14ac:dyDescent="0.3">
      <c r="A164" s="119"/>
      <c r="B164" s="92" t="s">
        <v>124</v>
      </c>
      <c r="C164" s="378"/>
      <c r="D164" s="378"/>
      <c r="E164" s="378"/>
      <c r="F164" s="378"/>
      <c r="G164" s="378"/>
      <c r="H164" s="378"/>
      <c r="I164" s="378"/>
      <c r="J164" s="378"/>
      <c r="K164" s="378"/>
      <c r="L164" s="379"/>
      <c r="M164" s="119"/>
      <c r="N164" s="119"/>
      <c r="O164" s="119"/>
      <c r="P164" s="119"/>
      <c r="Q164" s="119"/>
      <c r="R164" s="119"/>
      <c r="S164" s="119"/>
      <c r="T164" s="119"/>
    </row>
    <row r="165" spans="1:20" x14ac:dyDescent="0.25">
      <c r="A165" s="119"/>
      <c r="B165" t="s">
        <v>327</v>
      </c>
      <c r="C165" s="119"/>
      <c r="D165" s="33"/>
      <c r="E165" s="33"/>
      <c r="F165" s="33"/>
      <c r="G165" s="33"/>
      <c r="H165" s="33"/>
      <c r="I165" s="33"/>
      <c r="J165" s="33"/>
      <c r="K165" s="33"/>
      <c r="L165" s="33"/>
      <c r="M165" s="119"/>
      <c r="N165" s="119"/>
      <c r="O165" s="119"/>
      <c r="P165" s="119"/>
      <c r="Q165" s="119"/>
      <c r="R165" s="119"/>
      <c r="S165" s="119"/>
      <c r="T165" s="119"/>
    </row>
    <row r="166" spans="1:20" ht="13.5" customHeight="1" x14ac:dyDescent="0.25">
      <c r="A166" s="119"/>
      <c r="B166" s="278" t="s">
        <v>115</v>
      </c>
      <c r="C166" s="119"/>
      <c r="D166" s="33"/>
      <c r="E166" s="33"/>
      <c r="F166" s="33"/>
      <c r="G166" s="33"/>
      <c r="H166" s="33"/>
      <c r="I166" s="33"/>
      <c r="J166" s="33"/>
      <c r="K166" s="33"/>
      <c r="L166" s="33"/>
      <c r="M166" s="119"/>
      <c r="N166" s="119"/>
      <c r="O166" s="119"/>
      <c r="P166" s="119"/>
      <c r="Q166" s="119"/>
      <c r="R166" s="119"/>
      <c r="S166" s="119"/>
      <c r="T166" s="119"/>
    </row>
    <row r="167" spans="1:20" x14ac:dyDescent="0.25">
      <c r="A167" s="119"/>
      <c r="B167" s="119"/>
      <c r="C167" s="119"/>
      <c r="D167" s="119"/>
      <c r="E167" s="119"/>
      <c r="F167" s="119"/>
      <c r="G167" s="119"/>
      <c r="H167" s="119"/>
      <c r="I167" s="119"/>
      <c r="J167" s="119"/>
      <c r="K167" s="119"/>
      <c r="L167" s="119"/>
      <c r="M167" s="119"/>
      <c r="N167" s="119"/>
      <c r="O167" s="119"/>
      <c r="P167" s="119"/>
      <c r="Q167" s="119"/>
      <c r="R167" s="119"/>
      <c r="S167" s="119"/>
      <c r="T167" s="119"/>
    </row>
    <row r="168" spans="1:20" x14ac:dyDescent="0.25">
      <c r="A168" s="119"/>
      <c r="B168" s="119"/>
      <c r="C168" s="119"/>
      <c r="D168" s="119"/>
      <c r="E168" s="119"/>
      <c r="F168" s="119"/>
      <c r="G168" s="119"/>
      <c r="H168" s="119"/>
      <c r="I168" s="119"/>
      <c r="J168" s="119"/>
      <c r="K168" s="119"/>
      <c r="L168" s="119"/>
      <c r="M168" s="119"/>
      <c r="N168" s="119"/>
      <c r="O168" s="119"/>
      <c r="P168" s="119"/>
      <c r="Q168" s="119"/>
      <c r="R168" s="119"/>
      <c r="S168" s="119"/>
      <c r="T168" s="119"/>
    </row>
    <row r="169" spans="1:20" x14ac:dyDescent="0.25">
      <c r="A169" s="119"/>
      <c r="B169" s="252" t="s">
        <v>179</v>
      </c>
      <c r="C169" s="119"/>
      <c r="D169" s="119"/>
      <c r="E169" s="119"/>
      <c r="F169" s="119"/>
      <c r="G169" s="119"/>
      <c r="H169" s="119"/>
      <c r="I169" s="119"/>
      <c r="J169" s="119"/>
      <c r="K169" s="119"/>
      <c r="L169" s="119"/>
      <c r="M169" s="119"/>
      <c r="N169" s="119"/>
      <c r="O169" s="119"/>
      <c r="P169" s="119"/>
      <c r="Q169" s="119"/>
      <c r="R169" s="119"/>
      <c r="S169" s="119"/>
      <c r="T169" s="119"/>
    </row>
    <row r="170" spans="1:20" ht="23.25" customHeight="1" outlineLevel="1" x14ac:dyDescent="0.25">
      <c r="A170" s="119"/>
      <c r="B170" s="380" t="s">
        <v>122</v>
      </c>
      <c r="C170" s="245" t="s">
        <v>140</v>
      </c>
      <c r="D170" s="243"/>
      <c r="E170" s="243"/>
      <c r="F170" s="243"/>
      <c r="G170" s="243"/>
      <c r="H170" s="243"/>
      <c r="I170" s="243"/>
      <c r="J170" s="243"/>
      <c r="K170" s="243"/>
      <c r="L170" s="244"/>
      <c r="M170" s="119"/>
      <c r="N170" s="119"/>
      <c r="O170" s="119"/>
      <c r="P170" s="119"/>
      <c r="Q170" s="119"/>
      <c r="R170" s="119"/>
      <c r="S170" s="119"/>
      <c r="T170" s="119"/>
    </row>
    <row r="171" spans="1:20" ht="24" customHeight="1" outlineLevel="1" x14ac:dyDescent="0.25">
      <c r="A171" s="119"/>
      <c r="B171" s="381"/>
      <c r="C171" s="246" t="s">
        <v>141</v>
      </c>
      <c r="D171" s="90"/>
      <c r="E171" s="90"/>
      <c r="F171" s="90"/>
      <c r="G171" s="90"/>
      <c r="H171" s="90"/>
      <c r="I171" s="90"/>
      <c r="J171" s="90"/>
      <c r="K171" s="90"/>
      <c r="L171" s="91"/>
      <c r="M171" s="119"/>
      <c r="N171" s="119"/>
      <c r="O171" s="119"/>
      <c r="P171" s="119"/>
      <c r="Q171" s="119"/>
      <c r="R171" s="119"/>
      <c r="S171" s="119"/>
      <c r="T171" s="119"/>
    </row>
    <row r="172" spans="1:20" ht="27.75" customHeight="1" outlineLevel="1" x14ac:dyDescent="0.25">
      <c r="A172" s="119"/>
      <c r="B172" s="381"/>
      <c r="C172" s="246" t="s">
        <v>142</v>
      </c>
      <c r="D172" s="90"/>
      <c r="E172" s="90"/>
      <c r="F172" s="90"/>
      <c r="G172" s="90"/>
      <c r="H172" s="90"/>
      <c r="I172" s="90"/>
      <c r="J172" s="90"/>
      <c r="K172" s="90"/>
      <c r="L172" s="91"/>
      <c r="M172" s="119"/>
      <c r="N172" s="119"/>
      <c r="O172" s="119"/>
      <c r="P172" s="119"/>
      <c r="Q172" s="119"/>
      <c r="R172" s="119"/>
      <c r="S172" s="119"/>
      <c r="T172" s="119"/>
    </row>
    <row r="173" spans="1:20" ht="27.75" customHeight="1" outlineLevel="1" x14ac:dyDescent="0.25">
      <c r="A173" s="119"/>
      <c r="B173" s="382"/>
      <c r="C173" s="247" t="s">
        <v>183</v>
      </c>
      <c r="D173" s="227"/>
      <c r="E173" s="227"/>
      <c r="F173" s="227"/>
      <c r="G173" s="227"/>
      <c r="H173" s="227"/>
      <c r="I173" s="227"/>
      <c r="J173" s="227"/>
      <c r="K173" s="227"/>
      <c r="L173" s="228"/>
      <c r="M173" s="119"/>
      <c r="N173" s="119"/>
      <c r="O173" s="119"/>
      <c r="P173" s="119"/>
      <c r="Q173" s="119"/>
      <c r="R173" s="119"/>
      <c r="S173" s="119"/>
      <c r="T173" s="119"/>
    </row>
    <row r="174" spans="1:20" ht="128.25" customHeight="1" outlineLevel="1" x14ac:dyDescent="0.25">
      <c r="A174" s="119"/>
      <c r="B174" s="85" t="s">
        <v>143</v>
      </c>
      <c r="C174" s="363" t="s">
        <v>301</v>
      </c>
      <c r="D174" s="363"/>
      <c r="E174" s="363"/>
      <c r="F174" s="363"/>
      <c r="G174" s="363"/>
      <c r="H174" s="363"/>
      <c r="I174" s="363"/>
      <c r="J174" s="363"/>
      <c r="K174" s="363"/>
      <c r="L174" s="363"/>
      <c r="M174" s="119"/>
      <c r="N174" s="119"/>
      <c r="O174" s="119"/>
      <c r="P174" s="119"/>
      <c r="Q174" s="119"/>
      <c r="R174" s="119"/>
      <c r="S174" s="119"/>
      <c r="T174" s="119"/>
    </row>
    <row r="175" spans="1:20" ht="36.75" customHeight="1" outlineLevel="1" x14ac:dyDescent="0.25">
      <c r="A175" s="119"/>
      <c r="B175" s="85" t="s">
        <v>145</v>
      </c>
      <c r="C175" s="363" t="s">
        <v>300</v>
      </c>
      <c r="D175" s="363"/>
      <c r="E175" s="363"/>
      <c r="F175" s="363"/>
      <c r="G175" s="363"/>
      <c r="H175" s="363"/>
      <c r="I175" s="363"/>
      <c r="J175" s="363"/>
      <c r="K175" s="363"/>
      <c r="L175" s="363"/>
      <c r="M175" s="119"/>
      <c r="N175" s="119"/>
      <c r="O175" s="119"/>
      <c r="P175" s="119"/>
      <c r="Q175" s="119"/>
      <c r="R175" s="119"/>
      <c r="S175" s="119"/>
      <c r="T175" s="119"/>
    </row>
    <row r="176" spans="1:20" ht="78" customHeight="1" outlineLevel="1" x14ac:dyDescent="0.25">
      <c r="A176" s="119"/>
      <c r="B176" s="86" t="s">
        <v>302</v>
      </c>
      <c r="C176" s="368" t="s">
        <v>303</v>
      </c>
      <c r="D176" s="368"/>
      <c r="E176" s="368"/>
      <c r="F176" s="368"/>
      <c r="G176" s="368"/>
      <c r="H176" s="368"/>
      <c r="I176" s="368"/>
      <c r="J176" s="368"/>
      <c r="K176" s="368"/>
      <c r="L176" s="368"/>
      <c r="M176" s="119"/>
      <c r="N176" s="119"/>
      <c r="O176" s="119"/>
      <c r="P176" s="119"/>
      <c r="Q176" s="119"/>
      <c r="R176" s="119"/>
      <c r="S176" s="119"/>
      <c r="T176" s="119"/>
    </row>
    <row r="177" spans="1:20" ht="15" customHeight="1" outlineLevel="1" x14ac:dyDescent="0.25">
      <c r="A177" s="119"/>
      <c r="B177" s="394" t="s">
        <v>151</v>
      </c>
      <c r="C177" s="383" t="s">
        <v>305</v>
      </c>
      <c r="D177" s="384"/>
      <c r="E177" s="384"/>
      <c r="F177" s="384"/>
      <c r="G177" s="384"/>
      <c r="H177" s="384"/>
      <c r="I177" s="384"/>
      <c r="J177" s="384"/>
      <c r="K177" s="384"/>
      <c r="L177" s="385"/>
      <c r="M177" s="119"/>
      <c r="N177" s="119"/>
      <c r="O177" s="119"/>
      <c r="P177" s="119"/>
      <c r="Q177" s="119"/>
      <c r="R177" s="119"/>
      <c r="S177" s="119"/>
      <c r="T177" s="119"/>
    </row>
    <row r="178" spans="1:20" ht="15" customHeight="1" outlineLevel="1" x14ac:dyDescent="0.25">
      <c r="A178" s="119"/>
      <c r="B178" s="395"/>
      <c r="C178" s="89" t="s">
        <v>304</v>
      </c>
      <c r="D178" s="229"/>
      <c r="E178" s="229"/>
      <c r="F178" s="229"/>
      <c r="G178" s="229"/>
      <c r="H178" s="229"/>
      <c r="I178" s="229"/>
      <c r="J178" s="229"/>
      <c r="K178" s="229"/>
      <c r="L178" s="230"/>
      <c r="M178" s="119"/>
      <c r="N178" s="119"/>
      <c r="O178" s="119"/>
      <c r="P178" s="119"/>
      <c r="Q178" s="119"/>
      <c r="R178" s="119"/>
      <c r="S178" s="119"/>
      <c r="T178" s="119"/>
    </row>
    <row r="179" spans="1:20" ht="15" customHeight="1" outlineLevel="1" x14ac:dyDescent="0.25">
      <c r="A179" s="119"/>
      <c r="B179" s="395"/>
      <c r="C179" s="89" t="s">
        <v>310</v>
      </c>
      <c r="D179" s="229"/>
      <c r="E179" s="229"/>
      <c r="F179" s="229"/>
      <c r="G179" s="229"/>
      <c r="H179" s="229"/>
      <c r="I179" s="229"/>
      <c r="J179" s="229"/>
      <c r="K179" s="229"/>
      <c r="L179" s="230"/>
      <c r="M179" s="119"/>
      <c r="N179" s="119"/>
      <c r="O179" s="119"/>
      <c r="P179" s="119"/>
      <c r="Q179" s="119"/>
      <c r="R179" s="119"/>
      <c r="S179" s="119"/>
      <c r="T179" s="119"/>
    </row>
    <row r="180" spans="1:20" outlineLevel="1" x14ac:dyDescent="0.25">
      <c r="A180" s="119"/>
      <c r="B180" s="395"/>
      <c r="C180" s="89" t="s">
        <v>311</v>
      </c>
      <c r="D180" s="90"/>
      <c r="E180" s="90"/>
      <c r="F180" s="90"/>
      <c r="G180" s="90"/>
      <c r="H180" s="87"/>
      <c r="I180" s="87"/>
      <c r="J180" s="87"/>
      <c r="K180" s="87"/>
      <c r="L180" s="88"/>
      <c r="M180" s="119"/>
      <c r="N180" s="119"/>
      <c r="O180" s="119"/>
      <c r="P180" s="119"/>
      <c r="Q180" s="119"/>
      <c r="R180" s="119"/>
      <c r="S180" s="119"/>
      <c r="T180" s="119"/>
    </row>
    <row r="181" spans="1:20" outlineLevel="1" x14ac:dyDescent="0.25">
      <c r="A181" s="119"/>
      <c r="B181" s="395"/>
      <c r="C181" s="89" t="s">
        <v>312</v>
      </c>
      <c r="D181" s="90"/>
      <c r="E181" s="90"/>
      <c r="F181" s="90"/>
      <c r="G181" s="90"/>
      <c r="H181" s="90"/>
      <c r="I181" s="90"/>
      <c r="J181" s="90"/>
      <c r="K181" s="90"/>
      <c r="L181" s="91"/>
      <c r="M181" s="119"/>
      <c r="N181" s="119"/>
      <c r="O181" s="119"/>
      <c r="P181" s="119"/>
      <c r="Q181" s="119"/>
      <c r="R181" s="119"/>
      <c r="S181" s="119"/>
      <c r="T181" s="119"/>
    </row>
    <row r="182" spans="1:20" outlineLevel="1" x14ac:dyDescent="0.25">
      <c r="A182" s="119"/>
      <c r="B182" s="395"/>
      <c r="C182" s="89" t="s">
        <v>313</v>
      </c>
      <c r="D182" s="90"/>
      <c r="E182" s="90"/>
      <c r="F182" s="90"/>
      <c r="G182" s="90"/>
      <c r="H182" s="90"/>
      <c r="I182" s="90"/>
      <c r="J182" s="90"/>
      <c r="K182" s="90"/>
      <c r="L182" s="91"/>
      <c r="M182" s="119"/>
      <c r="N182" s="119"/>
      <c r="O182" s="119"/>
      <c r="P182" s="119"/>
      <c r="Q182" s="119"/>
      <c r="R182" s="119"/>
      <c r="S182" s="119"/>
      <c r="T182" s="119"/>
    </row>
    <row r="183" spans="1:20" ht="48" customHeight="1" outlineLevel="1" x14ac:dyDescent="0.25">
      <c r="A183" s="119"/>
      <c r="B183" s="86" t="s">
        <v>157</v>
      </c>
      <c r="C183" s="367" t="s">
        <v>306</v>
      </c>
      <c r="D183" s="367"/>
      <c r="E183" s="367"/>
      <c r="F183" s="367"/>
      <c r="G183" s="367"/>
      <c r="H183" s="367"/>
      <c r="I183" s="367"/>
      <c r="J183" s="367"/>
      <c r="K183" s="367"/>
      <c r="L183" s="367"/>
      <c r="M183" s="119"/>
      <c r="N183" s="119"/>
      <c r="O183" s="119"/>
      <c r="P183" s="119"/>
      <c r="Q183" s="119"/>
      <c r="R183" s="119"/>
      <c r="S183" s="119"/>
      <c r="T183" s="119"/>
    </row>
    <row r="184" spans="1:20" ht="45" customHeight="1" outlineLevel="1" x14ac:dyDescent="0.25">
      <c r="A184" s="119"/>
      <c r="B184" s="86" t="s">
        <v>159</v>
      </c>
      <c r="C184" s="367" t="s">
        <v>307</v>
      </c>
      <c r="D184" s="367"/>
      <c r="E184" s="367"/>
      <c r="F184" s="367"/>
      <c r="G184" s="367"/>
      <c r="H184" s="367"/>
      <c r="I184" s="367"/>
      <c r="J184" s="367"/>
      <c r="K184" s="367"/>
      <c r="L184" s="367"/>
      <c r="M184" s="119"/>
      <c r="N184" s="119"/>
      <c r="O184" s="119"/>
      <c r="P184" s="119"/>
      <c r="Q184" s="119"/>
      <c r="R184" s="119"/>
      <c r="S184" s="119"/>
      <c r="T184" s="119"/>
    </row>
    <row r="185" spans="1:20" ht="30" outlineLevel="1" x14ac:dyDescent="0.25">
      <c r="A185" s="119"/>
      <c r="B185" s="86" t="s">
        <v>160</v>
      </c>
      <c r="C185" s="369" t="s">
        <v>308</v>
      </c>
      <c r="D185" s="369"/>
      <c r="E185" s="369"/>
      <c r="F185" s="369"/>
      <c r="G185" s="369"/>
      <c r="H185" s="369"/>
      <c r="I185" s="369"/>
      <c r="J185" s="369"/>
      <c r="K185" s="369"/>
      <c r="L185" s="369"/>
      <c r="M185" s="119"/>
      <c r="N185" s="119"/>
      <c r="O185" s="119"/>
      <c r="P185" s="119"/>
      <c r="Q185" s="119"/>
      <c r="R185" s="119"/>
      <c r="S185" s="119"/>
      <c r="T185" s="119"/>
    </row>
    <row r="186" spans="1:20" outlineLevel="1" x14ac:dyDescent="0.25">
      <c r="A186" s="119"/>
      <c r="B186" s="86" t="s">
        <v>161</v>
      </c>
      <c r="C186" s="365" t="s">
        <v>126</v>
      </c>
      <c r="D186" s="365"/>
      <c r="E186" s="365"/>
      <c r="F186" s="365"/>
      <c r="G186" s="365"/>
      <c r="H186" s="365"/>
      <c r="I186" s="365"/>
      <c r="J186" s="365"/>
      <c r="K186" s="365"/>
      <c r="L186" s="365"/>
      <c r="M186" s="119"/>
      <c r="N186" s="119"/>
      <c r="O186" s="119"/>
      <c r="P186" s="119"/>
      <c r="Q186" s="119"/>
      <c r="R186" s="119"/>
      <c r="S186" s="119"/>
      <c r="T186" s="119"/>
    </row>
    <row r="187" spans="1:20" ht="54" customHeight="1" outlineLevel="1" x14ac:dyDescent="0.25">
      <c r="A187" s="119"/>
      <c r="B187" s="85" t="s">
        <v>164</v>
      </c>
      <c r="C187" s="364" t="s">
        <v>139</v>
      </c>
      <c r="D187" s="364"/>
      <c r="E187" s="364"/>
      <c r="F187" s="364"/>
      <c r="G187" s="364"/>
      <c r="H187" s="364"/>
      <c r="I187" s="364"/>
      <c r="J187" s="364"/>
      <c r="K187" s="364"/>
      <c r="L187" s="364"/>
      <c r="M187" s="119"/>
      <c r="N187" s="119"/>
      <c r="O187" s="119"/>
      <c r="P187" s="119"/>
      <c r="Q187" s="119"/>
      <c r="R187" s="119"/>
      <c r="S187" s="119"/>
      <c r="T187" s="119"/>
    </row>
    <row r="188" spans="1:20" ht="45" outlineLevel="1" x14ac:dyDescent="0.25">
      <c r="A188" s="119"/>
      <c r="B188" s="86" t="s">
        <v>165</v>
      </c>
      <c r="C188" s="366" t="s">
        <v>291</v>
      </c>
      <c r="D188" s="366"/>
      <c r="E188" s="366"/>
      <c r="F188" s="366"/>
      <c r="G188" s="366"/>
      <c r="H188" s="366"/>
      <c r="I188" s="366"/>
      <c r="J188" s="366"/>
      <c r="K188" s="366"/>
      <c r="L188" s="366"/>
      <c r="M188" s="119"/>
      <c r="N188" s="119"/>
      <c r="O188" s="119"/>
      <c r="P188" s="119"/>
      <c r="Q188" s="119"/>
      <c r="R188" s="119"/>
      <c r="S188" s="119"/>
      <c r="T188" s="119"/>
    </row>
    <row r="189" spans="1:20" ht="22.5" customHeight="1" outlineLevel="1" x14ac:dyDescent="0.25">
      <c r="A189" s="119"/>
      <c r="B189" s="391" t="s">
        <v>166</v>
      </c>
      <c r="C189" s="241" t="s">
        <v>294</v>
      </c>
      <c r="D189" s="241"/>
      <c r="E189" s="241"/>
      <c r="F189" s="241"/>
      <c r="G189" s="241"/>
      <c r="H189" s="241"/>
      <c r="I189" s="241"/>
      <c r="J189" s="241"/>
      <c r="K189" s="241"/>
      <c r="L189" s="242"/>
      <c r="M189" s="119"/>
      <c r="N189" s="119"/>
      <c r="O189" s="119"/>
      <c r="P189" s="119"/>
      <c r="Q189" s="119"/>
      <c r="R189" s="119"/>
      <c r="S189" s="119"/>
      <c r="T189" s="119"/>
    </row>
    <row r="190" spans="1:20" ht="24.75" customHeight="1" outlineLevel="1" x14ac:dyDescent="0.25">
      <c r="A190" s="119"/>
      <c r="B190" s="392"/>
      <c r="C190" s="240" t="s">
        <v>297</v>
      </c>
      <c r="D190" s="241"/>
      <c r="E190" s="241"/>
      <c r="F190" s="241"/>
      <c r="G190" s="241"/>
      <c r="H190" s="241"/>
      <c r="I190" s="241"/>
      <c r="J190" s="241"/>
      <c r="K190" s="241"/>
      <c r="L190" s="242"/>
      <c r="M190" s="119"/>
      <c r="N190" s="119"/>
      <c r="O190" s="119"/>
      <c r="P190" s="119"/>
      <c r="Q190" s="119"/>
      <c r="R190" s="119"/>
      <c r="S190" s="119"/>
      <c r="T190" s="119"/>
    </row>
    <row r="191" spans="1:20" ht="24.75" customHeight="1" outlineLevel="1" x14ac:dyDescent="0.25">
      <c r="A191" s="119"/>
      <c r="B191" s="393"/>
      <c r="C191" s="240" t="s">
        <v>296</v>
      </c>
      <c r="D191" s="241"/>
      <c r="E191" s="241"/>
      <c r="F191" s="241"/>
      <c r="G191" s="241"/>
      <c r="H191" s="241"/>
      <c r="I191" s="241"/>
      <c r="J191" s="241"/>
      <c r="K191" s="241"/>
      <c r="L191" s="242"/>
      <c r="M191" s="119"/>
      <c r="N191" s="119"/>
      <c r="O191" s="119"/>
      <c r="P191" s="119"/>
      <c r="Q191" s="119"/>
      <c r="R191" s="119"/>
      <c r="S191" s="119"/>
      <c r="T191" s="119"/>
    </row>
    <row r="192" spans="1:20" ht="97.5" customHeight="1" outlineLevel="1" x14ac:dyDescent="0.25">
      <c r="A192" s="119"/>
      <c r="B192" s="86" t="s">
        <v>167</v>
      </c>
      <c r="C192" s="367" t="s">
        <v>316</v>
      </c>
      <c r="D192" s="367"/>
      <c r="E192" s="367"/>
      <c r="F192" s="367"/>
      <c r="G192" s="367"/>
      <c r="H192" s="367"/>
      <c r="I192" s="367"/>
      <c r="J192" s="367"/>
      <c r="K192" s="367"/>
      <c r="L192" s="367"/>
      <c r="M192" s="119"/>
      <c r="N192" s="119"/>
      <c r="O192" s="119"/>
      <c r="P192" s="119"/>
      <c r="Q192" s="119"/>
      <c r="R192" s="119"/>
      <c r="S192" s="119"/>
      <c r="T192" s="119"/>
    </row>
    <row r="193" spans="1:20" ht="51" customHeight="1" outlineLevel="1" x14ac:dyDescent="0.25">
      <c r="A193" s="119"/>
      <c r="B193" s="86" t="s">
        <v>168</v>
      </c>
      <c r="C193" s="367" t="s">
        <v>319</v>
      </c>
      <c r="D193" s="367"/>
      <c r="E193" s="367"/>
      <c r="F193" s="367"/>
      <c r="G193" s="367"/>
      <c r="H193" s="367"/>
      <c r="I193" s="367"/>
      <c r="J193" s="367"/>
      <c r="K193" s="367"/>
      <c r="L193" s="367"/>
      <c r="M193" s="119"/>
      <c r="N193" s="119"/>
      <c r="O193" s="119"/>
      <c r="P193" s="119"/>
      <c r="Q193" s="119"/>
      <c r="R193" s="119"/>
      <c r="S193" s="119"/>
      <c r="T193" s="119"/>
    </row>
    <row r="194" spans="1:20" ht="62.25" customHeight="1" outlineLevel="1" x14ac:dyDescent="0.25">
      <c r="A194" s="119"/>
      <c r="B194" s="86" t="s">
        <v>171</v>
      </c>
      <c r="C194" s="367" t="s">
        <v>320</v>
      </c>
      <c r="D194" s="367"/>
      <c r="E194" s="367"/>
      <c r="F194" s="367"/>
      <c r="G194" s="367"/>
      <c r="H194" s="367"/>
      <c r="I194" s="367"/>
      <c r="J194" s="367"/>
      <c r="K194" s="367"/>
      <c r="L194" s="367"/>
      <c r="M194" s="119"/>
      <c r="N194" s="119"/>
      <c r="O194" s="119"/>
      <c r="P194" s="119"/>
      <c r="Q194" s="119"/>
      <c r="R194" s="119"/>
      <c r="S194" s="119"/>
      <c r="T194" s="119"/>
    </row>
    <row r="195" spans="1:20" x14ac:dyDescent="0.25">
      <c r="A195" s="119"/>
      <c r="B195" s="119"/>
      <c r="C195" s="119"/>
      <c r="D195" s="119"/>
      <c r="E195" s="119"/>
      <c r="F195" s="119"/>
      <c r="G195" s="119"/>
      <c r="H195" s="119"/>
      <c r="I195" s="119"/>
      <c r="J195" s="119"/>
      <c r="K195" s="119"/>
      <c r="L195" s="119"/>
      <c r="M195" s="119"/>
      <c r="N195" s="119"/>
      <c r="O195" s="119"/>
      <c r="P195" s="119"/>
      <c r="Q195" s="119"/>
      <c r="R195" s="119"/>
      <c r="S195" s="119"/>
      <c r="T195" s="119"/>
    </row>
    <row r="196" spans="1:20" x14ac:dyDescent="0.25">
      <c r="A196" s="119"/>
      <c r="B196" s="275"/>
      <c r="C196" s="275"/>
      <c r="D196" s="119"/>
      <c r="E196" s="119"/>
      <c r="F196" s="119"/>
      <c r="G196" s="119"/>
      <c r="H196" s="119"/>
      <c r="I196" s="119"/>
      <c r="J196" s="119"/>
      <c r="K196" s="119"/>
      <c r="L196" s="119"/>
      <c r="M196" s="119"/>
      <c r="N196" s="119"/>
      <c r="O196" s="119"/>
      <c r="P196" s="119"/>
      <c r="Q196" s="119"/>
      <c r="R196" s="119"/>
      <c r="S196" s="119"/>
      <c r="T196" s="119"/>
    </row>
    <row r="197" spans="1:20" ht="14.25" customHeight="1" x14ac:dyDescent="0.25">
      <c r="A197" s="119"/>
      <c r="B197" s="370" t="s">
        <v>192</v>
      </c>
      <c r="C197" s="277" t="s">
        <v>193</v>
      </c>
      <c r="D197" s="119"/>
      <c r="E197" s="119"/>
      <c r="F197" s="119"/>
      <c r="G197" s="119"/>
      <c r="H197" s="119"/>
      <c r="I197" s="119"/>
      <c r="J197" s="119"/>
      <c r="K197" s="119"/>
      <c r="L197" s="119"/>
      <c r="M197" s="119"/>
      <c r="N197" s="119"/>
      <c r="O197" s="119"/>
      <c r="P197" s="119"/>
      <c r="Q197" s="119"/>
      <c r="R197" s="119"/>
      <c r="S197" s="119"/>
      <c r="T197" s="119"/>
    </row>
    <row r="198" spans="1:20" ht="17.25" customHeight="1" x14ac:dyDescent="0.25">
      <c r="A198" s="119"/>
      <c r="B198" s="370"/>
      <c r="C198" s="277" t="s">
        <v>194</v>
      </c>
      <c r="D198" s="119"/>
      <c r="E198" s="119"/>
      <c r="F198" s="119"/>
      <c r="G198" s="119"/>
      <c r="H198" s="119"/>
      <c r="I198" s="119"/>
      <c r="J198" s="119"/>
      <c r="K198" s="119"/>
      <c r="L198" s="119"/>
      <c r="M198" s="119"/>
      <c r="N198" s="119"/>
      <c r="O198" s="119"/>
      <c r="P198" s="119"/>
      <c r="Q198" s="119"/>
      <c r="R198" s="119"/>
      <c r="S198" s="119"/>
      <c r="T198" s="119"/>
    </row>
    <row r="199" spans="1:20" ht="14.25" customHeight="1" x14ac:dyDescent="0.25">
      <c r="A199" s="119"/>
      <c r="B199" s="370"/>
      <c r="C199" s="277" t="s">
        <v>195</v>
      </c>
      <c r="D199" s="119"/>
      <c r="E199" s="119"/>
      <c r="F199" s="119"/>
      <c r="G199" s="119"/>
      <c r="H199" s="119"/>
      <c r="I199" s="119"/>
      <c r="J199" s="119"/>
      <c r="K199" s="119"/>
      <c r="L199" s="119"/>
      <c r="M199" s="119"/>
      <c r="N199" s="119"/>
      <c r="O199" s="119"/>
      <c r="P199" s="119"/>
      <c r="Q199" s="119"/>
      <c r="R199" s="119"/>
      <c r="S199" s="119"/>
      <c r="T199" s="119"/>
    </row>
    <row r="200" spans="1:20" ht="16.5" customHeight="1" x14ac:dyDescent="0.25">
      <c r="A200" s="119"/>
      <c r="B200" s="370"/>
      <c r="C200" s="277" t="s">
        <v>196</v>
      </c>
      <c r="D200" s="119"/>
      <c r="E200" s="119"/>
      <c r="F200" s="119"/>
      <c r="G200" s="119"/>
      <c r="H200" s="119"/>
      <c r="I200" s="119"/>
      <c r="J200" s="119"/>
      <c r="K200" s="119"/>
      <c r="L200" s="119"/>
      <c r="M200" s="119"/>
      <c r="N200" s="119"/>
      <c r="O200" s="119"/>
      <c r="P200" s="119"/>
      <c r="Q200" s="119"/>
      <c r="R200" s="119"/>
      <c r="S200" s="119"/>
      <c r="T200" s="119"/>
    </row>
    <row r="201" spans="1:20" x14ac:dyDescent="0.25">
      <c r="A201" s="119"/>
      <c r="B201" s="370"/>
      <c r="C201" s="277" t="s">
        <v>197</v>
      </c>
      <c r="D201" s="119"/>
      <c r="E201" s="119"/>
      <c r="F201" s="119"/>
      <c r="G201" s="119"/>
      <c r="H201" s="119"/>
      <c r="I201" s="119"/>
      <c r="J201" s="119"/>
      <c r="K201" s="119"/>
      <c r="L201" s="119"/>
      <c r="M201" s="119"/>
      <c r="N201" s="119"/>
      <c r="O201" s="119"/>
      <c r="P201" s="119"/>
      <c r="Q201" s="119"/>
      <c r="R201" s="119"/>
      <c r="S201" s="119"/>
      <c r="T201" s="119"/>
    </row>
    <row r="202" spans="1:20" x14ac:dyDescent="0.25">
      <c r="A202" s="119"/>
      <c r="B202" s="370"/>
      <c r="C202" s="277" t="s">
        <v>198</v>
      </c>
      <c r="D202" s="119"/>
      <c r="E202" s="119"/>
      <c r="F202" s="119"/>
      <c r="G202" s="119"/>
      <c r="H202" s="119"/>
      <c r="I202" s="119"/>
      <c r="J202" s="119"/>
      <c r="K202" s="119"/>
      <c r="L202" s="119"/>
      <c r="M202" s="119"/>
      <c r="N202" s="119"/>
      <c r="O202" s="119"/>
      <c r="P202" s="119"/>
      <c r="Q202" s="119"/>
      <c r="R202" s="119"/>
      <c r="S202" s="119"/>
      <c r="T202" s="119"/>
    </row>
    <row r="203" spans="1:20" ht="15" customHeight="1" x14ac:dyDescent="0.25">
      <c r="A203" s="119"/>
      <c r="B203" s="370"/>
      <c r="C203" s="277" t="s">
        <v>199</v>
      </c>
      <c r="D203" s="119"/>
      <c r="E203" s="119"/>
      <c r="F203" s="119"/>
      <c r="G203" s="119"/>
      <c r="H203" s="119"/>
      <c r="I203" s="119"/>
      <c r="J203" s="119"/>
      <c r="K203" s="119"/>
      <c r="L203" s="119"/>
      <c r="M203" s="119"/>
      <c r="N203" s="119"/>
      <c r="O203" s="119"/>
      <c r="P203" s="119"/>
      <c r="Q203" s="119"/>
      <c r="R203" s="119"/>
      <c r="S203" s="119"/>
      <c r="T203" s="119"/>
    </row>
    <row r="204" spans="1:20" x14ac:dyDescent="0.25">
      <c r="A204" s="119"/>
      <c r="B204" s="276"/>
      <c r="C204" s="276"/>
      <c r="D204" s="119"/>
      <c r="E204" s="119"/>
      <c r="F204" s="119"/>
      <c r="G204" s="119"/>
      <c r="H204" s="119"/>
      <c r="I204" s="119"/>
      <c r="J204" s="119"/>
      <c r="K204" s="119"/>
      <c r="L204" s="119"/>
      <c r="M204" s="119"/>
      <c r="N204" s="119"/>
      <c r="O204" s="119"/>
      <c r="P204" s="119"/>
      <c r="Q204" s="119"/>
      <c r="R204" s="119"/>
      <c r="S204" s="119"/>
      <c r="T204" s="119"/>
    </row>
    <row r="205" spans="1:20" x14ac:dyDescent="0.25">
      <c r="A205" s="119"/>
      <c r="B205" s="276"/>
      <c r="C205" s="276"/>
      <c r="D205" s="119"/>
      <c r="E205" s="119"/>
      <c r="F205" s="119"/>
      <c r="G205" s="119"/>
      <c r="H205" s="119"/>
      <c r="I205" s="119"/>
      <c r="J205" s="119"/>
      <c r="K205" s="119"/>
      <c r="L205" s="119"/>
      <c r="M205" s="119"/>
      <c r="N205" s="119"/>
      <c r="O205" s="119"/>
      <c r="P205" s="119"/>
      <c r="Q205" s="119"/>
      <c r="R205" s="119"/>
      <c r="S205" s="119"/>
      <c r="T205" s="119"/>
    </row>
    <row r="206" spans="1:20" ht="15.75" x14ac:dyDescent="0.25">
      <c r="A206" s="5">
        <v>5</v>
      </c>
      <c r="B206" s="6"/>
      <c r="C206" s="7"/>
      <c r="D206" s="8"/>
      <c r="E206" s="8"/>
      <c r="F206" s="8"/>
      <c r="G206" s="8"/>
      <c r="H206" s="8"/>
      <c r="I206" s="8"/>
      <c r="J206" s="8"/>
      <c r="K206" s="8"/>
      <c r="L206" s="8"/>
      <c r="M206" s="119"/>
    </row>
    <row r="207" spans="1:20" x14ac:dyDescent="0.25">
      <c r="C207" s="361"/>
      <c r="D207" s="361"/>
      <c r="E207" s="361"/>
    </row>
    <row r="208" spans="1:20" x14ac:dyDescent="0.25">
      <c r="C208" s="361"/>
      <c r="D208" s="361"/>
      <c r="E208" s="361"/>
    </row>
    <row r="209" spans="3:5" x14ac:dyDescent="0.25">
      <c r="C209" s="361"/>
      <c r="D209" s="361"/>
      <c r="E209" s="361"/>
    </row>
  </sheetData>
  <mergeCells count="70">
    <mergeCell ref="B87:C87"/>
    <mergeCell ref="M117:T117"/>
    <mergeCell ref="M43:T46"/>
    <mergeCell ref="B189:B191"/>
    <mergeCell ref="B177:B182"/>
    <mergeCell ref="B108:L108"/>
    <mergeCell ref="B115:L115"/>
    <mergeCell ref="C118:I118"/>
    <mergeCell ref="C117:L117"/>
    <mergeCell ref="B116:L116"/>
    <mergeCell ref="C121:L121"/>
    <mergeCell ref="B143:L143"/>
    <mergeCell ref="B120:L120"/>
    <mergeCell ref="C124:L124"/>
    <mergeCell ref="B123:L123"/>
    <mergeCell ref="C127:L127"/>
    <mergeCell ref="B197:B203"/>
    <mergeCell ref="B144:L144"/>
    <mergeCell ref="C145:L145"/>
    <mergeCell ref="C148:L148"/>
    <mergeCell ref="B147:L147"/>
    <mergeCell ref="C151:L151"/>
    <mergeCell ref="B146:L146"/>
    <mergeCell ref="B149:L149"/>
    <mergeCell ref="B152:L152"/>
    <mergeCell ref="C164:L164"/>
    <mergeCell ref="B170:B173"/>
    <mergeCell ref="C177:L177"/>
    <mergeCell ref="C207:E207"/>
    <mergeCell ref="C208:E208"/>
    <mergeCell ref="C209:E209"/>
    <mergeCell ref="C162:L162"/>
    <mergeCell ref="C174:L174"/>
    <mergeCell ref="C187:L187"/>
    <mergeCell ref="C186:L186"/>
    <mergeCell ref="C188:L188"/>
    <mergeCell ref="C194:L194"/>
    <mergeCell ref="C193:L193"/>
    <mergeCell ref="C192:L192"/>
    <mergeCell ref="C175:L175"/>
    <mergeCell ref="C176:L176"/>
    <mergeCell ref="C184:L184"/>
    <mergeCell ref="C185:L185"/>
    <mergeCell ref="C183:L183"/>
    <mergeCell ref="B126:L126"/>
    <mergeCell ref="B122:L122"/>
    <mergeCell ref="B125:L125"/>
    <mergeCell ref="B138:L138"/>
    <mergeCell ref="C160:L160"/>
    <mergeCell ref="B159:L159"/>
    <mergeCell ref="C154:L154"/>
    <mergeCell ref="C157:L157"/>
    <mergeCell ref="B156:L156"/>
    <mergeCell ref="C142:L142"/>
    <mergeCell ref="M88:S89"/>
    <mergeCell ref="B153:L153"/>
    <mergeCell ref="B128:L128"/>
    <mergeCell ref="B131:L131"/>
    <mergeCell ref="B134:L134"/>
    <mergeCell ref="B137:L137"/>
    <mergeCell ref="B140:L140"/>
    <mergeCell ref="B141:L141"/>
    <mergeCell ref="B150:L150"/>
    <mergeCell ref="C130:L130"/>
    <mergeCell ref="B129:L129"/>
    <mergeCell ref="C136:L136"/>
    <mergeCell ref="B135:L135"/>
    <mergeCell ref="C139:L139"/>
    <mergeCell ref="B132:L132"/>
    <mergeCell ref="C133:L133"/>
  </mergeCells>
  <dataValidations count="16">
    <dataValidation type="list" allowBlank="1" showInputMessage="1" showErrorMessage="1" sqref="C118:I118">
      <formula1>$C$170:$C$173</formula1>
    </dataValidation>
    <dataValidation type="list" allowBlank="1" showInputMessage="1" showErrorMessage="1" sqref="C145:L145">
      <formula1>$C$187</formula1>
    </dataValidation>
    <dataValidation type="list" allowBlank="1" showInputMessage="1" showErrorMessage="1" sqref="C148:L148">
      <formula1>$C$188</formula1>
    </dataValidation>
    <dataValidation type="list" allowBlank="1" showInputMessage="1" showErrorMessage="1" sqref="C121:L121">
      <formula1>$C$174</formula1>
    </dataValidation>
    <dataValidation type="list" allowBlank="1" showInputMessage="1" showErrorMessage="1" sqref="C124:L124">
      <formula1>$C$175</formula1>
    </dataValidation>
    <dataValidation type="list" allowBlank="1" showInputMessage="1" showErrorMessage="1" sqref="C127:L127">
      <formula1>$C$176</formula1>
    </dataValidation>
    <dataValidation type="list" allowBlank="1" showInputMessage="1" showErrorMessage="1" sqref="C130:L130">
      <formula1>$C$177:$C$182</formula1>
    </dataValidation>
    <dataValidation type="list" allowBlank="1" showInputMessage="1" showErrorMessage="1" sqref="C136:L136">
      <formula1>$C$184</formula1>
    </dataValidation>
    <dataValidation type="list" allowBlank="1" showInputMessage="1" showErrorMessage="1" sqref="C139:L139">
      <formula1>$C$185</formula1>
    </dataValidation>
    <dataValidation type="list" allowBlank="1" showInputMessage="1" showErrorMessage="1" sqref="C133:L133">
      <formula1>$C$183</formula1>
    </dataValidation>
    <dataValidation type="list" allowBlank="1" showInputMessage="1" showErrorMessage="1" sqref="C142:L142">
      <formula1>$C$186</formula1>
    </dataValidation>
    <dataValidation type="list" allowBlank="1" showInputMessage="1" showErrorMessage="1" sqref="C151:L151">
      <formula1>$C$189:$C$191</formula1>
    </dataValidation>
    <dataValidation type="list" allowBlank="1" showInputMessage="1" showErrorMessage="1" sqref="C154:L154">
      <formula1>$C$192</formula1>
    </dataValidation>
    <dataValidation type="list" allowBlank="1" showInputMessage="1" showErrorMessage="1" sqref="C157:L157">
      <formula1>$C$193</formula1>
    </dataValidation>
    <dataValidation type="list" allowBlank="1" showInputMessage="1" showErrorMessage="1" sqref="C160:L160 C164">
      <formula1>$C$194</formula1>
    </dataValidation>
    <dataValidation type="list" allowBlank="1" showInputMessage="1" showErrorMessage="1" sqref="C162:L162">
      <formula1>$C$197:$C$203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C25" sqref="C25"/>
    </sheetView>
  </sheetViews>
  <sheetFormatPr defaultRowHeight="15" x14ac:dyDescent="0.25"/>
  <cols>
    <col min="2" max="2" width="35" customWidth="1"/>
    <col min="3" max="3" width="18.140625" customWidth="1"/>
  </cols>
  <sheetData>
    <row r="1" spans="1:14" x14ac:dyDescent="0.25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</row>
    <row r="2" spans="1:14" ht="18.75" x14ac:dyDescent="0.3">
      <c r="A2" s="1"/>
      <c r="B2" s="43" t="s">
        <v>69</v>
      </c>
      <c r="C2" s="2"/>
      <c r="D2" s="2"/>
      <c r="E2" s="2"/>
      <c r="F2" s="2"/>
      <c r="G2" s="2"/>
      <c r="H2" s="2"/>
      <c r="I2" s="2"/>
      <c r="J2" s="2"/>
      <c r="K2" s="2"/>
      <c r="L2" s="2"/>
      <c r="M2" s="119"/>
      <c r="N2" s="119"/>
    </row>
    <row r="3" spans="1:14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19"/>
      <c r="N3" s="119"/>
    </row>
    <row r="4" spans="1:14" ht="15.75" x14ac:dyDescent="0.25">
      <c r="A4" s="1"/>
      <c r="B4" s="3"/>
      <c r="C4" s="4"/>
      <c r="D4" s="2"/>
      <c r="E4" s="2"/>
      <c r="F4" s="2"/>
      <c r="G4" s="2"/>
      <c r="H4" s="2"/>
      <c r="I4" s="2"/>
      <c r="J4" s="2"/>
      <c r="K4" s="2"/>
      <c r="L4" s="2"/>
      <c r="M4" s="119"/>
      <c r="N4" s="119"/>
    </row>
    <row r="5" spans="1:14" x14ac:dyDescent="0.25">
      <c r="A5" s="119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</row>
    <row r="6" spans="1:14" x14ac:dyDescent="0.25">
      <c r="A6" s="119"/>
      <c r="B6" s="83" t="str">
        <f>'5.Исх данные'!B91</f>
        <v>Макропараметры, утв. Компанией (письмо №08/16-3935 от 15.09.2022)</v>
      </c>
      <c r="C6" s="83"/>
      <c r="D6" s="83"/>
      <c r="E6" s="83"/>
      <c r="F6" s="83"/>
      <c r="G6" s="83"/>
      <c r="H6" s="83"/>
      <c r="I6" s="83"/>
      <c r="J6" s="83"/>
      <c r="K6" s="83"/>
      <c r="L6" s="83"/>
      <c r="M6" s="119"/>
      <c r="N6" s="119"/>
    </row>
    <row r="7" spans="1:14" x14ac:dyDescent="0.25">
      <c r="A7" s="119"/>
      <c r="B7" s="11" t="s">
        <v>70</v>
      </c>
      <c r="C7" s="11"/>
      <c r="D7" s="11">
        <f>'5.Исх данные'!D92</f>
        <v>2022</v>
      </c>
      <c r="E7" s="11">
        <f>'5.Исх данные'!E92</f>
        <v>2023</v>
      </c>
      <c r="F7" s="11">
        <f>'5.Исх данные'!F92</f>
        <v>2024</v>
      </c>
      <c r="G7" s="11">
        <f>'5.Исх данные'!G92</f>
        <v>2025</v>
      </c>
      <c r="H7" s="11">
        <f>'5.Исх данные'!H92</f>
        <v>2026</v>
      </c>
      <c r="I7" s="11" t="str">
        <f>'5.Исх данные'!I92</f>
        <v>2027+</v>
      </c>
      <c r="J7" s="11"/>
      <c r="K7" s="11"/>
      <c r="L7" s="11"/>
      <c r="M7" s="119"/>
      <c r="N7" s="119"/>
    </row>
    <row r="8" spans="1:14" x14ac:dyDescent="0.25">
      <c r="A8" s="119"/>
      <c r="B8" s="11" t="s">
        <v>71</v>
      </c>
      <c r="C8" s="24" t="s">
        <v>5</v>
      </c>
      <c r="D8" s="11">
        <f>'5.Исх данные'!D93</f>
        <v>5</v>
      </c>
      <c r="E8" s="11"/>
      <c r="F8" s="11"/>
      <c r="G8" s="11"/>
      <c r="H8" s="11"/>
      <c r="I8" s="11"/>
      <c r="J8" s="11"/>
      <c r="K8" s="11"/>
      <c r="L8" s="11"/>
      <c r="M8" s="119"/>
      <c r="N8" s="119"/>
    </row>
    <row r="9" spans="1:14" x14ac:dyDescent="0.25">
      <c r="A9" s="119"/>
      <c r="B9" s="11" t="s">
        <v>72</v>
      </c>
      <c r="C9" s="24" t="s">
        <v>73</v>
      </c>
      <c r="D9" s="11">
        <f>'5.Исх данные'!D94</f>
        <v>0.2</v>
      </c>
      <c r="E9" s="11"/>
      <c r="F9" s="11"/>
      <c r="G9" s="11"/>
      <c r="H9" s="11"/>
      <c r="I9" s="11"/>
      <c r="J9" s="11"/>
      <c r="K9" s="11"/>
      <c r="L9" s="11"/>
      <c r="M9" s="119"/>
      <c r="N9" s="119"/>
    </row>
    <row r="10" spans="1:14" x14ac:dyDescent="0.25">
      <c r="A10" s="119"/>
      <c r="B10" s="11" t="s">
        <v>74</v>
      </c>
      <c r="C10" s="16" t="s">
        <v>5</v>
      </c>
      <c r="D10" s="11"/>
      <c r="E10" s="11"/>
      <c r="F10" s="11"/>
      <c r="G10" s="11"/>
      <c r="H10" s="11"/>
      <c r="I10" s="11"/>
      <c r="J10" s="11"/>
      <c r="K10" s="11"/>
      <c r="L10" s="11"/>
      <c r="M10" s="119"/>
      <c r="N10" s="119"/>
    </row>
    <row r="11" spans="1:14" x14ac:dyDescent="0.25">
      <c r="A11" s="119"/>
      <c r="B11" s="11" t="s">
        <v>75</v>
      </c>
      <c r="C11" s="11"/>
      <c r="D11" s="11">
        <f>'5.Исх данные'!D96</f>
        <v>2022</v>
      </c>
      <c r="E11" s="11"/>
      <c r="F11" s="11"/>
      <c r="G11" s="11"/>
      <c r="H11" s="11"/>
      <c r="I11" s="11"/>
      <c r="J11" s="11"/>
      <c r="K11" s="11"/>
      <c r="L11" s="11"/>
      <c r="M11" s="119"/>
      <c r="N11" s="119"/>
    </row>
    <row r="12" spans="1:14" x14ac:dyDescent="0.25">
      <c r="A12" s="119"/>
      <c r="B12" s="11" t="s">
        <v>77</v>
      </c>
      <c r="C12" s="24" t="s">
        <v>76</v>
      </c>
      <c r="D12" s="11">
        <f>'5.Исх данные'!D97</f>
        <v>68.34</v>
      </c>
      <c r="E12" s="11">
        <f>'5.Исх данные'!E97</f>
        <v>70.92</v>
      </c>
      <c r="F12" s="11">
        <f>'5.Исх данные'!F97</f>
        <v>72.239999999999995</v>
      </c>
      <c r="G12" s="11">
        <f>'5.Исх данные'!G97</f>
        <v>72.239999999999995</v>
      </c>
      <c r="H12" s="11">
        <f>'5.Исх данные'!H97</f>
        <v>72.239999999999995</v>
      </c>
      <c r="I12" s="11">
        <f>'5.Исх данные'!I97</f>
        <v>72.239999999999995</v>
      </c>
      <c r="J12" s="11"/>
      <c r="K12" s="11"/>
      <c r="L12" s="11"/>
      <c r="M12" s="119"/>
      <c r="N12" s="119"/>
    </row>
    <row r="13" spans="1:14" x14ac:dyDescent="0.25">
      <c r="A13" s="119"/>
      <c r="B13" s="11" t="s">
        <v>78</v>
      </c>
      <c r="C13" s="24" t="s">
        <v>81</v>
      </c>
      <c r="D13" s="11">
        <f>'5.Исх данные'!D98</f>
        <v>70</v>
      </c>
      <c r="E13" s="11">
        <f>'5.Исх данные'!E98</f>
        <v>67.5</v>
      </c>
      <c r="F13" s="11">
        <f>'5.Исх данные'!F98</f>
        <v>65</v>
      </c>
      <c r="G13" s="11">
        <f>'5.Исх данные'!G98</f>
        <v>65</v>
      </c>
      <c r="H13" s="11">
        <f>'5.Исх данные'!H98</f>
        <v>65</v>
      </c>
      <c r="I13" s="11">
        <f>'5.Исх данные'!I98</f>
        <v>65</v>
      </c>
      <c r="J13" s="11"/>
      <c r="K13" s="11"/>
      <c r="L13" s="11"/>
      <c r="M13" s="119"/>
      <c r="N13" s="119"/>
    </row>
    <row r="14" spans="1:14" x14ac:dyDescent="0.25">
      <c r="A14" s="119"/>
      <c r="B14" s="11" t="s">
        <v>79</v>
      </c>
      <c r="C14" s="24" t="s">
        <v>82</v>
      </c>
      <c r="D14" s="11">
        <f>'5.Исх данные'!D99</f>
        <v>1.046</v>
      </c>
      <c r="E14" s="11">
        <f>'5.Исх данные'!E99</f>
        <v>1.0760000000000001</v>
      </c>
      <c r="F14" s="11">
        <f>'5.Исх данные'!F99</f>
        <v>1.1060000000000001</v>
      </c>
      <c r="G14" s="11">
        <f>'5.Исх данные'!G99</f>
        <v>1.1060000000000001</v>
      </c>
      <c r="H14" s="11">
        <f>'5.Исх данные'!H99</f>
        <v>1.1060000000000001</v>
      </c>
      <c r="I14" s="11">
        <f>'5.Исх данные'!I99</f>
        <v>1.1060000000000001</v>
      </c>
      <c r="J14" s="11"/>
      <c r="K14" s="11"/>
      <c r="L14" s="11"/>
      <c r="M14" s="119"/>
      <c r="N14" s="119"/>
    </row>
    <row r="15" spans="1:14" x14ac:dyDescent="0.25">
      <c r="A15" s="119"/>
      <c r="B15" s="11" t="s">
        <v>80</v>
      </c>
      <c r="C15" s="11"/>
      <c r="D15" s="11">
        <f>'5.Исх данные'!D100</f>
        <v>1.06</v>
      </c>
      <c r="E15" s="11">
        <f>'5.Исх данные'!E100</f>
        <v>1.0469999999999999</v>
      </c>
      <c r="F15" s="11">
        <f>'5.Исх данные'!F100</f>
        <v>1.04</v>
      </c>
      <c r="G15" s="11">
        <f>'5.Исх данные'!G100</f>
        <v>1.04</v>
      </c>
      <c r="H15" s="11">
        <f>'5.Исх данные'!H100</f>
        <v>1.04</v>
      </c>
      <c r="I15" s="11">
        <f>'5.Исх данные'!I100</f>
        <v>1.04</v>
      </c>
      <c r="J15" s="11"/>
      <c r="K15" s="11"/>
      <c r="L15" s="11"/>
      <c r="M15" s="119"/>
      <c r="N15" s="119"/>
    </row>
    <row r="16" spans="1:14" x14ac:dyDescent="0.25">
      <c r="A16" s="119"/>
      <c r="B16" s="9" t="s">
        <v>176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119"/>
      <c r="N16" s="119"/>
    </row>
    <row r="17" spans="1:14" x14ac:dyDescent="0.25">
      <c r="A17" s="119"/>
      <c r="B17" s="11" t="s">
        <v>16</v>
      </c>
      <c r="C17" s="24" t="s">
        <v>73</v>
      </c>
      <c r="D17" s="11">
        <v>0.2</v>
      </c>
      <c r="E17" s="11">
        <v>0.2</v>
      </c>
      <c r="F17" s="11">
        <v>0.2</v>
      </c>
      <c r="G17" s="11">
        <v>0.2</v>
      </c>
      <c r="H17" s="11">
        <v>0.2</v>
      </c>
      <c r="I17" s="11">
        <v>0.2</v>
      </c>
      <c r="J17" s="11">
        <v>0.2</v>
      </c>
      <c r="K17" s="11"/>
      <c r="L17" s="11"/>
      <c r="M17" s="119"/>
      <c r="N17" s="119"/>
    </row>
    <row r="18" spans="1:14" x14ac:dyDescent="0.25">
      <c r="A18" s="119"/>
      <c r="B18" s="11" t="s">
        <v>56</v>
      </c>
      <c r="C18" s="24" t="s">
        <v>73</v>
      </c>
      <c r="D18" s="11">
        <v>2.1999999999999999E-2</v>
      </c>
      <c r="E18" s="11">
        <v>2.1999999999999999E-2</v>
      </c>
      <c r="F18" s="11">
        <v>2.1999999999999999E-2</v>
      </c>
      <c r="G18" s="11">
        <v>2.1999999999999999E-2</v>
      </c>
      <c r="H18" s="11">
        <v>2.1999999999999999E-2</v>
      </c>
      <c r="I18" s="11">
        <v>2.1999999999999999E-2</v>
      </c>
      <c r="J18" s="11">
        <v>2.1999999999999999E-2</v>
      </c>
      <c r="K18" s="11"/>
      <c r="L18" s="11"/>
      <c r="M18" s="119"/>
      <c r="N18" s="119"/>
    </row>
    <row r="19" spans="1:14" x14ac:dyDescent="0.25">
      <c r="A19" s="119"/>
      <c r="B19" s="11" t="s">
        <v>83</v>
      </c>
      <c r="C19" s="24" t="s">
        <v>73</v>
      </c>
      <c r="D19" s="11">
        <v>0.2</v>
      </c>
      <c r="E19" s="11">
        <v>0.2</v>
      </c>
      <c r="F19" s="11">
        <v>0.2</v>
      </c>
      <c r="G19" s="11">
        <v>0.2</v>
      </c>
      <c r="H19" s="11">
        <v>0.2</v>
      </c>
      <c r="I19" s="11">
        <v>0.2</v>
      </c>
      <c r="J19" s="11">
        <v>0.2</v>
      </c>
      <c r="K19" s="11"/>
      <c r="L19" s="11"/>
      <c r="M19" s="119"/>
      <c r="N19" s="119"/>
    </row>
    <row r="20" spans="1:14" x14ac:dyDescent="0.25">
      <c r="A20" s="119"/>
      <c r="B20" s="11" t="s">
        <v>84</v>
      </c>
      <c r="C20" s="24" t="s">
        <v>86</v>
      </c>
      <c r="D20" s="11"/>
      <c r="E20" s="11"/>
      <c r="F20" s="11"/>
      <c r="G20" s="11"/>
      <c r="H20" s="11"/>
      <c r="I20" s="11"/>
      <c r="J20" s="11"/>
      <c r="K20" s="11"/>
      <c r="L20" s="11"/>
      <c r="M20" s="119"/>
      <c r="N20" s="119"/>
    </row>
    <row r="21" spans="1:14" x14ac:dyDescent="0.25">
      <c r="A21" s="119"/>
      <c r="B21" s="11" t="s">
        <v>85</v>
      </c>
      <c r="C21" s="24" t="s">
        <v>73</v>
      </c>
      <c r="D21" s="11"/>
      <c r="E21" s="11"/>
      <c r="F21" s="11"/>
      <c r="G21" s="11"/>
      <c r="H21" s="11"/>
      <c r="I21" s="11"/>
      <c r="J21" s="11"/>
      <c r="K21" s="11"/>
      <c r="L21" s="11"/>
      <c r="M21" s="119"/>
      <c r="N21" s="119"/>
    </row>
    <row r="22" spans="1:14" x14ac:dyDescent="0.25">
      <c r="A22" s="119"/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</row>
    <row r="23" spans="1:14" x14ac:dyDescent="0.25">
      <c r="A23" s="119"/>
      <c r="B23" s="119"/>
      <c r="C23" s="119"/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</row>
    <row r="24" spans="1:14" x14ac:dyDescent="0.25">
      <c r="A24" s="119"/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</row>
    <row r="25" spans="1:14" x14ac:dyDescent="0.25">
      <c r="A25" s="119"/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</row>
    <row r="26" spans="1:14" x14ac:dyDescent="0.25">
      <c r="A26" s="119"/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</row>
    <row r="27" spans="1:14" x14ac:dyDescent="0.25">
      <c r="A27" s="119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</row>
    <row r="28" spans="1:14" x14ac:dyDescent="0.25">
      <c r="A28" s="119"/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</row>
    <row r="29" spans="1:14" x14ac:dyDescent="0.25">
      <c r="A29" s="119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</row>
    <row r="30" spans="1:14" ht="15.75" x14ac:dyDescent="0.25">
      <c r="A30" s="5">
        <v>6</v>
      </c>
      <c r="B30" s="6"/>
      <c r="C30" s="7"/>
      <c r="D30" s="8"/>
      <c r="E30" s="8"/>
      <c r="F30" s="8"/>
      <c r="G30" s="8"/>
      <c r="H30" s="8"/>
      <c r="I30" s="8"/>
      <c r="J30" s="8"/>
      <c r="K30" s="8"/>
      <c r="L30" s="8"/>
      <c r="M30" s="119"/>
      <c r="N30" s="1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6"/>
  <sheetViews>
    <sheetView tabSelected="1" workbookViewId="0">
      <selection activeCell="AB22" sqref="AB22"/>
    </sheetView>
  </sheetViews>
  <sheetFormatPr defaultColWidth="9.140625" defaultRowHeight="15" x14ac:dyDescent="0.25"/>
  <cols>
    <col min="1" max="1" width="12.7109375" style="46" customWidth="1"/>
    <col min="2" max="2" width="20.85546875" style="46" customWidth="1"/>
    <col min="3" max="3" width="7.85546875" style="46" customWidth="1"/>
    <col min="4" max="4" width="10.42578125" style="46" customWidth="1"/>
    <col min="5" max="5" width="11.5703125" style="46" customWidth="1"/>
    <col min="6" max="6" width="2.42578125" style="46" customWidth="1"/>
    <col min="7" max="7" width="2" style="46" customWidth="1"/>
    <col min="8" max="12" width="2.140625" style="46" customWidth="1"/>
    <col min="13" max="13" width="1.85546875" style="46" customWidth="1"/>
    <col min="14" max="14" width="2.140625" style="46" customWidth="1"/>
    <col min="15" max="19" width="2.42578125" style="46" customWidth="1"/>
    <col min="20" max="20" width="2.5703125" style="46" customWidth="1"/>
    <col min="21" max="21" width="2.28515625" style="46" customWidth="1"/>
    <col min="22" max="22" width="2.140625" style="46" customWidth="1"/>
    <col min="23" max="23" width="2.28515625" style="46" customWidth="1"/>
    <col min="24" max="25" width="2.140625" style="46" customWidth="1"/>
    <col min="26" max="26" width="2" style="46" customWidth="1"/>
    <col min="27" max="27" width="2.42578125" style="46" customWidth="1"/>
    <col min="28" max="28" width="2.5703125" style="46" customWidth="1"/>
    <col min="29" max="29" width="2.42578125" style="46" customWidth="1"/>
    <col min="30" max="30" width="2" style="46" customWidth="1"/>
    <col min="31" max="53" width="2.42578125" style="46" customWidth="1"/>
    <col min="54" max="54" width="1.42578125" style="46" customWidth="1"/>
    <col min="55" max="57" width="2.42578125" style="46" customWidth="1"/>
    <col min="58" max="58" width="8.7109375" style="46" customWidth="1"/>
    <col min="59" max="59" width="10.7109375" style="46" customWidth="1"/>
    <col min="60" max="60" width="5.7109375" style="46" customWidth="1"/>
    <col min="61" max="61" width="8.7109375" style="46" customWidth="1"/>
    <col min="62" max="64" width="5.7109375" style="46" customWidth="1"/>
    <col min="65" max="68" width="9.140625" style="46"/>
    <col min="69" max="69" width="33.85546875" style="46" customWidth="1"/>
    <col min="70" max="70" width="10.140625" style="46" bestFit="1" customWidth="1"/>
    <col min="71" max="16384" width="9.140625" style="46"/>
  </cols>
  <sheetData>
    <row r="1" spans="1:64" x14ac:dyDescent="0.25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  <c r="BD1" s="119"/>
      <c r="BE1" s="119"/>
      <c r="BF1" s="279"/>
      <c r="BG1" s="279"/>
      <c r="BH1" s="279"/>
      <c r="BI1" s="279"/>
      <c r="BJ1" s="279"/>
      <c r="BK1" s="279"/>
      <c r="BL1" s="279"/>
    </row>
    <row r="2" spans="1:64" ht="18.75" x14ac:dyDescent="0.3">
      <c r="A2" s="1"/>
      <c r="B2" s="43" t="s">
        <v>135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119"/>
      <c r="BC2" s="119"/>
      <c r="BD2" s="119"/>
      <c r="BE2" s="119"/>
      <c r="BF2" s="279"/>
      <c r="BG2" s="279"/>
      <c r="BH2" s="279"/>
      <c r="BI2" s="279"/>
      <c r="BJ2" s="279"/>
      <c r="BK2" s="279"/>
      <c r="BL2" s="279"/>
    </row>
    <row r="3" spans="1:64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119"/>
      <c r="BC3" s="119"/>
      <c r="BD3" s="119"/>
      <c r="BE3" s="119"/>
      <c r="BF3" s="279"/>
      <c r="BG3" s="279"/>
      <c r="BH3" s="279"/>
      <c r="BI3" s="279"/>
      <c r="BJ3" s="279"/>
      <c r="BK3" s="279"/>
      <c r="BL3" s="279"/>
    </row>
    <row r="4" spans="1:64" ht="15.75" x14ac:dyDescent="0.25">
      <c r="A4" s="1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119"/>
      <c r="BC4" s="119"/>
      <c r="BD4" s="119"/>
      <c r="BE4" s="119"/>
      <c r="BF4" s="279"/>
      <c r="BG4" s="279"/>
      <c r="BH4" s="279"/>
      <c r="BI4" s="279"/>
      <c r="BJ4" s="279"/>
      <c r="BK4" s="279"/>
      <c r="BL4" s="279"/>
    </row>
    <row r="5" spans="1:64" x14ac:dyDescent="0.25">
      <c r="A5" s="119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279"/>
      <c r="BG5" s="279"/>
      <c r="BH5" s="279"/>
      <c r="BI5" s="279"/>
      <c r="BJ5" s="279"/>
      <c r="BK5" s="279"/>
      <c r="BL5" s="279"/>
    </row>
    <row r="6" spans="1:64" ht="54.75" customHeight="1" x14ac:dyDescent="0.25">
      <c r="A6" s="119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19"/>
      <c r="BC6" s="119"/>
      <c r="BD6" s="119"/>
      <c r="BE6" s="119"/>
      <c r="BF6" s="296" t="s">
        <v>112</v>
      </c>
      <c r="BG6" s="296" t="s">
        <v>111</v>
      </c>
      <c r="BH6" s="296" t="s">
        <v>110</v>
      </c>
      <c r="BI6" s="296" t="s">
        <v>131</v>
      </c>
      <c r="BJ6" s="279"/>
      <c r="BK6" s="279"/>
      <c r="BL6" s="279"/>
    </row>
    <row r="7" spans="1:64" ht="19.5" customHeight="1" x14ac:dyDescent="0.25">
      <c r="A7" s="119"/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119"/>
      <c r="BD7" s="119"/>
      <c r="BE7" s="119"/>
      <c r="BF7" s="52" t="s">
        <v>132</v>
      </c>
      <c r="BG7" s="50">
        <f t="shared" ref="BG7:BG12" si="0">D19</f>
        <v>44907</v>
      </c>
      <c r="BH7" s="292">
        <f t="shared" ref="BH7:BH12" si="1">C19</f>
        <v>19</v>
      </c>
      <c r="BI7" s="50">
        <f>E19</f>
        <v>44926</v>
      </c>
      <c r="BJ7" s="279"/>
      <c r="BK7" s="279"/>
      <c r="BL7" s="279"/>
    </row>
    <row r="8" spans="1:64" ht="18" customHeight="1" x14ac:dyDescent="0.25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19"/>
      <c r="BF8" s="52" t="s">
        <v>133</v>
      </c>
      <c r="BG8" s="50">
        <f t="shared" si="0"/>
        <v>44927</v>
      </c>
      <c r="BH8" s="292">
        <f t="shared" si="1"/>
        <v>29</v>
      </c>
      <c r="BI8" s="50">
        <f>E20</f>
        <v>44956</v>
      </c>
      <c r="BJ8" s="279"/>
      <c r="BK8" s="279"/>
      <c r="BL8" s="279"/>
    </row>
    <row r="9" spans="1:64" ht="19.5" customHeight="1" x14ac:dyDescent="0.25">
      <c r="A9" s="119"/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119"/>
      <c r="BF9" s="52" t="s">
        <v>134</v>
      </c>
      <c r="BG9" s="50">
        <f t="shared" si="0"/>
        <v>44958</v>
      </c>
      <c r="BH9" s="292">
        <f t="shared" si="1"/>
        <v>27</v>
      </c>
      <c r="BI9" s="50">
        <v>44620</v>
      </c>
      <c r="BJ9" s="279"/>
      <c r="BK9" s="279"/>
      <c r="BL9" s="279"/>
    </row>
    <row r="10" spans="1:64" ht="21.75" customHeight="1" x14ac:dyDescent="0.25">
      <c r="A10" s="119"/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9"/>
      <c r="BB10" s="119"/>
      <c r="BC10" s="119"/>
      <c r="BD10" s="119"/>
      <c r="BE10" s="119"/>
      <c r="BF10" s="52" t="s">
        <v>346</v>
      </c>
      <c r="BG10" s="50">
        <f t="shared" si="0"/>
        <v>44986</v>
      </c>
      <c r="BH10" s="292">
        <f t="shared" si="1"/>
        <v>975</v>
      </c>
      <c r="BI10" s="50">
        <v>45961</v>
      </c>
      <c r="BJ10" s="279"/>
      <c r="BK10" s="279"/>
      <c r="BL10" s="279"/>
    </row>
    <row r="11" spans="1:64" ht="12" customHeight="1" x14ac:dyDescent="0.25">
      <c r="A11" s="119"/>
      <c r="B11" s="119"/>
      <c r="C11" s="119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119"/>
      <c r="AW11" s="119"/>
      <c r="AX11" s="119"/>
      <c r="AY11" s="119"/>
      <c r="AZ11" s="119"/>
      <c r="BA11" s="119"/>
      <c r="BB11" s="119"/>
      <c r="BC11" s="119"/>
      <c r="BD11" s="119"/>
      <c r="BE11" s="119"/>
      <c r="BF11" s="51" t="s">
        <v>137</v>
      </c>
      <c r="BG11" s="50">
        <f t="shared" si="0"/>
        <v>45962</v>
      </c>
      <c r="BH11" s="292">
        <f t="shared" si="1"/>
        <v>29</v>
      </c>
      <c r="BI11" s="50">
        <f>E23</f>
        <v>45991</v>
      </c>
      <c r="BJ11" s="279"/>
      <c r="BK11" s="279"/>
      <c r="BL11" s="279"/>
    </row>
    <row r="12" spans="1:64" ht="20.25" customHeight="1" x14ac:dyDescent="0.25"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19"/>
      <c r="BA12" s="119"/>
      <c r="BB12" s="119"/>
      <c r="BC12" s="119"/>
      <c r="BD12" s="119"/>
      <c r="BE12" s="119"/>
      <c r="BF12" s="51" t="s">
        <v>345</v>
      </c>
      <c r="BG12" s="50">
        <f t="shared" si="0"/>
        <v>45992</v>
      </c>
      <c r="BH12" s="292">
        <f t="shared" si="1"/>
        <v>30</v>
      </c>
      <c r="BI12" s="50">
        <f>E24</f>
        <v>46022</v>
      </c>
      <c r="BJ12" s="279"/>
      <c r="BK12" s="279"/>
      <c r="BL12" s="279"/>
    </row>
    <row r="13" spans="1:64" x14ac:dyDescent="0.25">
      <c r="A13" s="119"/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  <c r="BC13" s="119"/>
      <c r="BD13" s="119"/>
      <c r="BE13" s="119"/>
      <c r="BF13" s="279"/>
      <c r="BG13" s="279"/>
      <c r="BH13" s="279"/>
      <c r="BI13" s="279"/>
      <c r="BJ13" s="279"/>
      <c r="BK13" s="279"/>
      <c r="BL13" s="279"/>
    </row>
    <row r="14" spans="1:64" x14ac:dyDescent="0.25">
      <c r="A14" s="119"/>
      <c r="B14" s="119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279"/>
      <c r="BG14" s="279"/>
      <c r="BH14" s="279"/>
      <c r="BI14" s="279"/>
      <c r="BJ14" s="279"/>
      <c r="BK14" s="279"/>
      <c r="BL14" s="279"/>
    </row>
    <row r="15" spans="1:64" x14ac:dyDescent="0.25">
      <c r="A15" s="119"/>
      <c r="B15" s="119"/>
      <c r="C15" s="119"/>
      <c r="D15" s="119"/>
      <c r="E15" s="119"/>
      <c r="F15" s="410">
        <v>2022</v>
      </c>
      <c r="G15" s="411"/>
      <c r="H15" s="411"/>
      <c r="I15" s="411"/>
      <c r="J15" s="411"/>
      <c r="K15" s="411"/>
      <c r="L15" s="411"/>
      <c r="M15" s="411"/>
      <c r="N15" s="411"/>
      <c r="O15" s="411"/>
      <c r="P15" s="411"/>
      <c r="Q15" s="412"/>
      <c r="R15" s="410">
        <v>2023</v>
      </c>
      <c r="S15" s="411"/>
      <c r="T15" s="411"/>
      <c r="U15" s="411"/>
      <c r="V15" s="411"/>
      <c r="W15" s="411"/>
      <c r="X15" s="411"/>
      <c r="Y15" s="411"/>
      <c r="Z15" s="411"/>
      <c r="AA15" s="411"/>
      <c r="AB15" s="411"/>
      <c r="AC15" s="412"/>
      <c r="AD15" s="410">
        <v>2024</v>
      </c>
      <c r="AE15" s="411"/>
      <c r="AF15" s="411"/>
      <c r="AG15" s="411"/>
      <c r="AH15" s="411"/>
      <c r="AI15" s="411"/>
      <c r="AJ15" s="411"/>
      <c r="AK15" s="411"/>
      <c r="AL15" s="411"/>
      <c r="AM15" s="411"/>
      <c r="AN15" s="411"/>
      <c r="AO15" s="412"/>
      <c r="AP15" s="410">
        <v>2025</v>
      </c>
      <c r="AQ15" s="411"/>
      <c r="AR15" s="411"/>
      <c r="AS15" s="411"/>
      <c r="AT15" s="411"/>
      <c r="AU15" s="411"/>
      <c r="AV15" s="411"/>
      <c r="AW15" s="411"/>
      <c r="AX15" s="411"/>
      <c r="AY15" s="411"/>
      <c r="AZ15" s="411"/>
      <c r="BA15" s="412"/>
      <c r="BB15" s="273"/>
      <c r="BC15" s="119"/>
      <c r="BD15" s="119"/>
      <c r="BE15" s="119"/>
      <c r="BF15" s="279"/>
      <c r="BG15" s="279"/>
      <c r="BH15" s="279"/>
      <c r="BI15" s="279"/>
      <c r="BJ15" s="279"/>
      <c r="BK15" s="279"/>
      <c r="BL15" s="279"/>
    </row>
    <row r="16" spans="1:64" ht="12.75" customHeight="1" x14ac:dyDescent="0.25">
      <c r="A16" s="119"/>
      <c r="B16" s="415"/>
      <c r="C16" s="415" t="s">
        <v>110</v>
      </c>
      <c r="D16" s="418" t="s">
        <v>109</v>
      </c>
      <c r="E16" s="421" t="s">
        <v>108</v>
      </c>
      <c r="F16" s="297">
        <v>2022</v>
      </c>
      <c r="G16" s="297">
        <v>2022</v>
      </c>
      <c r="H16" s="297">
        <v>2022</v>
      </c>
      <c r="I16" s="297">
        <v>2022</v>
      </c>
      <c r="J16" s="297">
        <v>2022</v>
      </c>
      <c r="K16" s="297">
        <v>2022</v>
      </c>
      <c r="L16" s="297">
        <v>2022</v>
      </c>
      <c r="M16" s="297">
        <v>2022</v>
      </c>
      <c r="N16" s="297">
        <v>2022</v>
      </c>
      <c r="O16" s="297">
        <v>2022</v>
      </c>
      <c r="P16" s="297">
        <v>2022</v>
      </c>
      <c r="Q16" s="297">
        <v>2022</v>
      </c>
      <c r="R16" s="297">
        <v>2023</v>
      </c>
      <c r="S16" s="297">
        <v>2023</v>
      </c>
      <c r="T16" s="297">
        <v>2023</v>
      </c>
      <c r="U16" s="297">
        <v>2023</v>
      </c>
      <c r="V16" s="297">
        <v>2023</v>
      </c>
      <c r="W16" s="297">
        <v>2023</v>
      </c>
      <c r="X16" s="297">
        <v>2023</v>
      </c>
      <c r="Y16" s="297">
        <v>2023</v>
      </c>
      <c r="Z16" s="297">
        <v>2023</v>
      </c>
      <c r="AA16" s="297">
        <v>2023</v>
      </c>
      <c r="AB16" s="297">
        <v>2023</v>
      </c>
      <c r="AC16" s="297">
        <v>2023</v>
      </c>
      <c r="AD16" s="298">
        <v>2024</v>
      </c>
      <c r="AE16" s="298">
        <v>2024</v>
      </c>
      <c r="AF16" s="298">
        <v>2024</v>
      </c>
      <c r="AG16" s="298">
        <v>2024</v>
      </c>
      <c r="AH16" s="298">
        <v>2024</v>
      </c>
      <c r="AI16" s="298">
        <v>2024</v>
      </c>
      <c r="AJ16" s="298">
        <v>2024</v>
      </c>
      <c r="AK16" s="298">
        <v>2024</v>
      </c>
      <c r="AL16" s="298">
        <v>2024</v>
      </c>
      <c r="AM16" s="298">
        <v>2024</v>
      </c>
      <c r="AN16" s="298">
        <v>2024</v>
      </c>
      <c r="AO16" s="298">
        <v>2024</v>
      </c>
      <c r="AP16" s="298">
        <v>2025</v>
      </c>
      <c r="AQ16" s="298">
        <v>2025</v>
      </c>
      <c r="AR16" s="298">
        <v>2025</v>
      </c>
      <c r="AS16" s="298">
        <v>2025</v>
      </c>
      <c r="AT16" s="298">
        <v>2025</v>
      </c>
      <c r="AU16" s="298">
        <v>2025</v>
      </c>
      <c r="AV16" s="298">
        <v>2025</v>
      </c>
      <c r="AW16" s="298">
        <v>2025</v>
      </c>
      <c r="AX16" s="298">
        <v>2025</v>
      </c>
      <c r="AY16" s="298">
        <v>2025</v>
      </c>
      <c r="AZ16" s="298">
        <v>2025</v>
      </c>
      <c r="BA16" s="299">
        <v>2025</v>
      </c>
      <c r="BB16" s="273"/>
      <c r="BC16" s="119"/>
      <c r="BD16" s="119"/>
      <c r="BE16" s="119"/>
      <c r="BF16" s="279"/>
      <c r="BG16" s="301"/>
      <c r="BH16" s="279"/>
      <c r="BI16" s="279"/>
      <c r="BJ16" s="279"/>
      <c r="BK16" s="279"/>
      <c r="BL16" s="279"/>
    </row>
    <row r="17" spans="1:65" ht="15" customHeight="1" x14ac:dyDescent="0.25">
      <c r="A17" s="119"/>
      <c r="B17" s="416"/>
      <c r="C17" s="416"/>
      <c r="D17" s="419"/>
      <c r="E17" s="422"/>
      <c r="F17" s="413">
        <v>1</v>
      </c>
      <c r="G17" s="414"/>
      <c r="H17" s="414"/>
      <c r="I17" s="413">
        <v>2</v>
      </c>
      <c r="J17" s="414"/>
      <c r="K17" s="414"/>
      <c r="L17" s="413">
        <v>3</v>
      </c>
      <c r="M17" s="414"/>
      <c r="N17" s="414"/>
      <c r="O17" s="413">
        <v>4</v>
      </c>
      <c r="P17" s="414"/>
      <c r="Q17" s="414"/>
      <c r="R17" s="413">
        <v>1</v>
      </c>
      <c r="S17" s="414"/>
      <c r="T17" s="414"/>
      <c r="U17" s="413">
        <v>2</v>
      </c>
      <c r="V17" s="414"/>
      <c r="W17" s="414"/>
      <c r="X17" s="413">
        <v>3</v>
      </c>
      <c r="Y17" s="414"/>
      <c r="Z17" s="414"/>
      <c r="AA17" s="413">
        <v>4</v>
      </c>
      <c r="AB17" s="414"/>
      <c r="AC17" s="414"/>
      <c r="AD17" s="413">
        <v>1</v>
      </c>
      <c r="AE17" s="414"/>
      <c r="AF17" s="414"/>
      <c r="AG17" s="413">
        <v>2</v>
      </c>
      <c r="AH17" s="414"/>
      <c r="AI17" s="414"/>
      <c r="AJ17" s="413">
        <v>3</v>
      </c>
      <c r="AK17" s="414"/>
      <c r="AL17" s="424"/>
      <c r="AM17" s="413">
        <v>4</v>
      </c>
      <c r="AN17" s="414"/>
      <c r="AO17" s="424"/>
      <c r="AP17" s="413">
        <v>1</v>
      </c>
      <c r="AQ17" s="414"/>
      <c r="AR17" s="424"/>
      <c r="AS17" s="413">
        <v>2</v>
      </c>
      <c r="AT17" s="414"/>
      <c r="AU17" s="424"/>
      <c r="AV17" s="413">
        <v>3</v>
      </c>
      <c r="AW17" s="414"/>
      <c r="AX17" s="424"/>
      <c r="AY17" s="413">
        <v>4</v>
      </c>
      <c r="AZ17" s="414"/>
      <c r="BA17" s="424"/>
      <c r="BB17" s="119"/>
      <c r="BC17" s="119"/>
      <c r="BD17" s="119"/>
      <c r="BE17" s="119"/>
      <c r="BF17" s="279"/>
      <c r="BG17" s="279"/>
      <c r="BH17" s="279"/>
      <c r="BI17" s="279"/>
      <c r="BJ17" s="279"/>
      <c r="BK17" s="279"/>
      <c r="BL17" s="279"/>
    </row>
    <row r="18" spans="1:65" ht="15" customHeight="1" x14ac:dyDescent="0.25">
      <c r="A18" s="119"/>
      <c r="B18" s="417"/>
      <c r="C18" s="417"/>
      <c r="D18" s="420"/>
      <c r="E18" s="423"/>
      <c r="F18" s="72">
        <v>1</v>
      </c>
      <c r="G18" s="72">
        <v>2</v>
      </c>
      <c r="H18" s="72">
        <v>3</v>
      </c>
      <c r="I18" s="72">
        <v>4</v>
      </c>
      <c r="J18" s="72">
        <v>5</v>
      </c>
      <c r="K18" s="72">
        <v>6</v>
      </c>
      <c r="L18" s="72">
        <v>7</v>
      </c>
      <c r="M18" s="72">
        <v>8</v>
      </c>
      <c r="N18" s="72">
        <v>9</v>
      </c>
      <c r="O18" s="72">
        <v>10</v>
      </c>
      <c r="P18" s="72">
        <v>11</v>
      </c>
      <c r="Q18" s="72">
        <v>12</v>
      </c>
      <c r="R18" s="72">
        <v>1</v>
      </c>
      <c r="S18" s="72">
        <v>2</v>
      </c>
      <c r="T18" s="72">
        <v>3</v>
      </c>
      <c r="U18" s="72">
        <v>4</v>
      </c>
      <c r="V18" s="72">
        <v>5</v>
      </c>
      <c r="W18" s="72">
        <v>6</v>
      </c>
      <c r="X18" s="72">
        <v>7</v>
      </c>
      <c r="Y18" s="72">
        <v>8</v>
      </c>
      <c r="Z18" s="72">
        <v>9</v>
      </c>
      <c r="AA18" s="72">
        <v>10</v>
      </c>
      <c r="AB18" s="72">
        <v>11</v>
      </c>
      <c r="AC18" s="72">
        <v>12</v>
      </c>
      <c r="AD18" s="72">
        <v>1</v>
      </c>
      <c r="AE18" s="72">
        <v>2</v>
      </c>
      <c r="AF18" s="72">
        <v>3</v>
      </c>
      <c r="AG18" s="72">
        <v>4</v>
      </c>
      <c r="AH18" s="72">
        <v>5</v>
      </c>
      <c r="AI18" s="72">
        <v>6</v>
      </c>
      <c r="AJ18" s="72">
        <v>7</v>
      </c>
      <c r="AK18" s="72">
        <v>8</v>
      </c>
      <c r="AL18" s="72">
        <v>9</v>
      </c>
      <c r="AM18" s="72">
        <v>10</v>
      </c>
      <c r="AN18" s="72">
        <v>11</v>
      </c>
      <c r="AO18" s="72">
        <v>12</v>
      </c>
      <c r="AP18" s="72">
        <v>1</v>
      </c>
      <c r="AQ18" s="72">
        <v>2</v>
      </c>
      <c r="AR18" s="72">
        <v>3</v>
      </c>
      <c r="AS18" s="72">
        <v>4</v>
      </c>
      <c r="AT18" s="72">
        <v>5</v>
      </c>
      <c r="AU18" s="72">
        <v>6</v>
      </c>
      <c r="AV18" s="72">
        <v>7</v>
      </c>
      <c r="AW18" s="72">
        <v>8</v>
      </c>
      <c r="AX18" s="72">
        <v>9</v>
      </c>
      <c r="AY18" s="72">
        <v>10</v>
      </c>
      <c r="AZ18" s="72">
        <v>11</v>
      </c>
      <c r="BA18" s="72">
        <v>12</v>
      </c>
      <c r="BB18" s="119"/>
      <c r="BC18" s="119"/>
      <c r="BD18" s="119"/>
      <c r="BE18" s="119"/>
      <c r="BF18" s="279"/>
      <c r="BG18" s="279"/>
      <c r="BH18" s="279"/>
      <c r="BI18" s="279"/>
      <c r="BJ18" s="279"/>
      <c r="BK18" s="279"/>
      <c r="BL18" s="279"/>
    </row>
    <row r="19" spans="1:65" ht="22.5" customHeight="1" x14ac:dyDescent="0.25">
      <c r="A19" s="119"/>
      <c r="B19" s="69" t="s">
        <v>136</v>
      </c>
      <c r="C19" s="295">
        <f>E19-D19</f>
        <v>19</v>
      </c>
      <c r="D19" s="293">
        <f>'5.Исх данные'!C109</f>
        <v>44907</v>
      </c>
      <c r="E19" s="293">
        <v>44926</v>
      </c>
      <c r="F19" s="300" t="str">
        <f>IF(AND(F$18&gt;=MONTH($D19),F$16&gt;=YEAR($D19),F$18&lt;=MONTH($E19),F$16&lt;=YEAR($E19),OR(F$18&gt;MONTH($E19),F$16&lt;=YEAR($E19))),"#","")</f>
        <v/>
      </c>
      <c r="G19" s="300" t="str">
        <f t="shared" ref="G19:BA24" si="2">IF(AND(G$18&gt;=MONTH($D19),G$16&gt;=YEAR($D19),G$18&lt;=MONTH($E19),G$16&lt;=YEAR($E19),OR(G$18&gt;MONTH($E19),G$16&lt;=YEAR($E19))),"#","")</f>
        <v/>
      </c>
      <c r="H19" s="300" t="str">
        <f t="shared" si="2"/>
        <v/>
      </c>
      <c r="I19" s="300" t="str">
        <f t="shared" si="2"/>
        <v/>
      </c>
      <c r="J19" s="300" t="str">
        <f t="shared" si="2"/>
        <v/>
      </c>
      <c r="K19" s="300" t="str">
        <f t="shared" si="2"/>
        <v/>
      </c>
      <c r="L19" s="300" t="str">
        <f t="shared" si="2"/>
        <v/>
      </c>
      <c r="M19" s="300" t="str">
        <f t="shared" si="2"/>
        <v/>
      </c>
      <c r="N19" s="300" t="str">
        <f t="shared" si="2"/>
        <v/>
      </c>
      <c r="O19" s="300" t="str">
        <f t="shared" si="2"/>
        <v/>
      </c>
      <c r="P19" s="300" t="str">
        <f t="shared" si="2"/>
        <v/>
      </c>
      <c r="Q19" s="300" t="str">
        <f t="shared" si="2"/>
        <v>#</v>
      </c>
      <c r="R19" s="300" t="str">
        <f t="shared" si="2"/>
        <v/>
      </c>
      <c r="S19" s="300" t="str">
        <f t="shared" si="2"/>
        <v/>
      </c>
      <c r="T19" s="300" t="str">
        <f t="shared" si="2"/>
        <v/>
      </c>
      <c r="U19" s="300" t="str">
        <f t="shared" si="2"/>
        <v/>
      </c>
      <c r="V19" s="300" t="str">
        <f t="shared" si="2"/>
        <v/>
      </c>
      <c r="W19" s="300" t="str">
        <f t="shared" si="2"/>
        <v/>
      </c>
      <c r="X19" s="300" t="str">
        <f t="shared" si="2"/>
        <v/>
      </c>
      <c r="Y19" s="300" t="str">
        <f t="shared" si="2"/>
        <v/>
      </c>
      <c r="Z19" s="300" t="str">
        <f t="shared" si="2"/>
        <v/>
      </c>
      <c r="AA19" s="300" t="str">
        <f t="shared" si="2"/>
        <v/>
      </c>
      <c r="AB19" s="300" t="str">
        <f t="shared" si="2"/>
        <v/>
      </c>
      <c r="AC19" s="300" t="str">
        <f t="shared" si="2"/>
        <v/>
      </c>
      <c r="AD19" s="300" t="str">
        <f t="shared" si="2"/>
        <v/>
      </c>
      <c r="AE19" s="300" t="str">
        <f t="shared" si="2"/>
        <v/>
      </c>
      <c r="AF19" s="300" t="str">
        <f t="shared" si="2"/>
        <v/>
      </c>
      <c r="AG19" s="300" t="str">
        <f t="shared" si="2"/>
        <v/>
      </c>
      <c r="AH19" s="300" t="str">
        <f t="shared" si="2"/>
        <v/>
      </c>
      <c r="AI19" s="300" t="str">
        <f t="shared" si="2"/>
        <v/>
      </c>
      <c r="AJ19" s="300" t="str">
        <f t="shared" si="2"/>
        <v/>
      </c>
      <c r="AK19" s="300" t="str">
        <f t="shared" si="2"/>
        <v/>
      </c>
      <c r="AL19" s="300" t="str">
        <f t="shared" si="2"/>
        <v/>
      </c>
      <c r="AM19" s="300" t="str">
        <f t="shared" si="2"/>
        <v/>
      </c>
      <c r="AN19" s="300" t="str">
        <f t="shared" si="2"/>
        <v/>
      </c>
      <c r="AO19" s="300" t="str">
        <f t="shared" si="2"/>
        <v/>
      </c>
      <c r="AP19" s="300" t="str">
        <f t="shared" si="2"/>
        <v/>
      </c>
      <c r="AQ19" s="300" t="str">
        <f t="shared" si="2"/>
        <v/>
      </c>
      <c r="AR19" s="300" t="str">
        <f t="shared" si="2"/>
        <v/>
      </c>
      <c r="AS19" s="300" t="str">
        <f t="shared" si="2"/>
        <v/>
      </c>
      <c r="AT19" s="300" t="str">
        <f t="shared" si="2"/>
        <v/>
      </c>
      <c r="AU19" s="300" t="str">
        <f t="shared" si="2"/>
        <v/>
      </c>
      <c r="AV19" s="300" t="str">
        <f t="shared" si="2"/>
        <v/>
      </c>
      <c r="AW19" s="300" t="str">
        <f t="shared" si="2"/>
        <v/>
      </c>
      <c r="AX19" s="300" t="str">
        <f t="shared" si="2"/>
        <v/>
      </c>
      <c r="AY19" s="300" t="str">
        <f t="shared" si="2"/>
        <v/>
      </c>
      <c r="AZ19" s="300" t="str">
        <f t="shared" si="2"/>
        <v/>
      </c>
      <c r="BA19" s="441" t="str">
        <f t="shared" si="2"/>
        <v/>
      </c>
      <c r="BB19" s="273"/>
      <c r="BC19" s="119"/>
      <c r="BD19" s="119"/>
      <c r="BE19" s="119"/>
      <c r="BF19" s="279"/>
      <c r="BG19" s="279"/>
      <c r="BH19" s="279"/>
      <c r="BI19" s="279"/>
      <c r="BJ19" s="279"/>
      <c r="BK19" s="279"/>
      <c r="BL19" s="279"/>
      <c r="BM19" s="49"/>
    </row>
    <row r="20" spans="1:65" ht="23.25" customHeight="1" x14ac:dyDescent="0.25">
      <c r="A20" s="119"/>
      <c r="B20" s="69" t="s">
        <v>133</v>
      </c>
      <c r="C20" s="294">
        <f t="shared" ref="C20:C24" si="3">E20-D20</f>
        <v>29</v>
      </c>
      <c r="D20" s="293">
        <v>44927</v>
      </c>
      <c r="E20" s="293">
        <v>44956</v>
      </c>
      <c r="F20" s="300" t="str">
        <f>IF(AND(F$18&gt;=MONTH($D20),F$16&gt;=YEAR($D20),F$18&lt;=MONTH($E20),F$16&lt;=YEAR($E20),OR(F$18&gt;MONTH($E20),F$16&lt;=YEAR($E20))),"#","")</f>
        <v/>
      </c>
      <c r="G20" s="300" t="str">
        <f t="shared" si="2"/>
        <v/>
      </c>
      <c r="H20" s="300" t="str">
        <f t="shared" si="2"/>
        <v/>
      </c>
      <c r="I20" s="300" t="str">
        <f t="shared" si="2"/>
        <v/>
      </c>
      <c r="J20" s="300" t="str">
        <f t="shared" si="2"/>
        <v/>
      </c>
      <c r="K20" s="300" t="str">
        <f t="shared" si="2"/>
        <v/>
      </c>
      <c r="L20" s="300" t="str">
        <f t="shared" si="2"/>
        <v/>
      </c>
      <c r="M20" s="300" t="str">
        <f t="shared" si="2"/>
        <v/>
      </c>
      <c r="N20" s="300" t="str">
        <f t="shared" si="2"/>
        <v/>
      </c>
      <c r="O20" s="300" t="str">
        <f t="shared" si="2"/>
        <v/>
      </c>
      <c r="P20" s="300" t="str">
        <f t="shared" si="2"/>
        <v/>
      </c>
      <c r="Q20" s="300" t="str">
        <f t="shared" si="2"/>
        <v/>
      </c>
      <c r="R20" s="300" t="str">
        <f t="shared" si="2"/>
        <v>#</v>
      </c>
      <c r="S20" s="300" t="str">
        <f t="shared" si="2"/>
        <v/>
      </c>
      <c r="T20" s="300" t="str">
        <f t="shared" si="2"/>
        <v/>
      </c>
      <c r="U20" s="300" t="str">
        <f t="shared" si="2"/>
        <v/>
      </c>
      <c r="V20" s="300" t="str">
        <f t="shared" si="2"/>
        <v/>
      </c>
      <c r="W20" s="300" t="str">
        <f t="shared" si="2"/>
        <v/>
      </c>
      <c r="X20" s="300" t="str">
        <f t="shared" si="2"/>
        <v/>
      </c>
      <c r="Y20" s="300" t="str">
        <f t="shared" si="2"/>
        <v/>
      </c>
      <c r="Z20" s="300" t="str">
        <f t="shared" si="2"/>
        <v/>
      </c>
      <c r="AA20" s="300" t="str">
        <f t="shared" si="2"/>
        <v/>
      </c>
      <c r="AB20" s="300" t="str">
        <f t="shared" si="2"/>
        <v/>
      </c>
      <c r="AC20" s="300" t="str">
        <f t="shared" si="2"/>
        <v/>
      </c>
      <c r="AD20" s="300" t="str">
        <f t="shared" si="2"/>
        <v/>
      </c>
      <c r="AE20" s="300" t="str">
        <f t="shared" si="2"/>
        <v/>
      </c>
      <c r="AF20" s="300" t="str">
        <f t="shared" si="2"/>
        <v/>
      </c>
      <c r="AG20" s="300" t="str">
        <f t="shared" si="2"/>
        <v/>
      </c>
      <c r="AH20" s="300" t="str">
        <f t="shared" si="2"/>
        <v/>
      </c>
      <c r="AI20" s="300" t="str">
        <f t="shared" si="2"/>
        <v/>
      </c>
      <c r="AJ20" s="300" t="str">
        <f t="shared" si="2"/>
        <v/>
      </c>
      <c r="AK20" s="300" t="str">
        <f t="shared" si="2"/>
        <v/>
      </c>
      <c r="AL20" s="300" t="str">
        <f t="shared" si="2"/>
        <v/>
      </c>
      <c r="AM20" s="300" t="str">
        <f t="shared" si="2"/>
        <v/>
      </c>
      <c r="AN20" s="300" t="str">
        <f t="shared" si="2"/>
        <v/>
      </c>
      <c r="AO20" s="300" t="str">
        <f t="shared" si="2"/>
        <v/>
      </c>
      <c r="AP20" s="300" t="str">
        <f t="shared" si="2"/>
        <v/>
      </c>
      <c r="AQ20" s="300" t="str">
        <f t="shared" si="2"/>
        <v/>
      </c>
      <c r="AR20" s="300" t="str">
        <f t="shared" si="2"/>
        <v/>
      </c>
      <c r="AS20" s="300" t="str">
        <f t="shared" si="2"/>
        <v/>
      </c>
      <c r="AT20" s="300" t="str">
        <f t="shared" si="2"/>
        <v/>
      </c>
      <c r="AU20" s="300" t="str">
        <f t="shared" si="2"/>
        <v/>
      </c>
      <c r="AV20" s="300" t="str">
        <f t="shared" si="2"/>
        <v/>
      </c>
      <c r="AW20" s="300" t="str">
        <f t="shared" si="2"/>
        <v/>
      </c>
      <c r="AX20" s="300" t="str">
        <f t="shared" si="2"/>
        <v/>
      </c>
      <c r="AY20" s="300" t="str">
        <f t="shared" si="2"/>
        <v/>
      </c>
      <c r="AZ20" s="300" t="str">
        <f t="shared" si="2"/>
        <v/>
      </c>
      <c r="BA20" s="442" t="str">
        <f t="shared" si="2"/>
        <v/>
      </c>
      <c r="BB20" s="273"/>
      <c r="BC20" s="119"/>
      <c r="BD20" s="119"/>
      <c r="BE20" s="119"/>
      <c r="BF20" s="279"/>
      <c r="BG20" s="279"/>
      <c r="BH20" s="279"/>
      <c r="BI20" s="279"/>
      <c r="BJ20" s="279"/>
      <c r="BK20" s="279"/>
      <c r="BL20" s="279"/>
    </row>
    <row r="21" spans="1:65" ht="21" customHeight="1" x14ac:dyDescent="0.25">
      <c r="A21" s="119"/>
      <c r="B21" s="69" t="s">
        <v>134</v>
      </c>
      <c r="C21" s="294">
        <f t="shared" si="3"/>
        <v>27</v>
      </c>
      <c r="D21" s="293">
        <v>44958</v>
      </c>
      <c r="E21" s="293">
        <v>44985</v>
      </c>
      <c r="F21" s="300" t="str">
        <f>IF(AND(F$18&gt;=MONTH($D21),F$16&gt;=YEAR($D21),F$18&lt;=MONTH($E21),F$16&lt;=YEAR($E21),OR(F$18&gt;MONTH($E21),F$16&lt;=YEAR($E21))),"#","")</f>
        <v/>
      </c>
      <c r="G21" s="300" t="str">
        <f t="shared" si="2"/>
        <v/>
      </c>
      <c r="H21" s="300" t="str">
        <f t="shared" si="2"/>
        <v/>
      </c>
      <c r="I21" s="300" t="str">
        <f t="shared" si="2"/>
        <v/>
      </c>
      <c r="J21" s="300" t="str">
        <f t="shared" si="2"/>
        <v/>
      </c>
      <c r="K21" s="300" t="str">
        <f t="shared" si="2"/>
        <v/>
      </c>
      <c r="L21" s="300" t="str">
        <f t="shared" si="2"/>
        <v/>
      </c>
      <c r="M21" s="300" t="str">
        <f t="shared" si="2"/>
        <v/>
      </c>
      <c r="N21" s="300" t="str">
        <f t="shared" si="2"/>
        <v/>
      </c>
      <c r="O21" s="300" t="str">
        <f t="shared" si="2"/>
        <v/>
      </c>
      <c r="P21" s="300" t="str">
        <f t="shared" si="2"/>
        <v/>
      </c>
      <c r="Q21" s="300" t="str">
        <f t="shared" si="2"/>
        <v/>
      </c>
      <c r="R21" s="300" t="str">
        <f t="shared" si="2"/>
        <v/>
      </c>
      <c r="S21" s="300" t="str">
        <f t="shared" si="2"/>
        <v>#</v>
      </c>
      <c r="T21" s="300" t="str">
        <f t="shared" si="2"/>
        <v/>
      </c>
      <c r="U21" s="300" t="str">
        <f t="shared" si="2"/>
        <v/>
      </c>
      <c r="V21" s="300" t="str">
        <f t="shared" si="2"/>
        <v/>
      </c>
      <c r="W21" s="300" t="str">
        <f t="shared" si="2"/>
        <v/>
      </c>
      <c r="X21" s="300" t="str">
        <f t="shared" si="2"/>
        <v/>
      </c>
      <c r="Y21" s="300" t="str">
        <f t="shared" si="2"/>
        <v/>
      </c>
      <c r="Z21" s="300" t="str">
        <f t="shared" si="2"/>
        <v/>
      </c>
      <c r="AA21" s="300" t="str">
        <f t="shared" si="2"/>
        <v/>
      </c>
      <c r="AB21" s="300" t="str">
        <f t="shared" si="2"/>
        <v/>
      </c>
      <c r="AC21" s="300" t="str">
        <f t="shared" si="2"/>
        <v/>
      </c>
      <c r="AD21" s="300" t="str">
        <f t="shared" si="2"/>
        <v/>
      </c>
      <c r="AE21" s="300" t="str">
        <f t="shared" si="2"/>
        <v/>
      </c>
      <c r="AF21" s="300" t="str">
        <f t="shared" si="2"/>
        <v/>
      </c>
      <c r="AG21" s="300" t="str">
        <f t="shared" si="2"/>
        <v/>
      </c>
      <c r="AH21" s="300" t="str">
        <f t="shared" si="2"/>
        <v/>
      </c>
      <c r="AI21" s="300" t="str">
        <f t="shared" si="2"/>
        <v/>
      </c>
      <c r="AJ21" s="300" t="str">
        <f t="shared" si="2"/>
        <v/>
      </c>
      <c r="AK21" s="300" t="str">
        <f t="shared" si="2"/>
        <v/>
      </c>
      <c r="AL21" s="300" t="str">
        <f t="shared" si="2"/>
        <v/>
      </c>
      <c r="AM21" s="300" t="str">
        <f t="shared" si="2"/>
        <v/>
      </c>
      <c r="AN21" s="300" t="str">
        <f t="shared" si="2"/>
        <v/>
      </c>
      <c r="AO21" s="300" t="str">
        <f t="shared" si="2"/>
        <v/>
      </c>
      <c r="AP21" s="300" t="str">
        <f t="shared" si="2"/>
        <v/>
      </c>
      <c r="AQ21" s="300" t="str">
        <f t="shared" si="2"/>
        <v/>
      </c>
      <c r="AR21" s="300" t="str">
        <f t="shared" si="2"/>
        <v/>
      </c>
      <c r="AS21" s="300" t="str">
        <f t="shared" si="2"/>
        <v/>
      </c>
      <c r="AT21" s="300" t="str">
        <f t="shared" si="2"/>
        <v/>
      </c>
      <c r="AU21" s="300" t="str">
        <f t="shared" si="2"/>
        <v/>
      </c>
      <c r="AV21" s="300" t="str">
        <f t="shared" si="2"/>
        <v/>
      </c>
      <c r="AW21" s="300" t="str">
        <f t="shared" si="2"/>
        <v/>
      </c>
      <c r="AX21" s="300" t="str">
        <f t="shared" si="2"/>
        <v/>
      </c>
      <c r="AY21" s="300" t="str">
        <f t="shared" si="2"/>
        <v/>
      </c>
      <c r="AZ21" s="300" t="str">
        <f t="shared" si="2"/>
        <v/>
      </c>
      <c r="BA21" s="442" t="str">
        <f t="shared" si="2"/>
        <v/>
      </c>
      <c r="BB21" s="273"/>
      <c r="BC21" s="119"/>
      <c r="BD21" s="119"/>
      <c r="BE21" s="119"/>
      <c r="BF21" s="279"/>
      <c r="BG21" s="279"/>
      <c r="BH21" s="279"/>
      <c r="BI21" s="279"/>
      <c r="BJ21" s="279"/>
      <c r="BK21" s="279"/>
      <c r="BL21" s="279"/>
    </row>
    <row r="22" spans="1:65" ht="18.75" customHeight="1" x14ac:dyDescent="0.25">
      <c r="A22" s="119"/>
      <c r="B22" s="69" t="s">
        <v>346</v>
      </c>
      <c r="C22" s="294">
        <f t="shared" si="3"/>
        <v>975</v>
      </c>
      <c r="D22" s="293">
        <v>44986</v>
      </c>
      <c r="E22" s="293">
        <v>45961</v>
      </c>
      <c r="F22" s="300" t="str">
        <f>IF(AND(F$18&gt;=MONTH($D22),F$16&gt;=YEAR($D22),F$18&lt;=MONTH($E22),F$16&lt;=YEAR($E22),OR(F$18&gt;MONTH($E22),F$16&lt;=YEAR($E22))),"#","")</f>
        <v/>
      </c>
      <c r="G22" s="300" t="str">
        <f t="shared" si="2"/>
        <v/>
      </c>
      <c r="H22" s="300" t="str">
        <f t="shared" si="2"/>
        <v/>
      </c>
      <c r="I22" s="300" t="str">
        <f t="shared" si="2"/>
        <v/>
      </c>
      <c r="J22" s="300" t="str">
        <f t="shared" si="2"/>
        <v/>
      </c>
      <c r="K22" s="300" t="str">
        <f t="shared" si="2"/>
        <v/>
      </c>
      <c r="L22" s="300" t="str">
        <f t="shared" si="2"/>
        <v/>
      </c>
      <c r="M22" s="300" t="str">
        <f t="shared" si="2"/>
        <v/>
      </c>
      <c r="N22" s="300" t="str">
        <f t="shared" si="2"/>
        <v/>
      </c>
      <c r="O22" s="300" t="str">
        <f t="shared" si="2"/>
        <v/>
      </c>
      <c r="P22" s="300" t="str">
        <f t="shared" si="2"/>
        <v/>
      </c>
      <c r="Q22" s="300" t="str">
        <f t="shared" si="2"/>
        <v/>
      </c>
      <c r="R22" s="300" t="str">
        <f t="shared" si="2"/>
        <v/>
      </c>
      <c r="S22" s="300" t="str">
        <f t="shared" si="2"/>
        <v/>
      </c>
      <c r="T22" s="300" t="str">
        <f t="shared" si="2"/>
        <v>#</v>
      </c>
      <c r="U22" s="300" t="str">
        <f t="shared" si="2"/>
        <v>#</v>
      </c>
      <c r="V22" s="300" t="str">
        <f t="shared" si="2"/>
        <v>#</v>
      </c>
      <c r="W22" s="300" t="str">
        <f t="shared" si="2"/>
        <v>#</v>
      </c>
      <c r="X22" s="300" t="str">
        <f t="shared" si="2"/>
        <v>#</v>
      </c>
      <c r="Y22" s="300" t="str">
        <f t="shared" si="2"/>
        <v>#</v>
      </c>
      <c r="Z22" s="300" t="str">
        <f t="shared" si="2"/>
        <v>#</v>
      </c>
      <c r="AA22" s="300" t="str">
        <f t="shared" si="2"/>
        <v>#</v>
      </c>
      <c r="AB22" s="300" t="str">
        <f>IF(AND(AB$18&gt;=MONTH($D22),AB$16&gt;=YEAR($D22),AB$18&lt;=MONTH($E22),AB$16&lt;=YEAR($E22),OR(AB$18&gt;MONTH($E22),AB$16&lt;=YEAR($E22))),"#","")</f>
        <v/>
      </c>
      <c r="AC22" s="300" t="str">
        <f t="shared" si="2"/>
        <v/>
      </c>
      <c r="AD22" s="300" t="str">
        <f t="shared" si="2"/>
        <v/>
      </c>
      <c r="AE22" s="300" t="str">
        <f t="shared" si="2"/>
        <v/>
      </c>
      <c r="AF22" s="300" t="str">
        <f t="shared" si="2"/>
        <v>#</v>
      </c>
      <c r="AG22" s="300" t="str">
        <f t="shared" si="2"/>
        <v>#</v>
      </c>
      <c r="AH22" s="300" t="str">
        <f t="shared" si="2"/>
        <v>#</v>
      </c>
      <c r="AI22" s="300" t="str">
        <f t="shared" si="2"/>
        <v>#</v>
      </c>
      <c r="AJ22" s="300" t="str">
        <f t="shared" si="2"/>
        <v>#</v>
      </c>
      <c r="AK22" s="300" t="str">
        <f t="shared" si="2"/>
        <v>#</v>
      </c>
      <c r="AL22" s="300" t="str">
        <f t="shared" si="2"/>
        <v>#</v>
      </c>
      <c r="AM22" s="300" t="str">
        <f t="shared" si="2"/>
        <v>#</v>
      </c>
      <c r="AN22" s="300" t="str">
        <f t="shared" si="2"/>
        <v/>
      </c>
      <c r="AO22" s="300" t="str">
        <f t="shared" si="2"/>
        <v/>
      </c>
      <c r="AP22" s="300" t="str">
        <f t="shared" si="2"/>
        <v/>
      </c>
      <c r="AQ22" s="300" t="str">
        <f t="shared" si="2"/>
        <v/>
      </c>
      <c r="AR22" s="300" t="str">
        <f t="shared" si="2"/>
        <v>#</v>
      </c>
      <c r="AS22" s="300" t="str">
        <f t="shared" si="2"/>
        <v>#</v>
      </c>
      <c r="AT22" s="300" t="str">
        <f t="shared" si="2"/>
        <v>#</v>
      </c>
      <c r="AU22" s="300" t="str">
        <f t="shared" si="2"/>
        <v>#</v>
      </c>
      <c r="AV22" s="300" t="str">
        <f t="shared" si="2"/>
        <v>#</v>
      </c>
      <c r="AW22" s="300" t="str">
        <f t="shared" si="2"/>
        <v>#</v>
      </c>
      <c r="AX22" s="300" t="str">
        <f t="shared" si="2"/>
        <v>#</v>
      </c>
      <c r="AY22" s="300" t="str">
        <f>IF(AND(AY$18&gt;=MONTH($D22),AY$16&gt;=YEAR($D22),AY$18&lt;=MONTH($E22),AY$16&lt;=YEAR($E22),OR(AY$18&gt;MONTH($E22),AY$16&lt;=YEAR($E22))),"#","")</f>
        <v>#</v>
      </c>
      <c r="AZ22" s="300" t="str">
        <f t="shared" si="2"/>
        <v/>
      </c>
      <c r="BA22" s="442" t="str">
        <f t="shared" si="2"/>
        <v/>
      </c>
      <c r="BB22" s="300" t="str">
        <f t="shared" ref="BB22" si="4">IF(AND(BB$18&gt;=MONTH($D22),BB$16&gt;=YEAR($D22),BB$18&lt;=MONTH($E22),BB$16&lt;=YEAR($E22),OR(BB$18&gt;MONTH($E22),BB$16&lt;=YEAR($E22))),"#","")</f>
        <v/>
      </c>
      <c r="BC22" s="119"/>
      <c r="BD22" s="119"/>
      <c r="BE22" s="119"/>
      <c r="BF22" s="279"/>
      <c r="BG22" s="279"/>
      <c r="BH22" s="279"/>
      <c r="BI22" s="279"/>
      <c r="BJ22" s="279"/>
      <c r="BK22" s="279"/>
      <c r="BL22" s="279"/>
    </row>
    <row r="23" spans="1:65" ht="18" customHeight="1" x14ac:dyDescent="0.25">
      <c r="A23" s="119"/>
      <c r="B23" s="70" t="s">
        <v>347</v>
      </c>
      <c r="C23" s="294">
        <f t="shared" si="3"/>
        <v>29</v>
      </c>
      <c r="D23" s="293">
        <v>45962</v>
      </c>
      <c r="E23" s="293">
        <v>45991</v>
      </c>
      <c r="F23" s="300" t="str">
        <f>IF(AND(F$18&gt;=MONTH($D23),F$16&gt;=YEAR($D23),F$18&lt;=MONTH($E23),F$16&lt;=YEAR($E23),OR(F$18&gt;MONTH($E23),F$16&lt;=YEAR($E23))),"#","")</f>
        <v/>
      </c>
      <c r="G23" s="300" t="str">
        <f t="shared" si="2"/>
        <v/>
      </c>
      <c r="H23" s="300" t="str">
        <f t="shared" si="2"/>
        <v/>
      </c>
      <c r="I23" s="300" t="str">
        <f t="shared" si="2"/>
        <v/>
      </c>
      <c r="J23" s="300" t="str">
        <f t="shared" si="2"/>
        <v/>
      </c>
      <c r="K23" s="300" t="str">
        <f t="shared" si="2"/>
        <v/>
      </c>
      <c r="L23" s="300" t="str">
        <f t="shared" si="2"/>
        <v/>
      </c>
      <c r="M23" s="300" t="str">
        <f t="shared" si="2"/>
        <v/>
      </c>
      <c r="N23" s="300" t="str">
        <f t="shared" si="2"/>
        <v/>
      </c>
      <c r="O23" s="300" t="str">
        <f t="shared" si="2"/>
        <v/>
      </c>
      <c r="P23" s="300" t="str">
        <f t="shared" si="2"/>
        <v/>
      </c>
      <c r="Q23" s="300" t="str">
        <f t="shared" si="2"/>
        <v/>
      </c>
      <c r="R23" s="300" t="str">
        <f t="shared" si="2"/>
        <v/>
      </c>
      <c r="S23" s="300" t="str">
        <f t="shared" si="2"/>
        <v/>
      </c>
      <c r="T23" s="300" t="str">
        <f t="shared" si="2"/>
        <v/>
      </c>
      <c r="U23" s="300" t="str">
        <f t="shared" si="2"/>
        <v/>
      </c>
      <c r="V23" s="300" t="str">
        <f t="shared" si="2"/>
        <v/>
      </c>
      <c r="W23" s="300" t="str">
        <f t="shared" si="2"/>
        <v/>
      </c>
      <c r="X23" s="300" t="str">
        <f t="shared" si="2"/>
        <v/>
      </c>
      <c r="Y23" s="300" t="str">
        <f t="shared" si="2"/>
        <v/>
      </c>
      <c r="Z23" s="300" t="str">
        <f t="shared" si="2"/>
        <v/>
      </c>
      <c r="AA23" s="300" t="str">
        <f t="shared" si="2"/>
        <v/>
      </c>
      <c r="AB23" s="300" t="str">
        <f t="shared" si="2"/>
        <v/>
      </c>
      <c r="AC23" s="300" t="str">
        <f t="shared" si="2"/>
        <v/>
      </c>
      <c r="AD23" s="300" t="str">
        <f t="shared" si="2"/>
        <v/>
      </c>
      <c r="AE23" s="300" t="str">
        <f t="shared" si="2"/>
        <v/>
      </c>
      <c r="AF23" s="300" t="str">
        <f t="shared" si="2"/>
        <v/>
      </c>
      <c r="AG23" s="300" t="str">
        <f t="shared" si="2"/>
        <v/>
      </c>
      <c r="AH23" s="300" t="str">
        <f t="shared" si="2"/>
        <v/>
      </c>
      <c r="AI23" s="300" t="str">
        <f t="shared" si="2"/>
        <v/>
      </c>
      <c r="AJ23" s="300" t="str">
        <f t="shared" si="2"/>
        <v/>
      </c>
      <c r="AK23" s="300" t="str">
        <f t="shared" si="2"/>
        <v/>
      </c>
      <c r="AL23" s="300" t="str">
        <f t="shared" si="2"/>
        <v/>
      </c>
      <c r="AM23" s="300" t="str">
        <f t="shared" si="2"/>
        <v/>
      </c>
      <c r="AN23" s="300" t="str">
        <f t="shared" si="2"/>
        <v/>
      </c>
      <c r="AO23" s="300" t="str">
        <f t="shared" si="2"/>
        <v/>
      </c>
      <c r="AP23" s="300" t="str">
        <f t="shared" si="2"/>
        <v/>
      </c>
      <c r="AQ23" s="300" t="str">
        <f t="shared" si="2"/>
        <v/>
      </c>
      <c r="AR23" s="300" t="str">
        <f t="shared" si="2"/>
        <v/>
      </c>
      <c r="AS23" s="300" t="str">
        <f t="shared" si="2"/>
        <v/>
      </c>
      <c r="AT23" s="300" t="str">
        <f t="shared" si="2"/>
        <v/>
      </c>
      <c r="AU23" s="300" t="str">
        <f t="shared" si="2"/>
        <v/>
      </c>
      <c r="AV23" s="300" t="str">
        <f t="shared" si="2"/>
        <v/>
      </c>
      <c r="AW23" s="300" t="str">
        <f t="shared" si="2"/>
        <v/>
      </c>
      <c r="AX23" s="300" t="str">
        <f t="shared" si="2"/>
        <v/>
      </c>
      <c r="AY23" s="300" t="str">
        <f t="shared" si="2"/>
        <v/>
      </c>
      <c r="AZ23" s="300" t="str">
        <f t="shared" si="2"/>
        <v>#</v>
      </c>
      <c r="BA23" s="442" t="str">
        <f t="shared" si="2"/>
        <v/>
      </c>
      <c r="BB23" s="273"/>
      <c r="BC23" s="119"/>
      <c r="BD23" s="119"/>
      <c r="BE23" s="119"/>
      <c r="BF23" s="279"/>
      <c r="BG23" s="279"/>
      <c r="BH23" s="279"/>
      <c r="BI23" s="279"/>
      <c r="BJ23" s="279"/>
      <c r="BK23" s="279"/>
      <c r="BL23" s="279"/>
    </row>
    <row r="24" spans="1:65" ht="19.5" customHeight="1" x14ac:dyDescent="0.25">
      <c r="A24" s="119"/>
      <c r="B24" s="70" t="s">
        <v>345</v>
      </c>
      <c r="C24" s="294">
        <f t="shared" si="3"/>
        <v>30</v>
      </c>
      <c r="D24" s="293">
        <v>45992</v>
      </c>
      <c r="E24" s="293">
        <v>46022</v>
      </c>
      <c r="F24" s="439" t="str">
        <f>IF(AND(F$18&gt;=MONTH($D24),F$16&gt;=YEAR($D24),F$18&lt;=MONTH($E24),F$16&lt;=YEAR($E24),OR(F$18&gt;MONTH($E24),F$16&lt;=YEAR($E24))),"#","")</f>
        <v/>
      </c>
      <c r="G24" s="440" t="str">
        <f t="shared" si="2"/>
        <v/>
      </c>
      <c r="H24" s="440" t="str">
        <f t="shared" si="2"/>
        <v/>
      </c>
      <c r="I24" s="440" t="str">
        <f t="shared" si="2"/>
        <v/>
      </c>
      <c r="J24" s="440" t="str">
        <f t="shared" ref="J24:BA24" si="5">IF(AND(J$18&gt;=MONTH($D24),J$16&gt;=YEAR($D24),J$18&lt;=MONTH($E24),J$16&lt;=YEAR($E24),OR(J$18&gt;MONTH($E24),J$16&lt;=YEAR($E24))),"#","")</f>
        <v/>
      </c>
      <c r="K24" s="440" t="str">
        <f t="shared" si="5"/>
        <v/>
      </c>
      <c r="L24" s="440" t="str">
        <f t="shared" si="5"/>
        <v/>
      </c>
      <c r="M24" s="440" t="str">
        <f t="shared" si="5"/>
        <v/>
      </c>
      <c r="N24" s="440" t="str">
        <f t="shared" si="5"/>
        <v/>
      </c>
      <c r="O24" s="440" t="str">
        <f t="shared" si="5"/>
        <v/>
      </c>
      <c r="P24" s="440" t="str">
        <f t="shared" si="5"/>
        <v/>
      </c>
      <c r="Q24" s="440" t="str">
        <f t="shared" si="5"/>
        <v/>
      </c>
      <c r="R24" s="440" t="str">
        <f t="shared" si="5"/>
        <v/>
      </c>
      <c r="S24" s="440" t="str">
        <f t="shared" si="5"/>
        <v/>
      </c>
      <c r="T24" s="440" t="str">
        <f t="shared" si="5"/>
        <v/>
      </c>
      <c r="U24" s="440" t="str">
        <f t="shared" si="5"/>
        <v/>
      </c>
      <c r="V24" s="440" t="str">
        <f t="shared" si="5"/>
        <v/>
      </c>
      <c r="W24" s="440" t="str">
        <f t="shared" si="5"/>
        <v/>
      </c>
      <c r="X24" s="440" t="str">
        <f t="shared" si="5"/>
        <v/>
      </c>
      <c r="Y24" s="440" t="str">
        <f t="shared" si="5"/>
        <v/>
      </c>
      <c r="Z24" s="440" t="str">
        <f t="shared" si="5"/>
        <v/>
      </c>
      <c r="AA24" s="440" t="str">
        <f t="shared" si="5"/>
        <v/>
      </c>
      <c r="AB24" s="440" t="str">
        <f t="shared" si="5"/>
        <v/>
      </c>
      <c r="AC24" s="440" t="str">
        <f t="shared" si="5"/>
        <v/>
      </c>
      <c r="AD24" s="440" t="str">
        <f t="shared" si="5"/>
        <v/>
      </c>
      <c r="AE24" s="440" t="str">
        <f t="shared" si="5"/>
        <v/>
      </c>
      <c r="AF24" s="440" t="str">
        <f t="shared" si="5"/>
        <v/>
      </c>
      <c r="AG24" s="440" t="str">
        <f t="shared" si="5"/>
        <v/>
      </c>
      <c r="AH24" s="440" t="str">
        <f t="shared" si="5"/>
        <v/>
      </c>
      <c r="AI24" s="440" t="str">
        <f t="shared" si="5"/>
        <v/>
      </c>
      <c r="AJ24" s="440" t="str">
        <f t="shared" si="5"/>
        <v/>
      </c>
      <c r="AK24" s="440" t="str">
        <f t="shared" si="5"/>
        <v/>
      </c>
      <c r="AL24" s="440" t="str">
        <f t="shared" si="5"/>
        <v/>
      </c>
      <c r="AM24" s="440" t="str">
        <f t="shared" si="5"/>
        <v/>
      </c>
      <c r="AN24" s="440" t="str">
        <f t="shared" si="5"/>
        <v/>
      </c>
      <c r="AO24" s="440" t="str">
        <f t="shared" si="5"/>
        <v/>
      </c>
      <c r="AP24" s="440" t="str">
        <f t="shared" si="5"/>
        <v/>
      </c>
      <c r="AQ24" s="440" t="str">
        <f t="shared" si="5"/>
        <v/>
      </c>
      <c r="AR24" s="440" t="str">
        <f t="shared" si="5"/>
        <v/>
      </c>
      <c r="AS24" s="440" t="str">
        <f t="shared" si="5"/>
        <v/>
      </c>
      <c r="AT24" s="440" t="str">
        <f t="shared" si="5"/>
        <v/>
      </c>
      <c r="AU24" s="440" t="str">
        <f t="shared" si="5"/>
        <v/>
      </c>
      <c r="AV24" s="440" t="str">
        <f t="shared" si="5"/>
        <v/>
      </c>
      <c r="AW24" s="440" t="str">
        <f t="shared" si="5"/>
        <v/>
      </c>
      <c r="AX24" s="440" t="str">
        <f t="shared" si="5"/>
        <v/>
      </c>
      <c r="AY24" s="440" t="str">
        <f t="shared" si="5"/>
        <v/>
      </c>
      <c r="AZ24" s="440" t="str">
        <f t="shared" si="5"/>
        <v/>
      </c>
      <c r="BA24" s="443" t="str">
        <f t="shared" si="5"/>
        <v>#</v>
      </c>
      <c r="BB24" s="273"/>
      <c r="BC24" s="119"/>
      <c r="BD24" s="119"/>
      <c r="BE24" s="119"/>
      <c r="BF24" s="279"/>
      <c r="BG24" s="279"/>
      <c r="BH24" s="279"/>
      <c r="BI24" s="279"/>
      <c r="BJ24" s="279"/>
      <c r="BK24" s="279"/>
      <c r="BL24" s="279"/>
    </row>
    <row r="25" spans="1:65" x14ac:dyDescent="0.25">
      <c r="A25" s="119"/>
      <c r="B25" s="119"/>
      <c r="C25" s="119"/>
      <c r="D25" s="119"/>
      <c r="E25" s="119"/>
      <c r="F25" s="276"/>
      <c r="G25" s="276"/>
      <c r="H25" s="276"/>
      <c r="I25" s="276"/>
      <c r="J25" s="276"/>
      <c r="K25" s="276"/>
      <c r="L25" s="276"/>
      <c r="M25" s="276"/>
      <c r="N25" s="276"/>
      <c r="O25" s="276"/>
      <c r="P25" s="276"/>
      <c r="Q25" s="276"/>
      <c r="R25" s="276"/>
      <c r="S25" s="276"/>
      <c r="T25" s="276"/>
      <c r="U25" s="276"/>
      <c r="V25" s="276"/>
      <c r="W25" s="276"/>
      <c r="X25" s="276"/>
      <c r="Y25" s="276"/>
      <c r="Z25" s="276"/>
      <c r="AA25" s="276"/>
      <c r="AB25" s="276"/>
      <c r="AC25" s="276"/>
      <c r="AD25" s="276"/>
      <c r="AE25" s="276"/>
      <c r="AF25" s="276"/>
      <c r="AG25" s="276"/>
      <c r="AH25" s="276"/>
      <c r="AI25" s="276"/>
      <c r="AJ25" s="276"/>
      <c r="AK25" s="276"/>
      <c r="AL25" s="276"/>
      <c r="AM25" s="276"/>
      <c r="AN25" s="276"/>
      <c r="AO25" s="276"/>
      <c r="AP25" s="276"/>
      <c r="AQ25" s="276"/>
      <c r="AR25" s="276"/>
      <c r="AS25" s="276"/>
      <c r="AT25" s="276"/>
      <c r="AU25" s="276"/>
      <c r="AV25" s="276"/>
      <c r="AW25" s="276"/>
      <c r="AX25" s="276"/>
      <c r="AY25" s="276"/>
      <c r="AZ25" s="276"/>
      <c r="BA25" s="276"/>
      <c r="BB25" s="119"/>
      <c r="BC25" s="119"/>
      <c r="BD25" s="119"/>
      <c r="BE25" s="119"/>
      <c r="BF25" s="279"/>
      <c r="BG25" s="279"/>
      <c r="BH25" s="279"/>
      <c r="BI25" s="279"/>
      <c r="BJ25" s="279"/>
      <c r="BK25" s="279"/>
      <c r="BL25" s="279"/>
    </row>
    <row r="26" spans="1:65" x14ac:dyDescent="0.25">
      <c r="A26" s="119"/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19"/>
      <c r="BA26" s="119"/>
      <c r="BB26" s="119"/>
      <c r="BC26" s="119"/>
      <c r="BD26" s="119"/>
      <c r="BE26" s="119"/>
      <c r="BF26" s="279"/>
      <c r="BG26" s="279"/>
      <c r="BH26" s="279"/>
      <c r="BI26" s="279"/>
      <c r="BJ26" s="279"/>
      <c r="BK26" s="279"/>
      <c r="BL26" s="279"/>
    </row>
    <row r="27" spans="1:65" x14ac:dyDescent="0.25">
      <c r="A27" s="119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  <c r="AZ27" s="119"/>
      <c r="BA27" s="119"/>
      <c r="BB27" s="119"/>
      <c r="BC27" s="119"/>
      <c r="BD27" s="119"/>
      <c r="BE27" s="119"/>
      <c r="BF27" s="279"/>
      <c r="BG27" s="279"/>
      <c r="BH27" s="279"/>
      <c r="BI27" s="279"/>
      <c r="BJ27" s="279"/>
      <c r="BK27" s="279"/>
      <c r="BL27" s="279"/>
    </row>
    <row r="28" spans="1:65" x14ac:dyDescent="0.25">
      <c r="A28" s="119"/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19"/>
      <c r="BA28" s="119"/>
      <c r="BB28" s="119"/>
      <c r="BC28" s="119"/>
      <c r="BD28" s="119"/>
      <c r="BE28" s="119"/>
      <c r="BF28" s="279"/>
      <c r="BG28" s="279"/>
      <c r="BH28" s="279"/>
      <c r="BI28" s="279"/>
      <c r="BJ28" s="279"/>
      <c r="BK28" s="279"/>
      <c r="BL28" s="279"/>
    </row>
    <row r="29" spans="1:65" x14ac:dyDescent="0.25">
      <c r="A29" s="119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119"/>
      <c r="BD29" s="119"/>
      <c r="BE29" s="119"/>
      <c r="BF29" s="279"/>
      <c r="BG29" s="279"/>
      <c r="BH29" s="279"/>
      <c r="BI29" s="279"/>
      <c r="BJ29" s="279"/>
      <c r="BK29" s="279"/>
      <c r="BL29" s="279"/>
    </row>
    <row r="30" spans="1:65" ht="15.75" x14ac:dyDescent="0.25">
      <c r="A30" s="5">
        <v>7</v>
      </c>
      <c r="B30" s="6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119"/>
      <c r="BC30" s="119"/>
      <c r="BD30" s="119"/>
      <c r="BE30" s="119"/>
    </row>
    <row r="31" spans="1:65" ht="18" x14ac:dyDescent="0.25">
      <c r="A31" s="48"/>
      <c r="B31" s="47"/>
      <c r="D31" s="68"/>
    </row>
    <row r="32" spans="1:65" x14ac:dyDescent="0.25">
      <c r="B32" s="71"/>
    </row>
    <row r="34" spans="4:22" x14ac:dyDescent="0.25"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</row>
    <row r="35" spans="4:22" x14ac:dyDescent="0.25"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</row>
    <row r="36" spans="4:22" x14ac:dyDescent="0.25"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</row>
  </sheetData>
  <mergeCells count="24">
    <mergeCell ref="AY17:BA17"/>
    <mergeCell ref="AD15:AO15"/>
    <mergeCell ref="AP15:BA15"/>
    <mergeCell ref="AP17:AR17"/>
    <mergeCell ref="AS17:AU17"/>
    <mergeCell ref="AV17:AX17"/>
    <mergeCell ref="AD17:AF17"/>
    <mergeCell ref="AG17:AI17"/>
    <mergeCell ref="AJ17:AL17"/>
    <mergeCell ref="C16:C18"/>
    <mergeCell ref="D16:D18"/>
    <mergeCell ref="E16:E18"/>
    <mergeCell ref="B16:B18"/>
    <mergeCell ref="AM17:AO17"/>
    <mergeCell ref="U17:W17"/>
    <mergeCell ref="X17:Z17"/>
    <mergeCell ref="AA17:AC17"/>
    <mergeCell ref="F15:Q15"/>
    <mergeCell ref="R15:AC15"/>
    <mergeCell ref="F17:H17"/>
    <mergeCell ref="I17:K17"/>
    <mergeCell ref="L17:N17"/>
    <mergeCell ref="O17:Q17"/>
    <mergeCell ref="R17:T17"/>
  </mergeCells>
  <conditionalFormatting sqref="F19:BA21 F22:BB22 F23:BA24">
    <cfRule type="expression" dxfId="27" priority="4">
      <formula>IF(AND(T$18&gt;=MONTH($D22),T$16&gt;=YEAR($D22),T$18&lt;=MONTH($E22),T$16&lt;=YEAR($E22)),"#","")</formula>
    </cfRule>
    <cfRule type="cellIs" dxfId="26" priority="2" operator="equal">
      <formula>"#"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18" sqref="A18:J18"/>
    </sheetView>
  </sheetViews>
  <sheetFormatPr defaultRowHeight="15" x14ac:dyDescent="0.25"/>
  <cols>
    <col min="2" max="2" width="11.85546875" customWidth="1"/>
    <col min="3" max="3" width="18.85546875" customWidth="1"/>
    <col min="4" max="4" width="16.7109375" customWidth="1"/>
    <col min="5" max="5" width="29.7109375" customWidth="1"/>
    <col min="6" max="6" width="24" customWidth="1"/>
  </cols>
  <sheetData>
    <row r="1" spans="1:10" x14ac:dyDescent="0.25">
      <c r="A1" s="119"/>
      <c r="B1" s="119"/>
      <c r="C1" s="119"/>
      <c r="D1" s="119"/>
      <c r="E1" s="119"/>
      <c r="F1" s="119"/>
      <c r="G1" s="119"/>
      <c r="H1" s="119"/>
      <c r="I1" s="119"/>
      <c r="J1" s="119"/>
    </row>
    <row r="2" spans="1:10" ht="18.75" x14ac:dyDescent="0.3">
      <c r="A2" s="1"/>
      <c r="B2" s="43" t="s">
        <v>10</v>
      </c>
      <c r="C2" s="44"/>
      <c r="D2" s="45"/>
      <c r="E2" s="2"/>
      <c r="F2" s="2"/>
      <c r="G2" s="2"/>
      <c r="H2" s="2"/>
      <c r="I2" s="2"/>
      <c r="J2" s="2"/>
    </row>
    <row r="3" spans="1:10" x14ac:dyDescent="0.25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x14ac:dyDescent="0.25">
      <c r="A4" s="1"/>
      <c r="B4" s="3"/>
      <c r="C4" s="4"/>
      <c r="D4" s="2"/>
      <c r="E4" s="2"/>
      <c r="F4" s="2"/>
      <c r="G4" s="2"/>
      <c r="H4" s="2"/>
      <c r="I4" s="2"/>
      <c r="J4" s="2"/>
    </row>
    <row r="5" spans="1:10" ht="15.75" x14ac:dyDescent="0.25">
      <c r="A5" s="1"/>
      <c r="B5" s="3"/>
      <c r="C5" s="4"/>
      <c r="D5" s="2"/>
      <c r="E5" s="2"/>
      <c r="F5" s="2"/>
      <c r="G5" s="2"/>
      <c r="H5" s="2"/>
      <c r="I5" s="2"/>
      <c r="J5" s="2"/>
    </row>
    <row r="6" spans="1:10" x14ac:dyDescent="0.25">
      <c r="A6" s="119"/>
      <c r="B6" s="119"/>
      <c r="C6" s="119"/>
      <c r="D6" s="119"/>
      <c r="E6" s="119"/>
      <c r="F6" s="119"/>
      <c r="G6" s="119"/>
      <c r="H6" s="119"/>
      <c r="I6" s="119"/>
      <c r="J6" s="119"/>
    </row>
    <row r="7" spans="1:10" ht="30" customHeight="1" x14ac:dyDescent="0.25">
      <c r="A7" s="119"/>
      <c r="B7" s="280" t="s">
        <v>105</v>
      </c>
      <c r="C7" s="280" t="s">
        <v>180</v>
      </c>
      <c r="D7" s="280" t="s">
        <v>106</v>
      </c>
      <c r="E7" s="280" t="s">
        <v>181</v>
      </c>
      <c r="F7" s="280" t="s">
        <v>107</v>
      </c>
      <c r="G7" s="119"/>
      <c r="H7" s="119"/>
      <c r="I7" s="119"/>
      <c r="J7" s="119"/>
    </row>
    <row r="8" spans="1:10" ht="58.5" customHeight="1" x14ac:dyDescent="0.25">
      <c r="A8" s="119"/>
      <c r="B8" s="280"/>
      <c r="C8" s="281"/>
      <c r="D8" s="282"/>
      <c r="E8" s="283"/>
      <c r="F8" s="282"/>
      <c r="G8" s="119"/>
      <c r="H8" s="119"/>
      <c r="I8" s="119"/>
      <c r="J8" s="119"/>
    </row>
    <row r="9" spans="1:10" ht="44.25" customHeight="1" x14ac:dyDescent="0.25">
      <c r="A9" s="119"/>
      <c r="B9" s="280"/>
      <c r="C9" s="281"/>
      <c r="D9" s="282"/>
      <c r="E9" s="283"/>
      <c r="F9" s="282"/>
      <c r="G9" s="119"/>
      <c r="H9" s="119"/>
      <c r="I9" s="119"/>
      <c r="J9" s="119"/>
    </row>
    <row r="10" spans="1:10" ht="42.75" customHeight="1" x14ac:dyDescent="0.25">
      <c r="A10" s="119"/>
      <c r="B10" s="280"/>
      <c r="C10" s="281"/>
      <c r="D10" s="282"/>
      <c r="E10" s="283"/>
      <c r="F10" s="282"/>
      <c r="G10" s="119"/>
      <c r="H10" s="119"/>
      <c r="I10" s="119"/>
      <c r="J10" s="119"/>
    </row>
    <row r="11" spans="1:10" x14ac:dyDescent="0.25">
      <c r="A11" s="119"/>
      <c r="B11" s="119"/>
      <c r="C11" s="119"/>
      <c r="D11" s="119"/>
      <c r="E11" s="119"/>
      <c r="F11" s="119"/>
      <c r="G11" s="119"/>
      <c r="H11" s="119"/>
      <c r="I11" s="119"/>
      <c r="J11" s="119"/>
    </row>
    <row r="12" spans="1:10" x14ac:dyDescent="0.25">
      <c r="A12" s="119"/>
      <c r="B12" s="119"/>
      <c r="C12" s="119"/>
      <c r="D12" s="119"/>
      <c r="E12" s="119"/>
      <c r="F12" s="119"/>
      <c r="G12" s="119"/>
      <c r="H12" s="119"/>
      <c r="I12" s="119"/>
      <c r="J12" s="119"/>
    </row>
    <row r="13" spans="1:10" x14ac:dyDescent="0.25">
      <c r="A13" s="119"/>
      <c r="B13" s="119"/>
      <c r="C13" s="119"/>
      <c r="D13" s="119"/>
      <c r="E13" s="119"/>
      <c r="F13" s="119"/>
      <c r="G13" s="119"/>
      <c r="H13" s="119"/>
      <c r="I13" s="119"/>
      <c r="J13" s="119"/>
    </row>
    <row r="14" spans="1:10" x14ac:dyDescent="0.25">
      <c r="A14" s="119"/>
      <c r="B14" s="119"/>
      <c r="C14" s="119"/>
      <c r="D14" s="119"/>
      <c r="E14" s="119"/>
      <c r="F14" s="119"/>
      <c r="G14" s="119"/>
      <c r="H14" s="119"/>
      <c r="I14" s="119"/>
      <c r="J14" s="119"/>
    </row>
    <row r="15" spans="1:10" x14ac:dyDescent="0.25">
      <c r="A15" s="119"/>
      <c r="B15" s="119"/>
      <c r="C15" s="119"/>
      <c r="D15" s="119"/>
      <c r="E15" s="119"/>
      <c r="F15" s="119"/>
      <c r="G15" s="119"/>
      <c r="H15" s="119"/>
      <c r="I15" s="119"/>
      <c r="J15" s="119"/>
    </row>
    <row r="16" spans="1:10" x14ac:dyDescent="0.25">
      <c r="A16" s="119"/>
      <c r="B16" s="119"/>
      <c r="C16" s="119"/>
      <c r="D16" s="119"/>
      <c r="E16" s="119"/>
      <c r="F16" s="119"/>
      <c r="G16" s="119"/>
      <c r="H16" s="119"/>
      <c r="I16" s="119"/>
      <c r="J16" s="119"/>
    </row>
    <row r="17" spans="1:10" x14ac:dyDescent="0.25">
      <c r="A17" s="119"/>
      <c r="B17" s="119"/>
      <c r="C17" s="119"/>
      <c r="D17" s="119"/>
      <c r="E17" s="119"/>
      <c r="F17" s="119"/>
      <c r="G17" s="119"/>
      <c r="H17" s="119"/>
      <c r="I17" s="119"/>
      <c r="J17" s="119"/>
    </row>
    <row r="18" spans="1:10" ht="15.75" x14ac:dyDescent="0.25">
      <c r="A18" s="5">
        <v>8</v>
      </c>
      <c r="B18" s="6"/>
      <c r="C18" s="7"/>
      <c r="D18" s="8"/>
      <c r="E18" s="8"/>
      <c r="F18" s="8"/>
      <c r="G18" s="8"/>
      <c r="H18" s="8"/>
      <c r="I18" s="8"/>
      <c r="J18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B15" sqref="B15:M15"/>
    </sheetView>
  </sheetViews>
  <sheetFormatPr defaultRowHeight="15" x14ac:dyDescent="0.25"/>
  <cols>
    <col min="1" max="1" width="9.140625" customWidth="1"/>
    <col min="2" max="2" width="10.42578125" customWidth="1"/>
    <col min="13" max="13" width="11.42578125" customWidth="1"/>
  </cols>
  <sheetData>
    <row r="1" spans="1:14" x14ac:dyDescent="0.25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</row>
    <row r="2" spans="1:14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19"/>
    </row>
    <row r="3" spans="1:14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19"/>
    </row>
    <row r="4" spans="1:14" ht="15.75" x14ac:dyDescent="0.25">
      <c r="A4" s="119"/>
      <c r="B4" s="3" t="s">
        <v>0</v>
      </c>
      <c r="C4" s="4"/>
      <c r="D4" s="2"/>
      <c r="E4" s="2"/>
      <c r="F4" s="2"/>
      <c r="G4" s="2"/>
      <c r="H4" s="2"/>
      <c r="I4" s="2"/>
      <c r="J4" s="2"/>
      <c r="K4" s="2"/>
      <c r="L4" s="2"/>
      <c r="M4" s="2"/>
      <c r="N4" s="119"/>
    </row>
    <row r="5" spans="1:14" ht="12" customHeight="1" x14ac:dyDescent="0.25">
      <c r="A5" s="119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</row>
    <row r="6" spans="1:14" ht="18" customHeight="1" x14ac:dyDescent="0.25">
      <c r="A6" s="119"/>
      <c r="B6" s="431" t="s">
        <v>333</v>
      </c>
      <c r="C6" s="432"/>
      <c r="D6" s="432"/>
      <c r="E6" s="432"/>
      <c r="F6" s="432"/>
      <c r="G6" s="433"/>
      <c r="H6" s="119"/>
      <c r="I6" s="119"/>
      <c r="J6" s="119"/>
      <c r="K6" s="119"/>
      <c r="L6" s="119"/>
      <c r="M6" s="119"/>
      <c r="N6" s="119"/>
    </row>
    <row r="7" spans="1:14" ht="25.5" customHeight="1" x14ac:dyDescent="0.25">
      <c r="A7" s="284" t="s">
        <v>11</v>
      </c>
      <c r="B7" s="431" t="s">
        <v>328</v>
      </c>
      <c r="C7" s="432"/>
      <c r="D7" s="432"/>
      <c r="E7" s="432"/>
      <c r="F7" s="432"/>
      <c r="G7" s="432"/>
      <c r="H7" s="432"/>
      <c r="I7" s="432"/>
      <c r="J7" s="432"/>
      <c r="K7" s="432"/>
      <c r="L7" s="432"/>
      <c r="M7" s="433"/>
      <c r="N7" s="119"/>
    </row>
    <row r="8" spans="1:14" ht="10.5" customHeight="1" x14ac:dyDescent="0.25">
      <c r="A8" s="284"/>
      <c r="B8" s="428" t="s">
        <v>331</v>
      </c>
      <c r="C8" s="429"/>
      <c r="D8" s="429"/>
      <c r="E8" s="429"/>
      <c r="F8" s="429"/>
      <c r="G8" s="429"/>
      <c r="H8" s="429"/>
      <c r="I8" s="429"/>
      <c r="J8" s="429"/>
      <c r="K8" s="429"/>
      <c r="L8" s="429"/>
      <c r="M8" s="430"/>
      <c r="N8" s="119"/>
    </row>
    <row r="9" spans="1:14" ht="12.75" customHeight="1" x14ac:dyDescent="0.25">
      <c r="A9" s="284"/>
      <c r="B9" s="428" t="s">
        <v>332</v>
      </c>
      <c r="C9" s="429"/>
      <c r="D9" s="429"/>
      <c r="E9" s="429"/>
      <c r="F9" s="429"/>
      <c r="G9" s="429"/>
      <c r="H9" s="429"/>
      <c r="I9" s="429"/>
      <c r="J9" s="429"/>
      <c r="K9" s="429"/>
      <c r="L9" s="429"/>
      <c r="M9" s="430"/>
      <c r="N9" s="119"/>
    </row>
    <row r="10" spans="1:14" ht="12" customHeight="1" x14ac:dyDescent="0.25">
      <c r="A10" s="284"/>
      <c r="B10" s="284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4"/>
      <c r="N10" s="119"/>
    </row>
    <row r="11" spans="1:14" ht="25.5" customHeight="1" x14ac:dyDescent="0.25">
      <c r="A11" s="285" t="s">
        <v>329</v>
      </c>
      <c r="B11" s="434" t="s">
        <v>334</v>
      </c>
      <c r="C11" s="435"/>
      <c r="D11" s="435"/>
      <c r="E11" s="435"/>
      <c r="F11" s="435"/>
      <c r="G11" s="435"/>
      <c r="H11" s="435"/>
      <c r="I11" s="435"/>
      <c r="J11" s="435"/>
      <c r="K11" s="435"/>
      <c r="L11" s="435"/>
      <c r="M11" s="436"/>
      <c r="N11" s="119"/>
    </row>
    <row r="12" spans="1:14" ht="12" customHeight="1" x14ac:dyDescent="0.25">
      <c r="A12" s="285"/>
      <c r="B12" s="285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5"/>
      <c r="N12" s="119"/>
    </row>
    <row r="13" spans="1:14" ht="27" customHeight="1" x14ac:dyDescent="0.25">
      <c r="A13" s="284" t="s">
        <v>117</v>
      </c>
      <c r="B13" s="434" t="s">
        <v>335</v>
      </c>
      <c r="C13" s="435"/>
      <c r="D13" s="435"/>
      <c r="E13" s="435"/>
      <c r="F13" s="435"/>
      <c r="G13" s="435"/>
      <c r="H13" s="435"/>
      <c r="I13" s="435"/>
      <c r="J13" s="435"/>
      <c r="K13" s="435"/>
      <c r="L13" s="435"/>
      <c r="M13" s="436"/>
      <c r="N13" s="119"/>
    </row>
    <row r="14" spans="1:14" ht="43.5" customHeight="1" x14ac:dyDescent="0.25">
      <c r="A14" s="285"/>
      <c r="B14" s="437" t="s">
        <v>348</v>
      </c>
      <c r="C14" s="437"/>
      <c r="D14" s="437"/>
      <c r="E14" s="437"/>
      <c r="F14" s="437"/>
      <c r="G14" s="437"/>
      <c r="H14" s="437"/>
      <c r="I14" s="437"/>
      <c r="J14" s="437"/>
      <c r="K14" s="437"/>
      <c r="L14" s="437"/>
      <c r="M14" s="438"/>
      <c r="N14" s="119"/>
    </row>
    <row r="15" spans="1:14" ht="26.25" customHeight="1" x14ac:dyDescent="0.25">
      <c r="A15" s="284" t="s">
        <v>336</v>
      </c>
      <c r="B15" s="425" t="s">
        <v>330</v>
      </c>
      <c r="C15" s="426"/>
      <c r="D15" s="426"/>
      <c r="E15" s="426"/>
      <c r="F15" s="426"/>
      <c r="G15" s="426"/>
      <c r="H15" s="426"/>
      <c r="I15" s="426"/>
      <c r="J15" s="426"/>
      <c r="K15" s="426"/>
      <c r="L15" s="426"/>
      <c r="M15" s="427"/>
      <c r="N15" s="119"/>
    </row>
    <row r="16" spans="1:14" x14ac:dyDescent="0.25">
      <c r="A16" s="284"/>
      <c r="B16" s="284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4"/>
      <c r="N16" s="119"/>
    </row>
    <row r="17" spans="1:14" x14ac:dyDescent="0.25">
      <c r="A17" s="284"/>
      <c r="B17" s="284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4"/>
      <c r="N17" s="119"/>
    </row>
    <row r="18" spans="1:14" x14ac:dyDescent="0.25">
      <c r="A18" s="284"/>
      <c r="B18" s="284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4"/>
      <c r="N18" s="119"/>
    </row>
    <row r="19" spans="1:14" x14ac:dyDescent="0.25">
      <c r="A19" s="284"/>
      <c r="B19" s="284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4"/>
      <c r="N19" s="119"/>
    </row>
    <row r="20" spans="1:14" x14ac:dyDescent="0.25">
      <c r="A20" s="284"/>
      <c r="B20" s="284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4"/>
      <c r="N20" s="119"/>
    </row>
    <row r="21" spans="1:14" x14ac:dyDescent="0.25">
      <c r="A21" s="284"/>
      <c r="B21" s="284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4"/>
      <c r="N21" s="119"/>
    </row>
    <row r="22" spans="1:14" x14ac:dyDescent="0.25">
      <c r="A22" s="284"/>
      <c r="B22" s="284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4"/>
      <c r="N22" s="119"/>
    </row>
    <row r="23" spans="1:14" ht="15.75" x14ac:dyDescent="0.25">
      <c r="A23" s="5">
        <v>9</v>
      </c>
      <c r="B23" s="6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</row>
  </sheetData>
  <mergeCells count="8">
    <mergeCell ref="B15:M15"/>
    <mergeCell ref="B8:M8"/>
    <mergeCell ref="B9:M9"/>
    <mergeCell ref="B7:M7"/>
    <mergeCell ref="B6:G6"/>
    <mergeCell ref="B11:M11"/>
    <mergeCell ref="B13:M13"/>
    <mergeCell ref="B14:M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</vt:i4>
      </vt:variant>
    </vt:vector>
  </HeadingPairs>
  <TitlesOfParts>
    <vt:vector size="10" baseType="lpstr">
      <vt:lpstr>1.Титул</vt:lpstr>
      <vt:lpstr>2.Описание</vt:lpstr>
      <vt:lpstr>3.Анализ эфф.предл-я</vt:lpstr>
      <vt:lpstr>4.Расчет эк.эф</vt:lpstr>
      <vt:lpstr>5.Исх данные</vt:lpstr>
      <vt:lpstr>6.Макропараметры</vt:lpstr>
      <vt:lpstr>7.График реализации</vt:lpstr>
      <vt:lpstr>8.Риски проекта</vt:lpstr>
      <vt:lpstr>Инструкция</vt:lpstr>
      <vt:lpstr>'3.Анализ эфф.предл-я'!Область_печати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2022-10-20T06:42:00Z</dcterms:modified>
</cp:coreProperties>
</file>