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checkCompatibility="1"/>
  <mc:AlternateContent xmlns:mc="http://schemas.openxmlformats.org/markup-compatibility/2006">
    <mc:Choice Requires="x15">
      <x15ac:absPath xmlns:x15ac="http://schemas.microsoft.com/office/spreadsheetml/2010/11/ac" url="C:\Users\USER\Documents\MODELOS DE RIESGO\"/>
    </mc:Choice>
  </mc:AlternateContent>
  <xr:revisionPtr revIDLastSave="0" documentId="13_ncr:1_{D3641B05-A6EA-45DB-B21F-F8B9E77A2D8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erformance_Total" sheetId="30" state="hidden" r:id="rId1"/>
    <sheet name="Gains Chart_Total" sheetId="3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2" l="1"/>
  <c r="C29" i="32"/>
  <c r="C30" i="32"/>
  <c r="C31" i="32"/>
  <c r="C32" i="32"/>
  <c r="C33" i="32"/>
  <c r="C34" i="32"/>
  <c r="C35" i="32"/>
  <c r="C27" i="32"/>
  <c r="B27" i="32"/>
  <c r="B28" i="32"/>
  <c r="B29" i="32"/>
  <c r="B30" i="32"/>
  <c r="B31" i="32"/>
  <c r="B32" i="32"/>
  <c r="B33" i="32"/>
  <c r="B34" i="32"/>
  <c r="B26" i="32"/>
  <c r="A4" i="30" l="1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B3" i="30"/>
  <c r="A3" i="30"/>
  <c r="G4" i="30"/>
  <c r="G5" i="30"/>
  <c r="G6" i="30"/>
  <c r="G7" i="30"/>
  <c r="G8" i="30"/>
  <c r="G9" i="30"/>
  <c r="G10" i="30"/>
  <c r="G11" i="30"/>
  <c r="G12" i="30"/>
  <c r="G3" i="30"/>
  <c r="D4" i="30"/>
  <c r="E4" i="30"/>
  <c r="F4" i="30"/>
  <c r="D5" i="30"/>
  <c r="E5" i="30"/>
  <c r="F5" i="30"/>
  <c r="D6" i="30"/>
  <c r="E6" i="30"/>
  <c r="F6" i="30"/>
  <c r="D7" i="30"/>
  <c r="E7" i="30"/>
  <c r="F7" i="30"/>
  <c r="D8" i="30"/>
  <c r="E8" i="30"/>
  <c r="F8" i="30"/>
  <c r="D9" i="30"/>
  <c r="E9" i="30"/>
  <c r="F9" i="30"/>
  <c r="D10" i="30"/>
  <c r="E10" i="30"/>
  <c r="F10" i="30"/>
  <c r="D11" i="30"/>
  <c r="E11" i="30"/>
  <c r="F11" i="30"/>
  <c r="D12" i="30"/>
  <c r="E12" i="30"/>
  <c r="F12" i="30"/>
  <c r="E3" i="30"/>
  <c r="F3" i="30"/>
  <c r="D3" i="30"/>
  <c r="A16" i="32" l="1"/>
  <c r="A10" i="32"/>
  <c r="A13" i="32"/>
  <c r="B12" i="32"/>
  <c r="B16" i="32"/>
  <c r="B15" i="32"/>
  <c r="A15" i="32"/>
  <c r="B14" i="32"/>
  <c r="A14" i="32"/>
  <c r="B19" i="32"/>
  <c r="B13" i="32"/>
  <c r="B18" i="32"/>
  <c r="A18" i="32"/>
  <c r="A12" i="32"/>
  <c r="B17" i="32"/>
  <c r="B11" i="32"/>
  <c r="A17" i="32"/>
  <c r="A11" i="32"/>
  <c r="I8" i="32"/>
  <c r="F8" i="32"/>
  <c r="Z4" i="30" l="1"/>
  <c r="AN4" i="30" s="1"/>
  <c r="R9" i="30"/>
  <c r="AH9" i="30" s="1"/>
  <c r="C9" i="30"/>
  <c r="Z12" i="30"/>
  <c r="AN12" i="30" s="1"/>
  <c r="V12" i="30"/>
  <c r="V11" i="30" s="1"/>
  <c r="V10" i="30" s="1"/>
  <c r="Z3" i="30"/>
  <c r="AN3" i="30" s="1"/>
  <c r="E13" i="30"/>
  <c r="W4" i="30" s="1"/>
  <c r="U3" i="30"/>
  <c r="U4" i="30" s="1"/>
  <c r="U5" i="30" s="1"/>
  <c r="R8" i="30"/>
  <c r="AH8" i="30" s="1"/>
  <c r="C8" i="30"/>
  <c r="Z11" i="30"/>
  <c r="AN11" i="30" s="1"/>
  <c r="R5" i="30"/>
  <c r="AH5" i="30" s="1"/>
  <c r="C5" i="30"/>
  <c r="Z8" i="30"/>
  <c r="AN8" i="30" s="1"/>
  <c r="C4" i="30"/>
  <c r="R4" i="30"/>
  <c r="AH4" i="30" s="1"/>
  <c r="Z7" i="30"/>
  <c r="AN7" i="30" s="1"/>
  <c r="C12" i="30"/>
  <c r="R12" i="30"/>
  <c r="AH12" i="30" s="1"/>
  <c r="N12" i="30"/>
  <c r="AC3" i="30"/>
  <c r="AC4" i="30" s="1"/>
  <c r="F13" i="30"/>
  <c r="AE10" i="30" s="1"/>
  <c r="Z5" i="30"/>
  <c r="AN5" i="30" s="1"/>
  <c r="C6" i="30"/>
  <c r="R6" i="30"/>
  <c r="AH6" i="30" s="1"/>
  <c r="Z9" i="30"/>
  <c r="AN9" i="30" s="1"/>
  <c r="C10" i="30"/>
  <c r="R10" i="30"/>
  <c r="AH10" i="30" s="1"/>
  <c r="G13" i="30"/>
  <c r="R3" i="30"/>
  <c r="AH3" i="30" s="1"/>
  <c r="D13" i="30"/>
  <c r="O4" i="30" s="1"/>
  <c r="C3" i="30"/>
  <c r="M3" i="30"/>
  <c r="M4" i="30" s="1"/>
  <c r="Z6" i="30"/>
  <c r="AN6" i="30" s="1"/>
  <c r="R7" i="30"/>
  <c r="AH7" i="30" s="1"/>
  <c r="C7" i="30"/>
  <c r="Z10" i="30"/>
  <c r="AN10" i="30" s="1"/>
  <c r="R11" i="30"/>
  <c r="AH11" i="30" s="1"/>
  <c r="C11" i="30"/>
  <c r="AD12" i="30"/>
  <c r="C10" i="32" l="1"/>
  <c r="W7" i="30"/>
  <c r="AG12" i="30"/>
  <c r="W5" i="30"/>
  <c r="AF4" i="30"/>
  <c r="W6" i="30"/>
  <c r="AH13" i="30"/>
  <c r="AK5" i="30" s="1"/>
  <c r="AI3" i="30"/>
  <c r="AT9" i="30"/>
  <c r="F16" i="32"/>
  <c r="F13" i="32"/>
  <c r="AT6" i="30"/>
  <c r="AT8" i="30"/>
  <c r="F15" i="32"/>
  <c r="F17" i="32"/>
  <c r="AT10" i="30"/>
  <c r="AJ12" i="30"/>
  <c r="C18" i="32"/>
  <c r="C14" i="32"/>
  <c r="H3" i="30"/>
  <c r="H4" i="30" s="1"/>
  <c r="C13" i="30"/>
  <c r="J5" i="30" s="1"/>
  <c r="AT11" i="30"/>
  <c r="F18" i="32"/>
  <c r="AD11" i="30"/>
  <c r="AE7" i="30"/>
  <c r="X5" i="30"/>
  <c r="AE3" i="30"/>
  <c r="Q12" i="30"/>
  <c r="T12" i="30"/>
  <c r="AE9" i="30"/>
  <c r="P4" i="30"/>
  <c r="S4" i="30"/>
  <c r="AT5" i="30"/>
  <c r="F12" i="32"/>
  <c r="Y11" i="30"/>
  <c r="C15" i="32"/>
  <c r="AE5" i="30"/>
  <c r="Y12" i="30"/>
  <c r="AB12" i="30"/>
  <c r="AE6" i="30"/>
  <c r="X4" i="30"/>
  <c r="AA4" i="30"/>
  <c r="O8" i="30"/>
  <c r="C16" i="32"/>
  <c r="AO3" i="30"/>
  <c r="AO4" i="30" s="1"/>
  <c r="AO5" i="30" s="1"/>
  <c r="AT3" i="30"/>
  <c r="F10" i="32"/>
  <c r="AN13" i="30"/>
  <c r="AQ10" i="30" s="1"/>
  <c r="O12" i="30"/>
  <c r="C12" i="32"/>
  <c r="O11" i="30"/>
  <c r="AE8" i="30"/>
  <c r="O7" i="30"/>
  <c r="AT7" i="30"/>
  <c r="F14" i="32"/>
  <c r="C17" i="32"/>
  <c r="O6" i="30"/>
  <c r="C13" i="32"/>
  <c r="AF3" i="30"/>
  <c r="W8" i="30"/>
  <c r="W11" i="30"/>
  <c r="W3" i="30"/>
  <c r="O9" i="30"/>
  <c r="F19" i="32"/>
  <c r="AT12" i="30"/>
  <c r="AP12" i="30"/>
  <c r="AP11" i="30" s="1"/>
  <c r="F11" i="32"/>
  <c r="AT4" i="30"/>
  <c r="Y10" i="30"/>
  <c r="O3" i="30"/>
  <c r="V9" i="30"/>
  <c r="AE12" i="30"/>
  <c r="O5" i="30"/>
  <c r="W12" i="30"/>
  <c r="N11" i="30"/>
  <c r="W10" i="30"/>
  <c r="U6" i="30"/>
  <c r="AE4" i="30"/>
  <c r="P3" i="30"/>
  <c r="S3" i="30"/>
  <c r="AE11" i="30"/>
  <c r="O10" i="30"/>
  <c r="W9" i="30"/>
  <c r="C19" i="32"/>
  <c r="I12" i="30"/>
  <c r="C11" i="32"/>
  <c r="M5" i="30"/>
  <c r="AC5" i="30"/>
  <c r="X3" i="30"/>
  <c r="AA3" i="30"/>
  <c r="I10" i="32" l="1"/>
  <c r="I16" i="32"/>
  <c r="I14" i="32"/>
  <c r="I19" i="32"/>
  <c r="I17" i="32"/>
  <c r="I12" i="32"/>
  <c r="D12" i="32"/>
  <c r="G17" i="32"/>
  <c r="I15" i="32"/>
  <c r="I18" i="32"/>
  <c r="I11" i="32"/>
  <c r="I13" i="32"/>
  <c r="K4" i="30"/>
  <c r="L12" i="30"/>
  <c r="J4" i="30"/>
  <c r="J10" i="30"/>
  <c r="AK12" i="30"/>
  <c r="AK7" i="30"/>
  <c r="AK6" i="30"/>
  <c r="J6" i="30"/>
  <c r="AM12" i="30"/>
  <c r="AK8" i="30"/>
  <c r="AA5" i="30"/>
  <c r="J12" i="30"/>
  <c r="AK9" i="30"/>
  <c r="AQ7" i="30"/>
  <c r="AK3" i="30"/>
  <c r="J7" i="30"/>
  <c r="AQ5" i="30"/>
  <c r="J3" i="30"/>
  <c r="AJ11" i="30"/>
  <c r="J9" i="30"/>
  <c r="J8" i="30"/>
  <c r="K3" i="30"/>
  <c r="J11" i="30"/>
  <c r="AK11" i="30"/>
  <c r="AK4" i="30"/>
  <c r="AK10" i="30"/>
  <c r="AQ8" i="30"/>
  <c r="AL3" i="30"/>
  <c r="AR5" i="30"/>
  <c r="AO6" i="30"/>
  <c r="AU3" i="30"/>
  <c r="AR3" i="30"/>
  <c r="AS11" i="30"/>
  <c r="T11" i="30"/>
  <c r="Q11" i="30"/>
  <c r="N10" i="30"/>
  <c r="AQ11" i="30"/>
  <c r="Y9" i="30"/>
  <c r="V8" i="30"/>
  <c r="AQ4" i="30"/>
  <c r="AS12" i="30"/>
  <c r="AV12" i="30"/>
  <c r="AQ3" i="30"/>
  <c r="AQ12" i="30"/>
  <c r="F20" i="32"/>
  <c r="C20" i="32"/>
  <c r="I11" i="30"/>
  <c r="AP10" i="30"/>
  <c r="AQ6" i="30"/>
  <c r="AQ9" i="30"/>
  <c r="P5" i="30"/>
  <c r="S5" i="30"/>
  <c r="M6" i="30"/>
  <c r="AR4" i="30"/>
  <c r="AU4" i="30"/>
  <c r="AF5" i="30"/>
  <c r="AC6" i="30"/>
  <c r="X6" i="30"/>
  <c r="U7" i="30"/>
  <c r="H5" i="30"/>
  <c r="AU5" i="30" s="1"/>
  <c r="AB11" i="30"/>
  <c r="AG11" i="30"/>
  <c r="AD10" i="30"/>
  <c r="AI4" i="30"/>
  <c r="J12" i="32" l="1"/>
  <c r="D19" i="32"/>
  <c r="D18" i="32"/>
  <c r="E10" i="32"/>
  <c r="D15" i="32"/>
  <c r="D10" i="32"/>
  <c r="G19" i="32"/>
  <c r="H10" i="32"/>
  <c r="D16" i="32"/>
  <c r="D13" i="32"/>
  <c r="J11" i="32"/>
  <c r="G10" i="32"/>
  <c r="J10" i="32"/>
  <c r="H11" i="32"/>
  <c r="D14" i="32"/>
  <c r="H12" i="32"/>
  <c r="G12" i="32"/>
  <c r="G11" i="32"/>
  <c r="D17" i="32"/>
  <c r="G15" i="32"/>
  <c r="D11" i="32"/>
  <c r="G16" i="32"/>
  <c r="G14" i="32"/>
  <c r="G13" i="32"/>
  <c r="G18" i="32"/>
  <c r="E11" i="32"/>
  <c r="AW12" i="30"/>
  <c r="AA6" i="30"/>
  <c r="AM11" i="30"/>
  <c r="AW11" i="30" s="1"/>
  <c r="AJ10" i="30"/>
  <c r="L11" i="30"/>
  <c r="I10" i="30"/>
  <c r="AV10" i="30" s="1"/>
  <c r="Y8" i="30"/>
  <c r="V7" i="30"/>
  <c r="AV11" i="30"/>
  <c r="AR6" i="30"/>
  <c r="AO7" i="30"/>
  <c r="AX11" i="30"/>
  <c r="AX12" i="30"/>
  <c r="X7" i="30"/>
  <c r="U8" i="30"/>
  <c r="AL4" i="30"/>
  <c r="AI5" i="30"/>
  <c r="P6" i="30"/>
  <c r="S6" i="30"/>
  <c r="M7" i="30"/>
  <c r="AS10" i="30"/>
  <c r="AP9" i="30"/>
  <c r="AG10" i="30"/>
  <c r="AD9" i="30"/>
  <c r="K5" i="30"/>
  <c r="H6" i="30"/>
  <c r="AU6" i="30" s="1"/>
  <c r="AF6" i="30"/>
  <c r="AC7" i="30"/>
  <c r="T10" i="30"/>
  <c r="Q10" i="30"/>
  <c r="N9" i="30"/>
  <c r="AB10" i="30"/>
  <c r="J13" i="32" l="1"/>
  <c r="E12" i="32"/>
  <c r="H13" i="32"/>
  <c r="AM10" i="30"/>
  <c r="AW10" i="30" s="1"/>
  <c r="AJ9" i="30"/>
  <c r="AA7" i="30"/>
  <c r="AS9" i="30"/>
  <c r="AP8" i="30"/>
  <c r="Y7" i="30"/>
  <c r="V6" i="30"/>
  <c r="L10" i="30"/>
  <c r="I9" i="30"/>
  <c r="AV9" i="30" s="1"/>
  <c r="K6" i="30"/>
  <c r="H7" i="30"/>
  <c r="AU7" i="30" s="1"/>
  <c r="AX10" i="30"/>
  <c r="AR7" i="30"/>
  <c r="AO8" i="30"/>
  <c r="AF7" i="30"/>
  <c r="AC8" i="30"/>
  <c r="T9" i="30"/>
  <c r="Q9" i="30"/>
  <c r="N8" i="30"/>
  <c r="AB9" i="30"/>
  <c r="AG9" i="30"/>
  <c r="AD8" i="30"/>
  <c r="P7" i="30"/>
  <c r="S7" i="30"/>
  <c r="M8" i="30"/>
  <c r="AL5" i="30"/>
  <c r="AI6" i="30"/>
  <c r="X8" i="30"/>
  <c r="U9" i="30"/>
  <c r="E13" i="32" l="1"/>
  <c r="H14" i="32"/>
  <c r="J14" i="32"/>
  <c r="AM9" i="30"/>
  <c r="AJ8" i="30"/>
  <c r="X9" i="30"/>
  <c r="U10" i="30"/>
  <c r="Q8" i="30"/>
  <c r="T8" i="30"/>
  <c r="N7" i="30"/>
  <c r="AB8" i="30"/>
  <c r="Y6" i="30"/>
  <c r="V5" i="30"/>
  <c r="AS8" i="30"/>
  <c r="AP7" i="30"/>
  <c r="AF8" i="30"/>
  <c r="AC9" i="30"/>
  <c r="K7" i="30"/>
  <c r="H8" i="30"/>
  <c r="S8" i="30"/>
  <c r="P8" i="30"/>
  <c r="M9" i="30"/>
  <c r="AR8" i="30"/>
  <c r="AO9" i="30"/>
  <c r="L9" i="30"/>
  <c r="I8" i="30"/>
  <c r="AA8" i="30"/>
  <c r="AL6" i="30"/>
  <c r="AI7" i="30"/>
  <c r="AG8" i="30"/>
  <c r="AD7" i="30"/>
  <c r="AW9" i="30"/>
  <c r="AX9" i="30"/>
  <c r="E14" i="32" l="1"/>
  <c r="H15" i="32"/>
  <c r="AM8" i="30"/>
  <c r="AW8" i="30" s="1"/>
  <c r="AJ7" i="30"/>
  <c r="L8" i="30"/>
  <c r="I7" i="30"/>
  <c r="AV7" i="30" s="1"/>
  <c r="AX8" i="30"/>
  <c r="AG7" i="30"/>
  <c r="AD6" i="30"/>
  <c r="AR9" i="30"/>
  <c r="AO10" i="30"/>
  <c r="AF9" i="30"/>
  <c r="AC10" i="30"/>
  <c r="Y5" i="30"/>
  <c r="V4" i="30"/>
  <c r="X10" i="30"/>
  <c r="U11" i="30"/>
  <c r="K8" i="30"/>
  <c r="H9" i="30"/>
  <c r="AU9" i="30" s="1"/>
  <c r="AS7" i="30"/>
  <c r="AP6" i="30"/>
  <c r="AL7" i="30"/>
  <c r="AI8" i="30"/>
  <c r="AU8" i="30"/>
  <c r="S9" i="30"/>
  <c r="P9" i="30"/>
  <c r="M10" i="30"/>
  <c r="AV8" i="30"/>
  <c r="Q7" i="30"/>
  <c r="T7" i="30"/>
  <c r="N6" i="30"/>
  <c r="AB7" i="30"/>
  <c r="AA9" i="30"/>
  <c r="H16" i="32" l="1"/>
  <c r="E15" i="32"/>
  <c r="J16" i="32"/>
  <c r="J15" i="32"/>
  <c r="AA10" i="30"/>
  <c r="AM7" i="30"/>
  <c r="AW7" i="30" s="1"/>
  <c r="AJ6" i="30"/>
  <c r="AG6" i="30"/>
  <c r="AD5" i="30"/>
  <c r="Q6" i="30"/>
  <c r="T6" i="30"/>
  <c r="N5" i="30"/>
  <c r="AB6" i="30"/>
  <c r="AS6" i="30"/>
  <c r="AP5" i="30"/>
  <c r="AX7" i="30"/>
  <c r="Y4" i="30"/>
  <c r="V3" i="30"/>
  <c r="L7" i="30"/>
  <c r="I6" i="30"/>
  <c r="AV6" i="30" s="1"/>
  <c r="S10" i="30"/>
  <c r="P10" i="30"/>
  <c r="M11" i="30"/>
  <c r="AF10" i="30"/>
  <c r="AC11" i="30"/>
  <c r="AL8" i="30"/>
  <c r="AI9" i="30"/>
  <c r="K9" i="30"/>
  <c r="H10" i="30"/>
  <c r="X11" i="30"/>
  <c r="U12" i="30"/>
  <c r="AR10" i="30"/>
  <c r="AO11" i="30"/>
  <c r="E16" i="32" l="1"/>
  <c r="H17" i="32"/>
  <c r="AM6" i="30"/>
  <c r="AW6" i="30" s="1"/>
  <c r="AJ5" i="30"/>
  <c r="Q5" i="30"/>
  <c r="T5" i="30"/>
  <c r="N4" i="30"/>
  <c r="AB5" i="30"/>
  <c r="AF11" i="30"/>
  <c r="AC12" i="30"/>
  <c r="AF12" i="30" s="1"/>
  <c r="AR11" i="30"/>
  <c r="AO12" i="30"/>
  <c r="AX6" i="30"/>
  <c r="K10" i="30"/>
  <c r="H11" i="30"/>
  <c r="S11" i="30"/>
  <c r="P11" i="30"/>
  <c r="M12" i="30"/>
  <c r="L6" i="30"/>
  <c r="I5" i="30"/>
  <c r="AV5" i="30" s="1"/>
  <c r="Y3" i="30"/>
  <c r="X12" i="30"/>
  <c r="AL9" i="30"/>
  <c r="AI10" i="30"/>
  <c r="AU10" i="30"/>
  <c r="AA11" i="30"/>
  <c r="AS5" i="30"/>
  <c r="AP4" i="30"/>
  <c r="AG5" i="30"/>
  <c r="AD4" i="30"/>
  <c r="E17" i="32" l="1"/>
  <c r="J17" i="32"/>
  <c r="H18" i="32"/>
  <c r="AA12" i="30"/>
  <c r="AJ4" i="30"/>
  <c r="AM5" i="30"/>
  <c r="AW5" i="30" s="1"/>
  <c r="L5" i="30"/>
  <c r="I4" i="30"/>
  <c r="AV4" i="30" s="1"/>
  <c r="AR12" i="30"/>
  <c r="Q4" i="30"/>
  <c r="T4" i="30"/>
  <c r="N3" i="30"/>
  <c r="AB4" i="30"/>
  <c r="S12" i="30"/>
  <c r="P12" i="30"/>
  <c r="K11" i="30"/>
  <c r="H12" i="30"/>
  <c r="K12" i="30" s="1"/>
  <c r="AU11" i="30"/>
  <c r="AX5" i="30"/>
  <c r="AL10" i="30"/>
  <c r="AI11" i="30"/>
  <c r="AG4" i="30"/>
  <c r="AD3" i="30"/>
  <c r="AG3" i="30" s="1"/>
  <c r="AS4" i="30"/>
  <c r="AP3" i="30"/>
  <c r="J18" i="32" l="1"/>
  <c r="H19" i="32"/>
  <c r="E19" i="32"/>
  <c r="E18" i="32"/>
  <c r="AU12" i="30"/>
  <c r="AJ3" i="30"/>
  <c r="AM3" i="30" s="1"/>
  <c r="AM4" i="30"/>
  <c r="AW4" i="30" s="1"/>
  <c r="AS3" i="30"/>
  <c r="Q3" i="30"/>
  <c r="T3" i="30"/>
  <c r="AB3" i="30"/>
  <c r="L4" i="30"/>
  <c r="I3" i="30"/>
  <c r="L3" i="30" s="1"/>
  <c r="AL11" i="30"/>
  <c r="AI12" i="30"/>
  <c r="AL12" i="30" s="1"/>
  <c r="AX4" i="30"/>
  <c r="J19" i="32" l="1"/>
  <c r="AV3" i="30"/>
  <c r="AW3" i="30"/>
  <c r="AW13" i="30" s="1"/>
  <c r="A7" i="32" s="1"/>
  <c r="AX3" i="30"/>
  <c r="AX13" i="30" s="1"/>
  <c r="B7" i="32" l="1"/>
  <c r="AY13" i="30"/>
  <c r="C7" i="32" l="1"/>
</calcChain>
</file>

<file path=xl/sharedStrings.xml><?xml version="1.0" encoding="utf-8"?>
<sst xmlns="http://schemas.openxmlformats.org/spreadsheetml/2006/main" count="85" uniqueCount="25">
  <si>
    <t>Bad</t>
  </si>
  <si>
    <t>Good</t>
  </si>
  <si>
    <t>Bad Rate</t>
  </si>
  <si>
    <t>Score</t>
  </si>
  <si>
    <t>Total</t>
  </si>
  <si>
    <t>Good Rate</t>
  </si>
  <si>
    <t>Indet</t>
  </si>
  <si>
    <t>Min</t>
  </si>
  <si>
    <t>Max</t>
  </si>
  <si>
    <t>Int</t>
  </si>
  <si>
    <t>Cum</t>
  </si>
  <si>
    <t>Decum</t>
  </si>
  <si>
    <t>Int%</t>
  </si>
  <si>
    <t>Cum%</t>
  </si>
  <si>
    <t>Decum%</t>
  </si>
  <si>
    <t>KS</t>
  </si>
  <si>
    <t>ROC</t>
  </si>
  <si>
    <t>GINI</t>
  </si>
  <si>
    <t>Gini</t>
  </si>
  <si>
    <t>Int#</t>
  </si>
  <si>
    <t>#Int</t>
  </si>
  <si>
    <t>Other*</t>
  </si>
  <si>
    <t>Malo</t>
  </si>
  <si>
    <t>Bueno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</si>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</sst>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%"/>
    <numFmt numFmtId="166" formatCode="0.000"/>
    <numFmt numFmtId="167" formatCode="#,##0.0_);\(#,##0.0\)"/>
    <numFmt numFmtId="168" formatCode="0.0"/>
    <numFmt numFmtId="169" formatCode="###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Century Gothic"/>
      <family val="1"/>
    </font>
    <font>
      <sz val="10"/>
      <name val="Century Gothic"/>
      <family val="1"/>
    </font>
    <font>
      <b/>
      <i/>
      <sz val="10"/>
      <name val="Century Gothic"/>
      <family val="1"/>
    </font>
    <font>
      <sz val="9"/>
      <color indexed="8"/>
      <name val="Century Gothic"/>
      <family val="1"/>
    </font>
    <font>
      <b/>
      <sz val="10"/>
      <name val="Century Gothic"/>
      <family val="1"/>
    </font>
    <font>
      <sz val="9"/>
      <name val="Century Gothic"/>
      <family val="1"/>
    </font>
    <font>
      <sz val="9"/>
      <color theme="1"/>
      <name val="Century Gothic"/>
      <family val="1"/>
    </font>
    <font>
      <b/>
      <i/>
      <sz val="9"/>
      <name val="Century Gothic"/>
      <family val="1"/>
    </font>
    <font>
      <b/>
      <sz val="9"/>
      <name val="Century Gothic"/>
      <family val="1"/>
    </font>
    <font>
      <b/>
      <sz val="8"/>
      <color indexed="9"/>
      <name val="Century Gothic"/>
      <family val="1"/>
    </font>
    <font>
      <b/>
      <sz val="8"/>
      <color theme="0"/>
      <name val="Century Gothic"/>
      <family val="1"/>
    </font>
    <font>
      <b/>
      <sz val="11"/>
      <color rgb="FFFFFFFF"/>
      <name val="Century Gothic"/>
      <family val="1"/>
    </font>
    <font>
      <sz val="8"/>
      <color rgb="FFF8F8F8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</cellStyleXfs>
  <cellXfs count="82">
    <xf numFmtId="0" fontId="0" fillId="0" borderId="0" xfId="0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69" fontId="7" fillId="0" borderId="1" xfId="5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65" fontId="9" fillId="0" borderId="1" xfId="3" applyNumberFormat="1" applyFont="1" applyBorder="1" applyAlignment="1">
      <alignment horizontal="center" vertical="center" wrapText="1"/>
    </xf>
    <xf numFmtId="165" fontId="9" fillId="0" borderId="1" xfId="3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165" fontId="11" fillId="0" borderId="1" xfId="3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165" fontId="9" fillId="0" borderId="0" xfId="3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3" fontId="13" fillId="3" borderId="3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3" fontId="13" fillId="3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11" fillId="0" borderId="1" xfId="0" applyNumberFormat="1" applyFont="1" applyBorder="1" applyAlignment="1">
      <alignment vertical="center" wrapText="1"/>
    </xf>
    <xf numFmtId="166" fontId="11" fillId="0" borderId="1" xfId="3" applyNumberFormat="1" applyFont="1" applyBorder="1" applyAlignment="1">
      <alignment vertical="center" wrapText="1"/>
    </xf>
    <xf numFmtId="166" fontId="11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5" fontId="5" fillId="0" borderId="0" xfId="3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15" fillId="3" borderId="1" xfId="0" applyFont="1" applyFill="1" applyBorder="1" applyAlignment="1">
      <alignment horizontal="center" wrapText="1" readingOrder="1"/>
    </xf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3" fontId="5" fillId="2" borderId="0" xfId="0" applyNumberFormat="1" applyFont="1" applyFill="1" applyAlignment="1">
      <alignment horizontal="center" wrapText="1"/>
    </xf>
    <xf numFmtId="165" fontId="5" fillId="2" borderId="0" xfId="3" applyNumberFormat="1" applyFont="1" applyFill="1" applyAlignment="1">
      <alignment horizontal="center" wrapText="1"/>
    </xf>
    <xf numFmtId="168" fontId="8" fillId="0" borderId="1" xfId="0" applyNumberFormat="1" applyFont="1" applyBorder="1" applyAlignment="1">
      <alignment horizontal="center" wrapText="1"/>
    </xf>
    <xf numFmtId="167" fontId="6" fillId="2" borderId="0" xfId="4" applyNumberFormat="1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3" fontId="4" fillId="3" borderId="1" xfId="0" applyNumberFormat="1" applyFont="1" applyFill="1" applyBorder="1" applyAlignment="1">
      <alignment horizontal="center" wrapText="1"/>
    </xf>
    <xf numFmtId="165" fontId="4" fillId="3" borderId="1" xfId="3" applyNumberFormat="1" applyFont="1" applyFill="1" applyBorder="1" applyAlignment="1">
      <alignment horizontal="center" wrapText="1"/>
    </xf>
    <xf numFmtId="166" fontId="5" fillId="0" borderId="0" xfId="0" applyNumberFormat="1" applyFont="1" applyAlignment="1">
      <alignment wrapText="1"/>
    </xf>
    <xf numFmtId="0" fontId="8" fillId="0" borderId="1" xfId="0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10" fontId="5" fillId="0" borderId="1" xfId="3" applyNumberFormat="1" applyFont="1" applyBorder="1" applyAlignment="1">
      <alignment horizontal="center" wrapText="1"/>
    </xf>
    <xf numFmtId="165" fontId="5" fillId="0" borderId="1" xfId="3" applyNumberFormat="1" applyFont="1" applyBorder="1" applyAlignment="1">
      <alignment horizontal="center" wrapText="1"/>
    </xf>
    <xf numFmtId="165" fontId="5" fillId="0" borderId="0" xfId="0" applyNumberFormat="1" applyFont="1" applyAlignment="1">
      <alignment wrapText="1"/>
    </xf>
    <xf numFmtId="3" fontId="6" fillId="0" borderId="1" xfId="0" applyNumberFormat="1" applyFont="1" applyBorder="1" applyAlignment="1">
      <alignment horizontal="center" wrapText="1"/>
    </xf>
    <xf numFmtId="9" fontId="6" fillId="0" borderId="1" xfId="0" applyNumberFormat="1" applyFont="1" applyBorder="1" applyAlignment="1">
      <alignment horizontal="center" wrapText="1"/>
    </xf>
    <xf numFmtId="165" fontId="6" fillId="0" borderId="1" xfId="3" applyNumberFormat="1" applyFont="1" applyBorder="1" applyAlignment="1">
      <alignment horizontal="center" wrapText="1"/>
    </xf>
    <xf numFmtId="165" fontId="6" fillId="0" borderId="0" xfId="0" applyNumberFormat="1" applyFont="1" applyAlignment="1">
      <alignment wrapText="1"/>
    </xf>
    <xf numFmtId="166" fontId="6" fillId="0" borderId="0" xfId="3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165" fontId="9" fillId="0" borderId="1" xfId="0" applyNumberFormat="1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5" fontId="13" fillId="3" borderId="2" xfId="3" applyNumberFormat="1" applyFont="1" applyFill="1" applyBorder="1" applyAlignment="1">
      <alignment horizontal="center" vertical="center" wrapText="1"/>
    </xf>
    <xf numFmtId="169" fontId="7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/>
    </xf>
    <xf numFmtId="20" fontId="8" fillId="0" borderId="0" xfId="0" applyNumberFormat="1" applyFont="1" applyAlignment="1">
      <alignment horizont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166" fontId="14" fillId="3" borderId="1" xfId="0" applyNumberFormat="1" applyFont="1" applyFill="1" applyBorder="1" applyAlignment="1">
      <alignment horizontal="center" vertical="center" wrapText="1"/>
    </xf>
    <xf numFmtId="166" fontId="14" fillId="3" borderId="2" xfId="0" applyNumberFormat="1" applyFont="1" applyFill="1" applyBorder="1" applyAlignment="1">
      <alignment horizontal="center" vertical="center" wrapText="1"/>
    </xf>
    <xf numFmtId="3" fontId="13" fillId="3" borderId="3" xfId="0" applyNumberFormat="1" applyFont="1" applyFill="1" applyBorder="1" applyAlignment="1">
      <alignment horizontal="center" vertical="center" wrapText="1"/>
    </xf>
    <xf numFmtId="3" fontId="13" fillId="3" borderId="4" xfId="0" applyNumberFormat="1" applyFont="1" applyFill="1" applyBorder="1" applyAlignment="1">
      <alignment horizontal="center" vertical="center" wrapText="1"/>
    </xf>
    <xf numFmtId="3" fontId="13" fillId="3" borderId="5" xfId="0" applyNumberFormat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165" fontId="13" fillId="3" borderId="1" xfId="3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3" fontId="4" fillId="3" borderId="1" xfId="0" applyNumberFormat="1" applyFont="1" applyFill="1" applyBorder="1" applyAlignment="1">
      <alignment horizontal="center" wrapText="1"/>
    </xf>
    <xf numFmtId="165" fontId="4" fillId="3" borderId="1" xfId="3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6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20" fontId="16" fillId="0" borderId="0" xfId="0" applyNumberFormat="1" applyFont="1" applyAlignment="1">
      <alignment vertical="center"/>
    </xf>
    <xf numFmtId="20" fontId="16" fillId="5" borderId="0" xfId="0" applyNumberFormat="1" applyFont="1" applyFill="1" applyAlignment="1">
      <alignment vertical="center"/>
    </xf>
  </cellXfs>
  <cellStyles count="6">
    <cellStyle name="Millares" xfId="4" builtinId="3"/>
    <cellStyle name="Normal" xfId="0" builtinId="0"/>
    <cellStyle name="Normal 2" xfId="1" xr:uid="{00000000-0005-0000-0000-000002000000}"/>
    <cellStyle name="Normal_Hoja6" xfId="5" xr:uid="{00000000-0005-0000-0000-000004000000}"/>
    <cellStyle name="Percent 2" xfId="2" xr:uid="{00000000-0005-0000-0000-000005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AY13"/>
  <sheetViews>
    <sheetView zoomScale="150" zoomScaleNormal="150" workbookViewId="0">
      <selection activeCell="B3" sqref="B3"/>
    </sheetView>
  </sheetViews>
  <sheetFormatPr baseColWidth="10" defaultColWidth="9.109375" defaultRowHeight="13.2" x14ac:dyDescent="0.3"/>
  <cols>
    <col min="1" max="1" width="8.109375" style="17" customWidth="1"/>
    <col min="2" max="2" width="7" style="17" bestFit="1" customWidth="1"/>
    <col min="3" max="4" width="8.44140625" style="15" bestFit="1" customWidth="1"/>
    <col min="5" max="5" width="8" style="15" bestFit="1" customWidth="1"/>
    <col min="6" max="6" width="8.44140625" style="15" bestFit="1" customWidth="1"/>
    <col min="7" max="7" width="8.44140625" style="2" bestFit="1" customWidth="1"/>
    <col min="8" max="9" width="6.33203125" style="15" bestFit="1" customWidth="1"/>
    <col min="10" max="11" width="6.44140625" style="1" bestFit="1" customWidth="1"/>
    <col min="12" max="12" width="7.44140625" style="1" bestFit="1" customWidth="1"/>
    <col min="13" max="14" width="6.33203125" style="15" bestFit="1" customWidth="1"/>
    <col min="15" max="16" width="6.44140625" style="1" bestFit="1" customWidth="1"/>
    <col min="17" max="17" width="7.44140625" style="1" bestFit="1" customWidth="1"/>
    <col min="18" max="18" width="6.44140625" style="14" bestFit="1" customWidth="1"/>
    <col min="19" max="20" width="6.44140625" style="1" bestFit="1" customWidth="1"/>
    <col min="21" max="21" width="5.33203125" style="15" customWidth="1"/>
    <col min="22" max="22" width="6.33203125" style="15" bestFit="1" customWidth="1"/>
    <col min="23" max="24" width="6.44140625" style="1" bestFit="1" customWidth="1"/>
    <col min="25" max="25" width="7.44140625" style="1" bestFit="1" customWidth="1"/>
    <col min="26" max="26" width="6.44140625" style="14" bestFit="1" customWidth="1"/>
    <col min="27" max="28" width="6.44140625" style="1" bestFit="1" customWidth="1"/>
    <col min="29" max="29" width="6" style="15" bestFit="1" customWidth="1"/>
    <col min="30" max="30" width="6.33203125" style="15" bestFit="1" customWidth="1"/>
    <col min="31" max="32" width="6.44140625" style="1" bestFit="1" customWidth="1"/>
    <col min="33" max="33" width="7.44140625" style="1" bestFit="1" customWidth="1"/>
    <col min="34" max="34" width="7.109375" style="16" bestFit="1" customWidth="1"/>
    <col min="35" max="36" width="6.44140625" style="16" bestFit="1" customWidth="1"/>
    <col min="37" max="38" width="6.44140625" style="1" bestFit="1" customWidth="1"/>
    <col min="39" max="39" width="7.44140625" style="1" bestFit="1" customWidth="1"/>
    <col min="40" max="40" width="7.109375" style="16" bestFit="1" customWidth="1"/>
    <col min="41" max="42" width="6.44140625" style="16" bestFit="1" customWidth="1"/>
    <col min="43" max="44" width="6.44140625" style="1" bestFit="1" customWidth="1"/>
    <col min="45" max="45" width="7.44140625" style="1" bestFit="1" customWidth="1"/>
    <col min="46" max="47" width="6.44140625" style="14" bestFit="1" customWidth="1"/>
    <col min="48" max="48" width="7.44140625" style="14" bestFit="1" customWidth="1"/>
    <col min="49" max="51" width="7.109375" style="2" bestFit="1" customWidth="1"/>
    <col min="52" max="16384" width="9.109375" style="2"/>
  </cols>
  <sheetData>
    <row r="1" spans="1:51" s="1" customFormat="1" ht="14.25" customHeight="1" x14ac:dyDescent="0.3">
      <c r="A1" s="73" t="s">
        <v>3</v>
      </c>
      <c r="B1" s="73"/>
      <c r="C1" s="18" t="s">
        <v>4</v>
      </c>
      <c r="D1" s="18" t="s">
        <v>1</v>
      </c>
      <c r="E1" s="18" t="s">
        <v>0</v>
      </c>
      <c r="F1" s="18" t="s">
        <v>6</v>
      </c>
      <c r="G1" s="19" t="s">
        <v>21</v>
      </c>
      <c r="H1" s="67" t="s">
        <v>4</v>
      </c>
      <c r="I1" s="68"/>
      <c r="J1" s="68"/>
      <c r="K1" s="68"/>
      <c r="L1" s="69"/>
      <c r="M1" s="67" t="s">
        <v>1</v>
      </c>
      <c r="N1" s="68"/>
      <c r="O1" s="68"/>
      <c r="P1" s="68"/>
      <c r="Q1" s="69"/>
      <c r="R1" s="71" t="s">
        <v>5</v>
      </c>
      <c r="S1" s="71"/>
      <c r="T1" s="71"/>
      <c r="U1" s="67" t="s">
        <v>0</v>
      </c>
      <c r="V1" s="68"/>
      <c r="W1" s="68"/>
      <c r="X1" s="68"/>
      <c r="Y1" s="69"/>
      <c r="Z1" s="71" t="s">
        <v>2</v>
      </c>
      <c r="AA1" s="71"/>
      <c r="AB1" s="71"/>
      <c r="AC1" s="67" t="s">
        <v>6</v>
      </c>
      <c r="AD1" s="68"/>
      <c r="AE1" s="68"/>
      <c r="AF1" s="68"/>
      <c r="AG1" s="69"/>
      <c r="AH1" s="70" t="s">
        <v>1</v>
      </c>
      <c r="AI1" s="70"/>
      <c r="AJ1" s="70"/>
      <c r="AK1" s="70"/>
      <c r="AL1" s="70"/>
      <c r="AM1" s="70"/>
      <c r="AN1" s="70" t="s">
        <v>0</v>
      </c>
      <c r="AO1" s="70"/>
      <c r="AP1" s="70"/>
      <c r="AQ1" s="70"/>
      <c r="AR1" s="70"/>
      <c r="AS1" s="70"/>
      <c r="AT1" s="71" t="s">
        <v>2</v>
      </c>
      <c r="AU1" s="71"/>
      <c r="AV1" s="71"/>
      <c r="AW1" s="63" t="s">
        <v>15</v>
      </c>
      <c r="AX1" s="65" t="s">
        <v>16</v>
      </c>
      <c r="AY1" s="63" t="s">
        <v>17</v>
      </c>
    </row>
    <row r="2" spans="1:51" s="1" customFormat="1" ht="15" customHeight="1" x14ac:dyDescent="0.3">
      <c r="A2" s="19" t="s">
        <v>7</v>
      </c>
      <c r="B2" s="19" t="s">
        <v>8</v>
      </c>
      <c r="C2" s="20" t="s">
        <v>19</v>
      </c>
      <c r="D2" s="20" t="s">
        <v>19</v>
      </c>
      <c r="E2" s="20" t="s">
        <v>19</v>
      </c>
      <c r="F2" s="20" t="s">
        <v>20</v>
      </c>
      <c r="G2" s="19" t="s">
        <v>19</v>
      </c>
      <c r="H2" s="20" t="s">
        <v>10</v>
      </c>
      <c r="I2" s="20" t="s">
        <v>11</v>
      </c>
      <c r="J2" s="19" t="s">
        <v>12</v>
      </c>
      <c r="K2" s="19" t="s">
        <v>13</v>
      </c>
      <c r="L2" s="19" t="s">
        <v>14</v>
      </c>
      <c r="M2" s="20" t="s">
        <v>10</v>
      </c>
      <c r="N2" s="20" t="s">
        <v>11</v>
      </c>
      <c r="O2" s="19" t="s">
        <v>12</v>
      </c>
      <c r="P2" s="19" t="s">
        <v>13</v>
      </c>
      <c r="Q2" s="19" t="s">
        <v>14</v>
      </c>
      <c r="R2" s="59"/>
      <c r="S2" s="19"/>
      <c r="T2" s="19"/>
      <c r="U2" s="20" t="s">
        <v>10</v>
      </c>
      <c r="V2" s="20" t="s">
        <v>11</v>
      </c>
      <c r="W2" s="19" t="s">
        <v>12</v>
      </c>
      <c r="X2" s="19" t="s">
        <v>13</v>
      </c>
      <c r="Y2" s="19" t="s">
        <v>14</v>
      </c>
      <c r="Z2" s="59"/>
      <c r="AA2" s="19"/>
      <c r="AB2" s="19"/>
      <c r="AC2" s="20" t="s">
        <v>10</v>
      </c>
      <c r="AD2" s="20" t="s">
        <v>11</v>
      </c>
      <c r="AE2" s="19" t="s">
        <v>12</v>
      </c>
      <c r="AF2" s="19" t="s">
        <v>13</v>
      </c>
      <c r="AG2" s="19" t="s">
        <v>14</v>
      </c>
      <c r="AH2" s="20" t="s">
        <v>9</v>
      </c>
      <c r="AI2" s="20" t="s">
        <v>10</v>
      </c>
      <c r="AJ2" s="20" t="s">
        <v>11</v>
      </c>
      <c r="AK2" s="19" t="s">
        <v>12</v>
      </c>
      <c r="AL2" s="19" t="s">
        <v>13</v>
      </c>
      <c r="AM2" s="19" t="s">
        <v>14</v>
      </c>
      <c r="AN2" s="20" t="s">
        <v>9</v>
      </c>
      <c r="AO2" s="20" t="s">
        <v>10</v>
      </c>
      <c r="AP2" s="20" t="s">
        <v>11</v>
      </c>
      <c r="AQ2" s="19" t="s">
        <v>12</v>
      </c>
      <c r="AR2" s="19" t="s">
        <v>13</v>
      </c>
      <c r="AS2" s="19" t="s">
        <v>14</v>
      </c>
      <c r="AT2" s="59" t="s">
        <v>9</v>
      </c>
      <c r="AU2" s="19" t="s">
        <v>13</v>
      </c>
      <c r="AV2" s="19" t="s">
        <v>14</v>
      </c>
      <c r="AW2" s="64"/>
      <c r="AX2" s="66"/>
      <c r="AY2" s="63"/>
    </row>
    <row r="3" spans="1:51" x14ac:dyDescent="0.3">
      <c r="A3" s="60">
        <f>'Gains Chart_Total'!B26</f>
        <v>869</v>
      </c>
      <c r="B3" s="60">
        <f>'Gains Chart_Total'!C26</f>
        <v>999</v>
      </c>
      <c r="C3" s="3">
        <f>+D3+E3+F3+G3</f>
        <v>2836</v>
      </c>
      <c r="D3" s="61">
        <f>+'Gains Chart_Total'!F26</f>
        <v>2596</v>
      </c>
      <c r="E3" s="61">
        <f>+'Gains Chart_Total'!G26</f>
        <v>240</v>
      </c>
      <c r="F3" s="61">
        <f>+'Gains Chart_Total'!H26</f>
        <v>0</v>
      </c>
      <c r="G3" s="61">
        <f>+'Gains Chart_Total'!I26+'Gains Chart_Total'!J26</f>
        <v>0</v>
      </c>
      <c r="H3" s="4">
        <f>C3</f>
        <v>2836</v>
      </c>
      <c r="I3" s="4">
        <f t="shared" ref="I3:I11" si="0">C3+I4</f>
        <v>28359</v>
      </c>
      <c r="J3" s="5">
        <f t="shared" ref="J3:J12" si="1">C3/C$13</f>
        <v>0.10000352621742657</v>
      </c>
      <c r="K3" s="5">
        <f t="shared" ref="K3:K12" si="2">H3/C$13</f>
        <v>0.10000352621742657</v>
      </c>
      <c r="L3" s="5">
        <f t="shared" ref="L3:L12" si="3">I3/C$13</f>
        <v>1</v>
      </c>
      <c r="M3" s="4">
        <f>D3</f>
        <v>2596</v>
      </c>
      <c r="N3" s="4">
        <f t="shared" ref="N3:N11" si="4">D3+N4</f>
        <v>16456</v>
      </c>
      <c r="O3" s="5">
        <f t="shared" ref="O3:O12" si="5">D3/D$13</f>
        <v>0.15775401069518716</v>
      </c>
      <c r="P3" s="5">
        <f t="shared" ref="P3:P12" si="6">M3/D$13</f>
        <v>0.15775401069518716</v>
      </c>
      <c r="Q3" s="5">
        <f t="shared" ref="Q3:Q12" si="7">N3/D$13</f>
        <v>1</v>
      </c>
      <c r="R3" s="6">
        <f t="shared" ref="R3:R11" si="8">D3/(D3+E3+F3)</f>
        <v>0.91537376586741892</v>
      </c>
      <c r="S3" s="6">
        <f t="shared" ref="S3:T12" si="9">M3/(M3+U3+AC3)</f>
        <v>0.91537376586741892</v>
      </c>
      <c r="T3" s="6">
        <f t="shared" si="9"/>
        <v>0.5802743397157869</v>
      </c>
      <c r="U3" s="4">
        <f>E3</f>
        <v>240</v>
      </c>
      <c r="V3" s="4">
        <f t="shared" ref="V3:V11" si="10">E3+V4</f>
        <v>11903</v>
      </c>
      <c r="W3" s="5">
        <f t="shared" ref="W3:W12" si="11">E3/E$13</f>
        <v>2.0162984121650004E-2</v>
      </c>
      <c r="X3" s="5">
        <f t="shared" ref="X3:X12" si="12">U3/E$13</f>
        <v>2.0162984121650004E-2</v>
      </c>
      <c r="Y3" s="5">
        <f t="shared" ref="Y3:Y12" si="13">V3/E$13</f>
        <v>1</v>
      </c>
      <c r="Z3" s="6">
        <f t="shared" ref="Z3:Z12" si="14">E3/(D3+E3+F3)</f>
        <v>8.4626234132581094E-2</v>
      </c>
      <c r="AA3" s="6">
        <f t="shared" ref="AA3:AB12" si="15">U3/(M3+U3+AC3)</f>
        <v>8.4626234132581094E-2</v>
      </c>
      <c r="AB3" s="6">
        <f t="shared" si="15"/>
        <v>0.4197256602842131</v>
      </c>
      <c r="AC3" s="4">
        <f>F3</f>
        <v>0</v>
      </c>
      <c r="AD3" s="4">
        <f t="shared" ref="AD3:AD11" si="16">F3+AD4</f>
        <v>0</v>
      </c>
      <c r="AE3" s="5" t="e">
        <f t="shared" ref="AE3:AE12" si="17">F3/F$13</f>
        <v>#DIV/0!</v>
      </c>
      <c r="AF3" s="5" t="e">
        <f t="shared" ref="AF3:AF12" si="18">AC3/F$13</f>
        <v>#DIV/0!</v>
      </c>
      <c r="AG3" s="5" t="e">
        <f t="shared" ref="AG3:AG12" si="19">AD3/F$13</f>
        <v>#DIV/0!</v>
      </c>
      <c r="AH3" s="4">
        <f>ROUND($G3*R3+D3,0)</f>
        <v>2596</v>
      </c>
      <c r="AI3" s="4">
        <f>AH3</f>
        <v>2596</v>
      </c>
      <c r="AJ3" s="4">
        <f t="shared" ref="AJ3:AJ11" si="20">AH3+AJ4</f>
        <v>16456</v>
      </c>
      <c r="AK3" s="5">
        <f t="shared" ref="AK3:AK12" si="21">AH3/AH$13</f>
        <v>0.15775401069518716</v>
      </c>
      <c r="AL3" s="5">
        <f t="shared" ref="AL3:AL12" si="22">AI3/AH$13</f>
        <v>0.15775401069518716</v>
      </c>
      <c r="AM3" s="5">
        <f t="shared" ref="AM3:AM12" si="23">AJ3/AH$13</f>
        <v>1</v>
      </c>
      <c r="AN3" s="4">
        <f t="shared" ref="AN3:AN12" si="24">ROUND($G3*Z3+E3,0)</f>
        <v>240</v>
      </c>
      <c r="AO3" s="4">
        <f>AN3</f>
        <v>240</v>
      </c>
      <c r="AP3" s="4">
        <f t="shared" ref="AP3:AP11" si="25">AN3+AP4</f>
        <v>11903</v>
      </c>
      <c r="AQ3" s="5">
        <f t="shared" ref="AQ3:AQ12" si="26">AN3/AN$13</f>
        <v>2.0162984121650004E-2</v>
      </c>
      <c r="AR3" s="5">
        <f t="shared" ref="AR3:AR12" si="27">AO3/AN$13</f>
        <v>2.0162984121650004E-2</v>
      </c>
      <c r="AS3" s="5">
        <f t="shared" ref="AS3:AS12" si="28">AP3/AN$13</f>
        <v>1</v>
      </c>
      <c r="AT3" s="6">
        <f t="shared" ref="AT3:AT12" si="29">AN3/C3</f>
        <v>8.4626234132581094E-2</v>
      </c>
      <c r="AU3" s="6">
        <f t="shared" ref="AU3:AV12" si="30">AO3/H3</f>
        <v>8.4626234132581094E-2</v>
      </c>
      <c r="AV3" s="6">
        <f t="shared" si="30"/>
        <v>0.4197256602842131</v>
      </c>
      <c r="AW3" s="57">
        <f>ABS(AS3-AM3)</f>
        <v>0</v>
      </c>
      <c r="AX3" s="58">
        <f t="shared" ref="AX3:AX12" si="31">AK3*((AS3+AS4)/2)</f>
        <v>0.15616361488880032</v>
      </c>
      <c r="AY3" s="21"/>
    </row>
    <row r="4" spans="1:51" x14ac:dyDescent="0.3">
      <c r="A4" s="60">
        <f>'Gains Chart_Total'!B27</f>
        <v>841</v>
      </c>
      <c r="B4" s="60">
        <f>'Gains Chart_Total'!C27</f>
        <v>869</v>
      </c>
      <c r="C4" s="3">
        <f t="shared" ref="C4:C12" si="32">+D4+E4+F4+G4</f>
        <v>2836</v>
      </c>
      <c r="D4" s="61">
        <f>+'Gains Chart_Total'!F27</f>
        <v>2466</v>
      </c>
      <c r="E4" s="61">
        <f>+'Gains Chart_Total'!G27</f>
        <v>370</v>
      </c>
      <c r="F4" s="61">
        <f>+'Gains Chart_Total'!H27</f>
        <v>0</v>
      </c>
      <c r="G4" s="61">
        <f>+'Gains Chart_Total'!I27+'Gains Chart_Total'!J27</f>
        <v>0</v>
      </c>
      <c r="H4" s="4">
        <f t="shared" ref="H4:H12" si="33">C4+H3</f>
        <v>5672</v>
      </c>
      <c r="I4" s="4">
        <f t="shared" si="0"/>
        <v>25523</v>
      </c>
      <c r="J4" s="5">
        <f t="shared" si="1"/>
        <v>0.10000352621742657</v>
      </c>
      <c r="K4" s="5">
        <f t="shared" si="2"/>
        <v>0.20000705243485314</v>
      </c>
      <c r="L4" s="5">
        <f t="shared" si="3"/>
        <v>0.89999647378257341</v>
      </c>
      <c r="M4" s="4">
        <f t="shared" ref="M4:M12" si="34">D4+M3</f>
        <v>5062</v>
      </c>
      <c r="N4" s="4">
        <f t="shared" si="4"/>
        <v>13860</v>
      </c>
      <c r="O4" s="5">
        <f t="shared" si="5"/>
        <v>0.14985415653864853</v>
      </c>
      <c r="P4" s="5">
        <f t="shared" si="6"/>
        <v>0.30760816723383566</v>
      </c>
      <c r="Q4" s="5">
        <f t="shared" si="7"/>
        <v>0.84224598930481287</v>
      </c>
      <c r="R4" s="6">
        <f t="shared" si="8"/>
        <v>0.86953455571227078</v>
      </c>
      <c r="S4" s="6">
        <f t="shared" si="9"/>
        <v>0.89245416078984485</v>
      </c>
      <c r="T4" s="6">
        <f t="shared" si="9"/>
        <v>0.54303961133095635</v>
      </c>
      <c r="U4" s="4">
        <f t="shared" ref="U4:U12" si="35">E4+U3</f>
        <v>610</v>
      </c>
      <c r="V4" s="4">
        <f t="shared" si="10"/>
        <v>11663</v>
      </c>
      <c r="W4" s="5">
        <f t="shared" si="11"/>
        <v>3.1084600520877088E-2</v>
      </c>
      <c r="X4" s="5">
        <f t="shared" si="12"/>
        <v>5.1247584642527093E-2</v>
      </c>
      <c r="Y4" s="5">
        <f t="shared" si="13"/>
        <v>0.97983701587835004</v>
      </c>
      <c r="Z4" s="6">
        <f t="shared" si="14"/>
        <v>0.13046544428772919</v>
      </c>
      <c r="AA4" s="6">
        <f t="shared" si="15"/>
        <v>0.10754583921015515</v>
      </c>
      <c r="AB4" s="6">
        <f t="shared" si="15"/>
        <v>0.45696038866904359</v>
      </c>
      <c r="AC4" s="4">
        <f t="shared" ref="AC4:AC12" si="36">F4+AC3</f>
        <v>0</v>
      </c>
      <c r="AD4" s="4">
        <f t="shared" si="16"/>
        <v>0</v>
      </c>
      <c r="AE4" s="5" t="e">
        <f t="shared" si="17"/>
        <v>#DIV/0!</v>
      </c>
      <c r="AF4" s="5" t="e">
        <f t="shared" si="18"/>
        <v>#DIV/0!</v>
      </c>
      <c r="AG4" s="5" t="e">
        <f t="shared" si="19"/>
        <v>#DIV/0!</v>
      </c>
      <c r="AH4" s="4">
        <f>ROUND($G4*R4+D4,0)</f>
        <v>2466</v>
      </c>
      <c r="AI4" s="4">
        <f t="shared" ref="AI4:AI12" si="37">AH4+AI3</f>
        <v>5062</v>
      </c>
      <c r="AJ4" s="4">
        <f t="shared" si="20"/>
        <v>13860</v>
      </c>
      <c r="AK4" s="5">
        <f t="shared" si="21"/>
        <v>0.14985415653864853</v>
      </c>
      <c r="AL4" s="5">
        <f t="shared" si="22"/>
        <v>0.30760816723383566</v>
      </c>
      <c r="AM4" s="5">
        <f t="shared" si="23"/>
        <v>0.84224598930481287</v>
      </c>
      <c r="AN4" s="4">
        <f t="shared" si="24"/>
        <v>370</v>
      </c>
      <c r="AO4" s="4">
        <f t="shared" ref="AO4:AO12" si="38">AN4+AO3</f>
        <v>610</v>
      </c>
      <c r="AP4" s="4">
        <f t="shared" si="25"/>
        <v>11663</v>
      </c>
      <c r="AQ4" s="5">
        <f t="shared" si="26"/>
        <v>3.1084600520877088E-2</v>
      </c>
      <c r="AR4" s="5">
        <f t="shared" si="27"/>
        <v>5.1247584642527093E-2</v>
      </c>
      <c r="AS4" s="5">
        <f t="shared" si="28"/>
        <v>0.97983701587835004</v>
      </c>
      <c r="AT4" s="6">
        <f t="shared" si="29"/>
        <v>0.13046544428772919</v>
      </c>
      <c r="AU4" s="6">
        <f t="shared" si="30"/>
        <v>0.10754583921015515</v>
      </c>
      <c r="AV4" s="6">
        <f t="shared" si="30"/>
        <v>0.45696038866904359</v>
      </c>
      <c r="AW4" s="57">
        <f>ABS(AS4-AM4)</f>
        <v>0.13759102657353717</v>
      </c>
      <c r="AX4" s="58">
        <f t="shared" si="31"/>
        <v>0.14450357126359809</v>
      </c>
      <c r="AY4" s="21"/>
    </row>
    <row r="5" spans="1:51" x14ac:dyDescent="0.3">
      <c r="A5" s="60">
        <f>'Gains Chart_Total'!B28</f>
        <v>817</v>
      </c>
      <c r="B5" s="60">
        <f>'Gains Chart_Total'!C28</f>
        <v>841</v>
      </c>
      <c r="C5" s="3">
        <f t="shared" si="32"/>
        <v>2836</v>
      </c>
      <c r="D5" s="61">
        <f>+'Gains Chart_Total'!F28</f>
        <v>2358</v>
      </c>
      <c r="E5" s="61">
        <f>+'Gains Chart_Total'!G28</f>
        <v>478</v>
      </c>
      <c r="F5" s="61">
        <f>+'Gains Chart_Total'!H28</f>
        <v>0</v>
      </c>
      <c r="G5" s="61">
        <f>+'Gains Chart_Total'!I28+'Gains Chart_Total'!J28</f>
        <v>0</v>
      </c>
      <c r="H5" s="4">
        <f t="shared" si="33"/>
        <v>8508</v>
      </c>
      <c r="I5" s="4">
        <f t="shared" si="0"/>
        <v>22687</v>
      </c>
      <c r="J5" s="5">
        <f t="shared" si="1"/>
        <v>0.10000352621742657</v>
      </c>
      <c r="K5" s="5">
        <f t="shared" si="2"/>
        <v>0.3000105786522797</v>
      </c>
      <c r="L5" s="5">
        <f t="shared" si="3"/>
        <v>0.79999294756514683</v>
      </c>
      <c r="M5" s="4">
        <f t="shared" si="34"/>
        <v>7420</v>
      </c>
      <c r="N5" s="4">
        <f t="shared" si="4"/>
        <v>11394</v>
      </c>
      <c r="O5" s="5">
        <f t="shared" si="5"/>
        <v>0.14329120077783181</v>
      </c>
      <c r="P5" s="5">
        <f t="shared" si="6"/>
        <v>0.45089936801166747</v>
      </c>
      <c r="Q5" s="5">
        <f t="shared" si="7"/>
        <v>0.69239183276616434</v>
      </c>
      <c r="R5" s="6">
        <f t="shared" si="8"/>
        <v>0.83145275035260935</v>
      </c>
      <c r="S5" s="6">
        <f t="shared" si="9"/>
        <v>0.87212035731076631</v>
      </c>
      <c r="T5" s="6">
        <f t="shared" si="9"/>
        <v>0.50222594437342971</v>
      </c>
      <c r="U5" s="4">
        <f t="shared" si="35"/>
        <v>1088</v>
      </c>
      <c r="V5" s="4">
        <f t="shared" si="10"/>
        <v>11293</v>
      </c>
      <c r="W5" s="5">
        <f t="shared" si="11"/>
        <v>4.0157943375619592E-2</v>
      </c>
      <c r="X5" s="5">
        <f t="shared" si="12"/>
        <v>9.1405528018146692E-2</v>
      </c>
      <c r="Y5" s="5">
        <f t="shared" si="13"/>
        <v>0.9487524153574729</v>
      </c>
      <c r="Z5" s="6">
        <f t="shared" si="14"/>
        <v>0.16854724964739068</v>
      </c>
      <c r="AA5" s="6">
        <f t="shared" si="15"/>
        <v>0.12787964268923366</v>
      </c>
      <c r="AB5" s="6">
        <f t="shared" si="15"/>
        <v>0.49777405562657029</v>
      </c>
      <c r="AC5" s="4">
        <f t="shared" si="36"/>
        <v>0</v>
      </c>
      <c r="AD5" s="4">
        <f t="shared" si="16"/>
        <v>0</v>
      </c>
      <c r="AE5" s="5" t="e">
        <f t="shared" si="17"/>
        <v>#DIV/0!</v>
      </c>
      <c r="AF5" s="5" t="e">
        <f t="shared" si="18"/>
        <v>#DIV/0!</v>
      </c>
      <c r="AG5" s="5" t="e">
        <f t="shared" si="19"/>
        <v>#DIV/0!</v>
      </c>
      <c r="AH5" s="4">
        <f t="shared" ref="AH5:AH10" si="39">ROUND($G5*R5+D5,0)</f>
        <v>2358</v>
      </c>
      <c r="AI5" s="4">
        <f t="shared" si="37"/>
        <v>7420</v>
      </c>
      <c r="AJ5" s="4">
        <f t="shared" si="20"/>
        <v>11394</v>
      </c>
      <c r="AK5" s="5">
        <f t="shared" si="21"/>
        <v>0.14329120077783181</v>
      </c>
      <c r="AL5" s="5">
        <f t="shared" si="22"/>
        <v>0.45089936801166747</v>
      </c>
      <c r="AM5" s="5">
        <f t="shared" si="23"/>
        <v>0.69239183276616434</v>
      </c>
      <c r="AN5" s="4">
        <f t="shared" si="24"/>
        <v>478</v>
      </c>
      <c r="AO5" s="4">
        <f t="shared" si="38"/>
        <v>1088</v>
      </c>
      <c r="AP5" s="4">
        <f t="shared" si="25"/>
        <v>11293</v>
      </c>
      <c r="AQ5" s="5">
        <f t="shared" si="26"/>
        <v>4.0157943375619592E-2</v>
      </c>
      <c r="AR5" s="5">
        <f t="shared" si="27"/>
        <v>9.1405528018146692E-2</v>
      </c>
      <c r="AS5" s="5">
        <f t="shared" si="28"/>
        <v>0.9487524153574729</v>
      </c>
      <c r="AT5" s="6">
        <f t="shared" si="29"/>
        <v>0.16854724964739068</v>
      </c>
      <c r="AU5" s="6">
        <f t="shared" si="30"/>
        <v>0.12787964268923366</v>
      </c>
      <c r="AV5" s="6">
        <f t="shared" si="30"/>
        <v>0.49777405562657029</v>
      </c>
      <c r="AW5" s="57">
        <f t="shared" ref="AW5:AW12" si="40">ABS(AS5-AM5)</f>
        <v>0.25636058259130856</v>
      </c>
      <c r="AX5" s="58">
        <f t="shared" si="31"/>
        <v>0.13307073287391016</v>
      </c>
      <c r="AY5" s="21"/>
    </row>
    <row r="6" spans="1:51" x14ac:dyDescent="0.3">
      <c r="A6" s="60">
        <f>'Gains Chart_Total'!B29</f>
        <v>784</v>
      </c>
      <c r="B6" s="60">
        <f>'Gains Chart_Total'!C29</f>
        <v>817</v>
      </c>
      <c r="C6" s="3">
        <f t="shared" si="32"/>
        <v>2836</v>
      </c>
      <c r="D6" s="61">
        <f>+'Gains Chart_Total'!F29</f>
        <v>2227</v>
      </c>
      <c r="E6" s="61">
        <f>+'Gains Chart_Total'!G29</f>
        <v>609</v>
      </c>
      <c r="F6" s="61">
        <f>+'Gains Chart_Total'!H29</f>
        <v>0</v>
      </c>
      <c r="G6" s="61">
        <f>+'Gains Chart_Total'!I29+'Gains Chart_Total'!J29</f>
        <v>0</v>
      </c>
      <c r="H6" s="4">
        <f t="shared" si="33"/>
        <v>11344</v>
      </c>
      <c r="I6" s="4">
        <f t="shared" si="0"/>
        <v>19851</v>
      </c>
      <c r="J6" s="5">
        <f t="shared" si="1"/>
        <v>0.10000352621742657</v>
      </c>
      <c r="K6" s="5">
        <f t="shared" si="2"/>
        <v>0.40001410486970629</v>
      </c>
      <c r="L6" s="5">
        <f t="shared" si="3"/>
        <v>0.69998942134772035</v>
      </c>
      <c r="M6" s="4">
        <f t="shared" si="34"/>
        <v>9647</v>
      </c>
      <c r="N6" s="4">
        <f t="shared" si="4"/>
        <v>9036</v>
      </c>
      <c r="O6" s="5">
        <f t="shared" si="5"/>
        <v>0.13533057851239669</v>
      </c>
      <c r="P6" s="5">
        <f t="shared" si="6"/>
        <v>0.58622994652406413</v>
      </c>
      <c r="Q6" s="5">
        <f t="shared" si="7"/>
        <v>0.54910063198833248</v>
      </c>
      <c r="R6" s="6">
        <f t="shared" si="8"/>
        <v>0.7852609308885754</v>
      </c>
      <c r="S6" s="6">
        <f t="shared" si="9"/>
        <v>0.85040550070521859</v>
      </c>
      <c r="T6" s="6">
        <f t="shared" si="9"/>
        <v>0.4551911742481487</v>
      </c>
      <c r="U6" s="4">
        <f t="shared" si="35"/>
        <v>1697</v>
      </c>
      <c r="V6" s="4">
        <f t="shared" si="10"/>
        <v>10815</v>
      </c>
      <c r="W6" s="5">
        <f t="shared" si="11"/>
        <v>5.1163572208686885E-2</v>
      </c>
      <c r="X6" s="5">
        <f t="shared" si="12"/>
        <v>0.14256910022683358</v>
      </c>
      <c r="Y6" s="5">
        <f t="shared" si="13"/>
        <v>0.90859447198185328</v>
      </c>
      <c r="Z6" s="6">
        <f t="shared" si="14"/>
        <v>0.21473906911142454</v>
      </c>
      <c r="AA6" s="6">
        <f t="shared" si="15"/>
        <v>0.14959449929478139</v>
      </c>
      <c r="AB6" s="6">
        <f t="shared" si="15"/>
        <v>0.5448088257518513</v>
      </c>
      <c r="AC6" s="4">
        <f t="shared" si="36"/>
        <v>0</v>
      </c>
      <c r="AD6" s="4">
        <f t="shared" si="16"/>
        <v>0</v>
      </c>
      <c r="AE6" s="5" t="e">
        <f t="shared" si="17"/>
        <v>#DIV/0!</v>
      </c>
      <c r="AF6" s="5" t="e">
        <f t="shared" si="18"/>
        <v>#DIV/0!</v>
      </c>
      <c r="AG6" s="5" t="e">
        <f t="shared" si="19"/>
        <v>#DIV/0!</v>
      </c>
      <c r="AH6" s="4">
        <f t="shared" si="39"/>
        <v>2227</v>
      </c>
      <c r="AI6" s="4">
        <f t="shared" si="37"/>
        <v>9647</v>
      </c>
      <c r="AJ6" s="4">
        <f t="shared" si="20"/>
        <v>9036</v>
      </c>
      <c r="AK6" s="5">
        <f t="shared" si="21"/>
        <v>0.13533057851239669</v>
      </c>
      <c r="AL6" s="5">
        <f t="shared" si="22"/>
        <v>0.58622994652406413</v>
      </c>
      <c r="AM6" s="5">
        <f t="shared" si="23"/>
        <v>0.54910063198833248</v>
      </c>
      <c r="AN6" s="4">
        <f t="shared" si="24"/>
        <v>609</v>
      </c>
      <c r="AO6" s="4">
        <f t="shared" si="38"/>
        <v>1697</v>
      </c>
      <c r="AP6" s="4">
        <f t="shared" si="25"/>
        <v>10815</v>
      </c>
      <c r="AQ6" s="5">
        <f t="shared" si="26"/>
        <v>5.1163572208686885E-2</v>
      </c>
      <c r="AR6" s="5">
        <f t="shared" si="27"/>
        <v>0.14256910022683358</v>
      </c>
      <c r="AS6" s="5">
        <f t="shared" si="28"/>
        <v>0.90859447198185328</v>
      </c>
      <c r="AT6" s="6">
        <f t="shared" si="29"/>
        <v>0.21473906911142454</v>
      </c>
      <c r="AU6" s="6">
        <f t="shared" si="30"/>
        <v>0.14959449929478139</v>
      </c>
      <c r="AV6" s="6">
        <f t="shared" si="30"/>
        <v>0.5448088257518513</v>
      </c>
      <c r="AW6" s="57">
        <f t="shared" si="40"/>
        <v>0.3594938399935208</v>
      </c>
      <c r="AX6" s="58">
        <f t="shared" si="31"/>
        <v>0.11949861761358861</v>
      </c>
      <c r="AY6" s="21"/>
    </row>
    <row r="7" spans="1:51" x14ac:dyDescent="0.3">
      <c r="A7" s="60">
        <f>'Gains Chart_Total'!B30</f>
        <v>728</v>
      </c>
      <c r="B7" s="60">
        <f>'Gains Chart_Total'!C30</f>
        <v>783</v>
      </c>
      <c r="C7" s="3">
        <f t="shared" si="32"/>
        <v>2836</v>
      </c>
      <c r="D7" s="61">
        <f>+'Gains Chart_Total'!F30</f>
        <v>2083</v>
      </c>
      <c r="E7" s="61">
        <f>+'Gains Chart_Total'!G30</f>
        <v>753</v>
      </c>
      <c r="F7" s="61">
        <f>+'Gains Chart_Total'!H30</f>
        <v>0</v>
      </c>
      <c r="G7" s="61">
        <f>+'Gains Chart_Total'!I30+'Gains Chart_Total'!J30</f>
        <v>0</v>
      </c>
      <c r="H7" s="4">
        <f t="shared" si="33"/>
        <v>14180</v>
      </c>
      <c r="I7" s="4">
        <f t="shared" si="0"/>
        <v>17015</v>
      </c>
      <c r="J7" s="5">
        <f t="shared" si="1"/>
        <v>0.10000352621742657</v>
      </c>
      <c r="K7" s="5">
        <f t="shared" si="2"/>
        <v>0.50001763108713282</v>
      </c>
      <c r="L7" s="5">
        <f t="shared" si="3"/>
        <v>0.59998589513029377</v>
      </c>
      <c r="M7" s="4">
        <f t="shared" si="34"/>
        <v>11730</v>
      </c>
      <c r="N7" s="4">
        <f t="shared" si="4"/>
        <v>6809</v>
      </c>
      <c r="O7" s="5">
        <f t="shared" si="5"/>
        <v>0.12657997083130773</v>
      </c>
      <c r="P7" s="5">
        <f t="shared" si="6"/>
        <v>0.71280991735537191</v>
      </c>
      <c r="Q7" s="5">
        <f t="shared" si="7"/>
        <v>0.41377005347593582</v>
      </c>
      <c r="R7" s="6">
        <f t="shared" si="8"/>
        <v>0.73448519040902682</v>
      </c>
      <c r="S7" s="6">
        <f t="shared" si="9"/>
        <v>0.8272214386459803</v>
      </c>
      <c r="T7" s="6">
        <f t="shared" si="9"/>
        <v>0.40017631501616219</v>
      </c>
      <c r="U7" s="4">
        <f t="shared" si="35"/>
        <v>2450</v>
      </c>
      <c r="V7" s="4">
        <f t="shared" si="10"/>
        <v>10206</v>
      </c>
      <c r="W7" s="5">
        <f t="shared" si="11"/>
        <v>6.3261362681676883E-2</v>
      </c>
      <c r="X7" s="5">
        <f t="shared" si="12"/>
        <v>0.20583046290851045</v>
      </c>
      <c r="Y7" s="5">
        <f t="shared" si="13"/>
        <v>0.85743089977316644</v>
      </c>
      <c r="Z7" s="6">
        <f t="shared" si="14"/>
        <v>0.26551480959097318</v>
      </c>
      <c r="AA7" s="6">
        <f t="shared" si="15"/>
        <v>0.17277856135401976</v>
      </c>
      <c r="AB7" s="6">
        <f t="shared" si="15"/>
        <v>0.59982368498383776</v>
      </c>
      <c r="AC7" s="4">
        <f t="shared" si="36"/>
        <v>0</v>
      </c>
      <c r="AD7" s="4">
        <f t="shared" si="16"/>
        <v>0</v>
      </c>
      <c r="AE7" s="5" t="e">
        <f t="shared" si="17"/>
        <v>#DIV/0!</v>
      </c>
      <c r="AF7" s="5" t="e">
        <f t="shared" si="18"/>
        <v>#DIV/0!</v>
      </c>
      <c r="AG7" s="5" t="e">
        <f t="shared" si="19"/>
        <v>#DIV/0!</v>
      </c>
      <c r="AH7" s="4">
        <f t="shared" si="39"/>
        <v>2083</v>
      </c>
      <c r="AI7" s="4">
        <f t="shared" si="37"/>
        <v>11730</v>
      </c>
      <c r="AJ7" s="4">
        <f t="shared" si="20"/>
        <v>6809</v>
      </c>
      <c r="AK7" s="5">
        <f t="shared" si="21"/>
        <v>0.12657997083130773</v>
      </c>
      <c r="AL7" s="5">
        <f t="shared" si="22"/>
        <v>0.71280991735537191</v>
      </c>
      <c r="AM7" s="5">
        <f t="shared" si="23"/>
        <v>0.41377005347593582</v>
      </c>
      <c r="AN7" s="4">
        <f t="shared" si="24"/>
        <v>753</v>
      </c>
      <c r="AO7" s="4">
        <f t="shared" si="38"/>
        <v>2450</v>
      </c>
      <c r="AP7" s="4">
        <f t="shared" si="25"/>
        <v>10206</v>
      </c>
      <c r="AQ7" s="5">
        <f t="shared" si="26"/>
        <v>6.3261362681676883E-2</v>
      </c>
      <c r="AR7" s="5">
        <f t="shared" si="27"/>
        <v>0.20583046290851045</v>
      </c>
      <c r="AS7" s="5">
        <f t="shared" si="28"/>
        <v>0.85743089977316644</v>
      </c>
      <c r="AT7" s="6">
        <f t="shared" si="29"/>
        <v>0.26551480959097318</v>
      </c>
      <c r="AU7" s="6">
        <f t="shared" si="30"/>
        <v>0.17277856135401976</v>
      </c>
      <c r="AV7" s="6">
        <f t="shared" si="30"/>
        <v>0.59982368498383776</v>
      </c>
      <c r="AW7" s="57">
        <f t="shared" si="40"/>
        <v>0.44366084629723063</v>
      </c>
      <c r="AX7" s="58">
        <f t="shared" si="31"/>
        <v>0.10452976756165162</v>
      </c>
      <c r="AY7" s="21"/>
    </row>
    <row r="8" spans="1:51" x14ac:dyDescent="0.3">
      <c r="A8" s="60">
        <f>'Gains Chart_Total'!B31</f>
        <v>644</v>
      </c>
      <c r="B8" s="60">
        <f>'Gains Chart_Total'!C31</f>
        <v>728</v>
      </c>
      <c r="C8" s="3">
        <f t="shared" si="32"/>
        <v>2835</v>
      </c>
      <c r="D8" s="61">
        <f>+'Gains Chart_Total'!F31</f>
        <v>1874</v>
      </c>
      <c r="E8" s="61">
        <f>+'Gains Chart_Total'!G31</f>
        <v>961</v>
      </c>
      <c r="F8" s="61">
        <f>+'Gains Chart_Total'!H31</f>
        <v>0</v>
      </c>
      <c r="G8" s="61">
        <f>+'Gains Chart_Total'!I31+'Gains Chart_Total'!J31</f>
        <v>0</v>
      </c>
      <c r="H8" s="4">
        <f t="shared" si="33"/>
        <v>17015</v>
      </c>
      <c r="I8" s="4">
        <f t="shared" si="0"/>
        <v>14179</v>
      </c>
      <c r="J8" s="5">
        <f t="shared" si="1"/>
        <v>9.9968264043160907E-2</v>
      </c>
      <c r="K8" s="5">
        <f t="shared" si="2"/>
        <v>0.59998589513029377</v>
      </c>
      <c r="L8" s="5">
        <f t="shared" si="3"/>
        <v>0.49998236891286718</v>
      </c>
      <c r="M8" s="4">
        <f t="shared" si="34"/>
        <v>13604</v>
      </c>
      <c r="N8" s="4">
        <f t="shared" si="4"/>
        <v>4726</v>
      </c>
      <c r="O8" s="5">
        <f t="shared" si="5"/>
        <v>0.11387943607194945</v>
      </c>
      <c r="P8" s="5">
        <f t="shared" si="6"/>
        <v>0.82668935342732131</v>
      </c>
      <c r="Q8" s="5">
        <f t="shared" si="7"/>
        <v>0.28719008264462809</v>
      </c>
      <c r="R8" s="6">
        <f t="shared" si="8"/>
        <v>0.66102292768959436</v>
      </c>
      <c r="S8" s="6">
        <f t="shared" si="9"/>
        <v>0.79952982662356742</v>
      </c>
      <c r="T8" s="6">
        <f t="shared" si="9"/>
        <v>0.33330982438817969</v>
      </c>
      <c r="U8" s="4">
        <f t="shared" si="35"/>
        <v>3411</v>
      </c>
      <c r="V8" s="4">
        <f t="shared" si="10"/>
        <v>9453</v>
      </c>
      <c r="W8" s="5">
        <f t="shared" si="11"/>
        <v>8.0735948920440226E-2</v>
      </c>
      <c r="X8" s="5">
        <f t="shared" si="12"/>
        <v>0.28656641182895071</v>
      </c>
      <c r="Y8" s="5">
        <f t="shared" si="13"/>
        <v>0.79416953709148952</v>
      </c>
      <c r="Z8" s="6">
        <f t="shared" si="14"/>
        <v>0.33897707231040564</v>
      </c>
      <c r="AA8" s="6">
        <f t="shared" si="15"/>
        <v>0.20047017337643255</v>
      </c>
      <c r="AB8" s="6">
        <f t="shared" si="15"/>
        <v>0.66669017561182031</v>
      </c>
      <c r="AC8" s="4">
        <f t="shared" si="36"/>
        <v>0</v>
      </c>
      <c r="AD8" s="4">
        <f t="shared" si="16"/>
        <v>0</v>
      </c>
      <c r="AE8" s="5" t="e">
        <f t="shared" si="17"/>
        <v>#DIV/0!</v>
      </c>
      <c r="AF8" s="5" t="e">
        <f t="shared" si="18"/>
        <v>#DIV/0!</v>
      </c>
      <c r="AG8" s="5" t="e">
        <f t="shared" si="19"/>
        <v>#DIV/0!</v>
      </c>
      <c r="AH8" s="4">
        <f t="shared" si="39"/>
        <v>1874</v>
      </c>
      <c r="AI8" s="4">
        <f t="shared" si="37"/>
        <v>13604</v>
      </c>
      <c r="AJ8" s="4">
        <f t="shared" si="20"/>
        <v>4726</v>
      </c>
      <c r="AK8" s="5">
        <f t="shared" si="21"/>
        <v>0.11387943607194945</v>
      </c>
      <c r="AL8" s="5">
        <f t="shared" si="22"/>
        <v>0.82668935342732131</v>
      </c>
      <c r="AM8" s="5">
        <f t="shared" si="23"/>
        <v>0.28719008264462809</v>
      </c>
      <c r="AN8" s="4">
        <f t="shared" si="24"/>
        <v>961</v>
      </c>
      <c r="AO8" s="4">
        <f t="shared" si="38"/>
        <v>3411</v>
      </c>
      <c r="AP8" s="4">
        <f t="shared" si="25"/>
        <v>9453</v>
      </c>
      <c r="AQ8" s="5">
        <f t="shared" si="26"/>
        <v>8.0735948920440226E-2</v>
      </c>
      <c r="AR8" s="5">
        <f t="shared" si="27"/>
        <v>0.28656641182895071</v>
      </c>
      <c r="AS8" s="5">
        <f t="shared" si="28"/>
        <v>0.79416953709148952</v>
      </c>
      <c r="AT8" s="7">
        <f t="shared" si="29"/>
        <v>0.33897707231040564</v>
      </c>
      <c r="AU8" s="6">
        <f t="shared" si="30"/>
        <v>0.20047017337643255</v>
      </c>
      <c r="AV8" s="6">
        <f t="shared" si="30"/>
        <v>0.66669017561182031</v>
      </c>
      <c r="AW8" s="57">
        <f t="shared" si="40"/>
        <v>0.50697945444686143</v>
      </c>
      <c r="AX8" s="58">
        <f t="shared" si="31"/>
        <v>8.5842496862603243E-2</v>
      </c>
      <c r="AY8" s="21"/>
    </row>
    <row r="9" spans="1:51" x14ac:dyDescent="0.3">
      <c r="A9" s="60">
        <f>'Gains Chart_Total'!B32</f>
        <v>428</v>
      </c>
      <c r="B9" s="60">
        <f>'Gains Chart_Total'!C32</f>
        <v>644</v>
      </c>
      <c r="C9" s="3">
        <f t="shared" si="32"/>
        <v>2836</v>
      </c>
      <c r="D9" s="61">
        <f>+'Gains Chart_Total'!F32</f>
        <v>1568</v>
      </c>
      <c r="E9" s="61">
        <f>+'Gains Chart_Total'!G32</f>
        <v>1268</v>
      </c>
      <c r="F9" s="61">
        <f>+'Gains Chart_Total'!H32</f>
        <v>0</v>
      </c>
      <c r="G9" s="61">
        <f>+'Gains Chart_Total'!I32+'Gains Chart_Total'!J32</f>
        <v>0</v>
      </c>
      <c r="H9" s="4">
        <f t="shared" si="33"/>
        <v>19851</v>
      </c>
      <c r="I9" s="4">
        <f t="shared" si="0"/>
        <v>11344</v>
      </c>
      <c r="J9" s="5">
        <f t="shared" si="1"/>
        <v>0.10000352621742657</v>
      </c>
      <c r="K9" s="5">
        <f t="shared" si="2"/>
        <v>0.69998942134772035</v>
      </c>
      <c r="L9" s="5">
        <f t="shared" si="3"/>
        <v>0.40001410486970629</v>
      </c>
      <c r="M9" s="4">
        <f t="shared" si="34"/>
        <v>15172</v>
      </c>
      <c r="N9" s="4">
        <f t="shared" si="4"/>
        <v>2852</v>
      </c>
      <c r="O9" s="5">
        <f t="shared" si="5"/>
        <v>9.528439474963539E-2</v>
      </c>
      <c r="P9" s="5">
        <f t="shared" si="6"/>
        <v>0.92197374817695676</v>
      </c>
      <c r="Q9" s="5">
        <f t="shared" si="7"/>
        <v>0.17331064657267867</v>
      </c>
      <c r="R9" s="6">
        <f t="shared" si="8"/>
        <v>0.55289139633286322</v>
      </c>
      <c r="S9" s="6">
        <f t="shared" si="9"/>
        <v>0.76429399022719258</v>
      </c>
      <c r="T9" s="6">
        <f t="shared" si="9"/>
        <v>0.25141043723554302</v>
      </c>
      <c r="U9" s="4">
        <f t="shared" si="35"/>
        <v>4679</v>
      </c>
      <c r="V9" s="4">
        <f t="shared" si="10"/>
        <v>8492</v>
      </c>
      <c r="W9" s="5">
        <f t="shared" si="11"/>
        <v>0.10652776610938419</v>
      </c>
      <c r="X9" s="5">
        <f t="shared" si="12"/>
        <v>0.3930941779383349</v>
      </c>
      <c r="Y9" s="5">
        <f t="shared" si="13"/>
        <v>0.71343358817104929</v>
      </c>
      <c r="Z9" s="6">
        <f t="shared" si="14"/>
        <v>0.44710860366713684</v>
      </c>
      <c r="AA9" s="6">
        <f t="shared" si="15"/>
        <v>0.23570600977280742</v>
      </c>
      <c r="AB9" s="6">
        <f t="shared" si="15"/>
        <v>0.74858956276445698</v>
      </c>
      <c r="AC9" s="4">
        <f t="shared" si="36"/>
        <v>0</v>
      </c>
      <c r="AD9" s="4">
        <f t="shared" si="16"/>
        <v>0</v>
      </c>
      <c r="AE9" s="5" t="e">
        <f t="shared" si="17"/>
        <v>#DIV/0!</v>
      </c>
      <c r="AF9" s="5" t="e">
        <f t="shared" si="18"/>
        <v>#DIV/0!</v>
      </c>
      <c r="AG9" s="5" t="e">
        <f t="shared" si="19"/>
        <v>#DIV/0!</v>
      </c>
      <c r="AH9" s="4">
        <f t="shared" si="39"/>
        <v>1568</v>
      </c>
      <c r="AI9" s="4">
        <f t="shared" si="37"/>
        <v>15172</v>
      </c>
      <c r="AJ9" s="4">
        <f t="shared" si="20"/>
        <v>2852</v>
      </c>
      <c r="AK9" s="5">
        <f t="shared" si="21"/>
        <v>9.528439474963539E-2</v>
      </c>
      <c r="AL9" s="5">
        <f t="shared" si="22"/>
        <v>0.92197374817695676</v>
      </c>
      <c r="AM9" s="5">
        <f t="shared" si="23"/>
        <v>0.17331064657267867</v>
      </c>
      <c r="AN9" s="4">
        <f t="shared" si="24"/>
        <v>1268</v>
      </c>
      <c r="AO9" s="4">
        <f t="shared" si="38"/>
        <v>4679</v>
      </c>
      <c r="AP9" s="4">
        <f t="shared" si="25"/>
        <v>8492</v>
      </c>
      <c r="AQ9" s="5">
        <f t="shared" si="26"/>
        <v>0.10652776610938419</v>
      </c>
      <c r="AR9" s="5">
        <f t="shared" si="27"/>
        <v>0.3930941779383349</v>
      </c>
      <c r="AS9" s="5">
        <f t="shared" si="28"/>
        <v>0.71343358817104929</v>
      </c>
      <c r="AT9" s="7">
        <f t="shared" si="29"/>
        <v>0.44710860366713684</v>
      </c>
      <c r="AU9" s="6">
        <f t="shared" si="30"/>
        <v>0.23570600977280742</v>
      </c>
      <c r="AV9" s="6">
        <f t="shared" si="30"/>
        <v>0.74858956276445698</v>
      </c>
      <c r="AW9" s="57">
        <f t="shared" si="40"/>
        <v>0.5401229415983706</v>
      </c>
      <c r="AX9" s="58">
        <f t="shared" si="31"/>
        <v>6.2903870784057375E-2</v>
      </c>
      <c r="AY9" s="21"/>
    </row>
    <row r="10" spans="1:51" x14ac:dyDescent="0.3">
      <c r="A10" s="60">
        <f>'Gains Chart_Total'!B33</f>
        <v>169</v>
      </c>
      <c r="B10" s="60">
        <f>'Gains Chart_Total'!C33</f>
        <v>428</v>
      </c>
      <c r="C10" s="3">
        <f t="shared" si="32"/>
        <v>2836</v>
      </c>
      <c r="D10" s="61">
        <f>+'Gains Chart_Total'!F33</f>
        <v>803</v>
      </c>
      <c r="E10" s="61">
        <f>+'Gains Chart_Total'!G33</f>
        <v>2033</v>
      </c>
      <c r="F10" s="61">
        <f>+'Gains Chart_Total'!H33</f>
        <v>0</v>
      </c>
      <c r="G10" s="61">
        <f>+'Gains Chart_Total'!I33+'Gains Chart_Total'!J33</f>
        <v>0</v>
      </c>
      <c r="H10" s="4">
        <f t="shared" si="33"/>
        <v>22687</v>
      </c>
      <c r="I10" s="4">
        <f t="shared" si="0"/>
        <v>8508</v>
      </c>
      <c r="J10" s="5">
        <f t="shared" si="1"/>
        <v>0.10000352621742657</v>
      </c>
      <c r="K10" s="5">
        <f t="shared" si="2"/>
        <v>0.79999294756514683</v>
      </c>
      <c r="L10" s="5">
        <f t="shared" si="3"/>
        <v>0.3000105786522797</v>
      </c>
      <c r="M10" s="4">
        <f t="shared" si="34"/>
        <v>15975</v>
      </c>
      <c r="N10" s="4">
        <f t="shared" si="4"/>
        <v>1284</v>
      </c>
      <c r="O10" s="5">
        <f t="shared" si="5"/>
        <v>4.8796791443850268E-2</v>
      </c>
      <c r="P10" s="5">
        <f t="shared" si="6"/>
        <v>0.97077053962080695</v>
      </c>
      <c r="Q10" s="5">
        <f t="shared" si="7"/>
        <v>7.8026251823043263E-2</v>
      </c>
      <c r="R10" s="6">
        <f t="shared" si="8"/>
        <v>0.28314527503526093</v>
      </c>
      <c r="S10" s="6">
        <f t="shared" si="9"/>
        <v>0.70414774981266803</v>
      </c>
      <c r="T10" s="6">
        <f t="shared" si="9"/>
        <v>0.15091678420310295</v>
      </c>
      <c r="U10" s="4">
        <f t="shared" si="35"/>
        <v>6712</v>
      </c>
      <c r="V10" s="4">
        <f t="shared" si="10"/>
        <v>7224</v>
      </c>
      <c r="W10" s="5">
        <f t="shared" si="11"/>
        <v>0.17079727799714359</v>
      </c>
      <c r="X10" s="5">
        <f t="shared" si="12"/>
        <v>0.5638914559354784</v>
      </c>
      <c r="Y10" s="5">
        <f t="shared" si="13"/>
        <v>0.6069058220616651</v>
      </c>
      <c r="Z10" s="6">
        <f t="shared" si="14"/>
        <v>0.71685472496473912</v>
      </c>
      <c r="AA10" s="6">
        <f t="shared" si="15"/>
        <v>0.29585225018733197</v>
      </c>
      <c r="AB10" s="6">
        <f t="shared" si="15"/>
        <v>0.84908321579689705</v>
      </c>
      <c r="AC10" s="4">
        <f t="shared" si="36"/>
        <v>0</v>
      </c>
      <c r="AD10" s="4">
        <f t="shared" si="16"/>
        <v>0</v>
      </c>
      <c r="AE10" s="5" t="e">
        <f t="shared" si="17"/>
        <v>#DIV/0!</v>
      </c>
      <c r="AF10" s="5" t="e">
        <f t="shared" si="18"/>
        <v>#DIV/0!</v>
      </c>
      <c r="AG10" s="5" t="e">
        <f t="shared" si="19"/>
        <v>#DIV/0!</v>
      </c>
      <c r="AH10" s="4">
        <f t="shared" si="39"/>
        <v>803</v>
      </c>
      <c r="AI10" s="4">
        <f t="shared" si="37"/>
        <v>15975</v>
      </c>
      <c r="AJ10" s="4">
        <f t="shared" si="20"/>
        <v>1284</v>
      </c>
      <c r="AK10" s="5">
        <f t="shared" si="21"/>
        <v>4.8796791443850268E-2</v>
      </c>
      <c r="AL10" s="5">
        <f t="shared" si="22"/>
        <v>0.97077053962080695</v>
      </c>
      <c r="AM10" s="5">
        <f t="shared" si="23"/>
        <v>7.8026251823043263E-2</v>
      </c>
      <c r="AN10" s="4">
        <f t="shared" si="24"/>
        <v>2033</v>
      </c>
      <c r="AO10" s="4">
        <f t="shared" si="38"/>
        <v>6712</v>
      </c>
      <c r="AP10" s="4">
        <f t="shared" si="25"/>
        <v>7224</v>
      </c>
      <c r="AQ10" s="5">
        <f t="shared" si="26"/>
        <v>0.17079727799714359</v>
      </c>
      <c r="AR10" s="5">
        <f t="shared" si="27"/>
        <v>0.5638914559354784</v>
      </c>
      <c r="AS10" s="5">
        <f t="shared" si="28"/>
        <v>0.6069058220616651</v>
      </c>
      <c r="AT10" s="6">
        <f t="shared" si="29"/>
        <v>0.71685472496473912</v>
      </c>
      <c r="AU10" s="6">
        <f t="shared" si="30"/>
        <v>0.29585225018733197</v>
      </c>
      <c r="AV10" s="6">
        <f t="shared" si="30"/>
        <v>0.84908321579689705</v>
      </c>
      <c r="AW10" s="57">
        <f t="shared" si="40"/>
        <v>0.52887957023862187</v>
      </c>
      <c r="AX10" s="58">
        <f t="shared" si="31"/>
        <v>2.5447877248399607E-2</v>
      </c>
      <c r="AY10" s="21"/>
    </row>
    <row r="11" spans="1:51" x14ac:dyDescent="0.3">
      <c r="A11" s="60">
        <f>'Gains Chart_Total'!B34</f>
        <v>76</v>
      </c>
      <c r="B11" s="60">
        <f>'Gains Chart_Total'!C34</f>
        <v>169</v>
      </c>
      <c r="C11" s="3">
        <f t="shared" si="32"/>
        <v>2836</v>
      </c>
      <c r="D11" s="61">
        <f>+'Gains Chart_Total'!F34</f>
        <v>353</v>
      </c>
      <c r="E11" s="61">
        <f>+'Gains Chart_Total'!G34</f>
        <v>2483</v>
      </c>
      <c r="F11" s="61">
        <f>+'Gains Chart_Total'!H34</f>
        <v>0</v>
      </c>
      <c r="G11" s="61">
        <f>+'Gains Chart_Total'!I34+'Gains Chart_Total'!J34</f>
        <v>0</v>
      </c>
      <c r="H11" s="4">
        <f t="shared" si="33"/>
        <v>25523</v>
      </c>
      <c r="I11" s="4">
        <f t="shared" si="0"/>
        <v>5672</v>
      </c>
      <c r="J11" s="5">
        <f t="shared" si="1"/>
        <v>0.10000352621742657</v>
      </c>
      <c r="K11" s="5">
        <f t="shared" si="2"/>
        <v>0.89999647378257341</v>
      </c>
      <c r="L11" s="5">
        <f t="shared" si="3"/>
        <v>0.20000705243485314</v>
      </c>
      <c r="M11" s="4">
        <f t="shared" si="34"/>
        <v>16328</v>
      </c>
      <c r="N11" s="4">
        <f t="shared" si="4"/>
        <v>481</v>
      </c>
      <c r="O11" s="5">
        <f t="shared" si="5"/>
        <v>2.1451142440447254E-2</v>
      </c>
      <c r="P11" s="5">
        <f t="shared" si="6"/>
        <v>0.99222168206125427</v>
      </c>
      <c r="Q11" s="5">
        <f t="shared" si="7"/>
        <v>2.9229460379192999E-2</v>
      </c>
      <c r="R11" s="6">
        <f t="shared" si="8"/>
        <v>0.12447108603667137</v>
      </c>
      <c r="S11" s="6">
        <f t="shared" si="9"/>
        <v>0.63973670806723348</v>
      </c>
      <c r="T11" s="6">
        <f t="shared" si="9"/>
        <v>8.4802538787023971E-2</v>
      </c>
      <c r="U11" s="4">
        <f t="shared" si="35"/>
        <v>9195</v>
      </c>
      <c r="V11" s="4">
        <f t="shared" si="10"/>
        <v>5191</v>
      </c>
      <c r="W11" s="5">
        <f t="shared" si="11"/>
        <v>0.20860287322523732</v>
      </c>
      <c r="X11" s="5">
        <f t="shared" si="12"/>
        <v>0.77249432916071581</v>
      </c>
      <c r="Y11" s="5">
        <f t="shared" si="13"/>
        <v>0.43610854406452154</v>
      </c>
      <c r="Z11" s="6">
        <f t="shared" si="14"/>
        <v>0.87552891396332866</v>
      </c>
      <c r="AA11" s="6">
        <f t="shared" si="15"/>
        <v>0.36026329193276652</v>
      </c>
      <c r="AB11" s="6">
        <f t="shared" si="15"/>
        <v>0.91519746121297607</v>
      </c>
      <c r="AC11" s="4">
        <f t="shared" si="36"/>
        <v>0</v>
      </c>
      <c r="AD11" s="4">
        <f t="shared" si="16"/>
        <v>0</v>
      </c>
      <c r="AE11" s="5" t="e">
        <f t="shared" si="17"/>
        <v>#DIV/0!</v>
      </c>
      <c r="AF11" s="5" t="e">
        <f t="shared" si="18"/>
        <v>#DIV/0!</v>
      </c>
      <c r="AG11" s="5" t="e">
        <f t="shared" si="19"/>
        <v>#DIV/0!</v>
      </c>
      <c r="AH11" s="4">
        <f>ROUND($G11*R11+D11,0)</f>
        <v>353</v>
      </c>
      <c r="AI11" s="4">
        <f t="shared" si="37"/>
        <v>16328</v>
      </c>
      <c r="AJ11" s="4">
        <f t="shared" si="20"/>
        <v>481</v>
      </c>
      <c r="AK11" s="5">
        <f t="shared" si="21"/>
        <v>2.1451142440447254E-2</v>
      </c>
      <c r="AL11" s="5">
        <f t="shared" si="22"/>
        <v>0.99222168206125427</v>
      </c>
      <c r="AM11" s="5">
        <f t="shared" si="23"/>
        <v>2.9229460379192999E-2</v>
      </c>
      <c r="AN11" s="4">
        <f t="shared" si="24"/>
        <v>2483</v>
      </c>
      <c r="AO11" s="4">
        <f t="shared" si="38"/>
        <v>9195</v>
      </c>
      <c r="AP11" s="4">
        <f t="shared" si="25"/>
        <v>5191</v>
      </c>
      <c r="AQ11" s="5">
        <f t="shared" si="26"/>
        <v>0.20860287322523732</v>
      </c>
      <c r="AR11" s="5">
        <f t="shared" si="27"/>
        <v>0.77249432916071581</v>
      </c>
      <c r="AS11" s="5">
        <f t="shared" si="28"/>
        <v>0.43610854406452154</v>
      </c>
      <c r="AT11" s="6">
        <f t="shared" si="29"/>
        <v>0.87552891396332866</v>
      </c>
      <c r="AU11" s="6">
        <f t="shared" si="30"/>
        <v>0.36026329193276652</v>
      </c>
      <c r="AV11" s="6">
        <f t="shared" si="30"/>
        <v>0.91519746121297607</v>
      </c>
      <c r="AW11" s="57">
        <f t="shared" si="40"/>
        <v>0.40687908368532855</v>
      </c>
      <c r="AX11" s="58">
        <f t="shared" si="31"/>
        <v>7.1176415247035567E-3</v>
      </c>
      <c r="AY11" s="21"/>
    </row>
    <row r="12" spans="1:51" x14ac:dyDescent="0.3">
      <c r="A12" s="60">
        <f>'Gains Chart_Total'!B35</f>
        <v>1</v>
      </c>
      <c r="B12" s="60">
        <f>'Gains Chart_Total'!C35</f>
        <v>76</v>
      </c>
      <c r="C12" s="3">
        <f t="shared" si="32"/>
        <v>2836</v>
      </c>
      <c r="D12" s="61">
        <f>+'Gains Chart_Total'!F35</f>
        <v>128</v>
      </c>
      <c r="E12" s="61">
        <f>+'Gains Chart_Total'!G35</f>
        <v>2708</v>
      </c>
      <c r="F12" s="61">
        <f>+'Gains Chart_Total'!H35</f>
        <v>0</v>
      </c>
      <c r="G12" s="61">
        <f>+'Gains Chart_Total'!I35+'Gains Chart_Total'!J35</f>
        <v>0</v>
      </c>
      <c r="H12" s="4">
        <f t="shared" si="33"/>
        <v>28359</v>
      </c>
      <c r="I12" s="4">
        <f>C12</f>
        <v>2836</v>
      </c>
      <c r="J12" s="5">
        <f t="shared" si="1"/>
        <v>0.10000352621742657</v>
      </c>
      <c r="K12" s="5">
        <f t="shared" si="2"/>
        <v>1</v>
      </c>
      <c r="L12" s="5">
        <f t="shared" si="3"/>
        <v>0.10000352621742657</v>
      </c>
      <c r="M12" s="4">
        <f t="shared" si="34"/>
        <v>16456</v>
      </c>
      <c r="N12" s="4">
        <f>D12</f>
        <v>128</v>
      </c>
      <c r="O12" s="5">
        <f t="shared" si="5"/>
        <v>7.7783179387457459E-3</v>
      </c>
      <c r="P12" s="5">
        <f t="shared" si="6"/>
        <v>1</v>
      </c>
      <c r="Q12" s="5">
        <f t="shared" si="7"/>
        <v>7.7783179387457459E-3</v>
      </c>
      <c r="R12" s="6">
        <f>D12/(D12+E12+F12)</f>
        <v>4.5133991537376586E-2</v>
      </c>
      <c r="S12" s="6">
        <f t="shared" si="9"/>
        <v>0.5802743397157869</v>
      </c>
      <c r="T12" s="6">
        <f t="shared" si="9"/>
        <v>4.5133991537376586E-2</v>
      </c>
      <c r="U12" s="4">
        <f t="shared" si="35"/>
        <v>11903</v>
      </c>
      <c r="V12" s="4">
        <f>E12</f>
        <v>2708</v>
      </c>
      <c r="W12" s="5">
        <f t="shared" si="11"/>
        <v>0.22750567083928422</v>
      </c>
      <c r="X12" s="5">
        <f t="shared" si="12"/>
        <v>1</v>
      </c>
      <c r="Y12" s="5">
        <f t="shared" si="13"/>
        <v>0.22750567083928422</v>
      </c>
      <c r="Z12" s="6">
        <f t="shared" si="14"/>
        <v>0.95486600846262337</v>
      </c>
      <c r="AA12" s="6">
        <f t="shared" si="15"/>
        <v>0.4197256602842131</v>
      </c>
      <c r="AB12" s="6">
        <f t="shared" si="15"/>
        <v>0.95486600846262337</v>
      </c>
      <c r="AC12" s="4">
        <f t="shared" si="36"/>
        <v>0</v>
      </c>
      <c r="AD12" s="4">
        <f>F12</f>
        <v>0</v>
      </c>
      <c r="AE12" s="5" t="e">
        <f t="shared" si="17"/>
        <v>#DIV/0!</v>
      </c>
      <c r="AF12" s="5" t="e">
        <f t="shared" si="18"/>
        <v>#DIV/0!</v>
      </c>
      <c r="AG12" s="5" t="e">
        <f t="shared" si="19"/>
        <v>#DIV/0!</v>
      </c>
      <c r="AH12" s="4">
        <f>ROUND($G12*R12+D12,0)</f>
        <v>128</v>
      </c>
      <c r="AI12" s="4">
        <f t="shared" si="37"/>
        <v>16456</v>
      </c>
      <c r="AJ12" s="4">
        <f>AH12</f>
        <v>128</v>
      </c>
      <c r="AK12" s="5">
        <f t="shared" si="21"/>
        <v>7.7783179387457459E-3</v>
      </c>
      <c r="AL12" s="5">
        <f t="shared" si="22"/>
        <v>1</v>
      </c>
      <c r="AM12" s="5">
        <f t="shared" si="23"/>
        <v>7.7783179387457459E-3</v>
      </c>
      <c r="AN12" s="4">
        <f t="shared" si="24"/>
        <v>2708</v>
      </c>
      <c r="AO12" s="4">
        <f t="shared" si="38"/>
        <v>11903</v>
      </c>
      <c r="AP12" s="4">
        <f>AN12</f>
        <v>2708</v>
      </c>
      <c r="AQ12" s="5">
        <f t="shared" si="26"/>
        <v>0.22750567083928422</v>
      </c>
      <c r="AR12" s="5">
        <f t="shared" si="27"/>
        <v>1</v>
      </c>
      <c r="AS12" s="5">
        <f t="shared" si="28"/>
        <v>0.22750567083928422</v>
      </c>
      <c r="AT12" s="6">
        <f t="shared" si="29"/>
        <v>0.95486600846262337</v>
      </c>
      <c r="AU12" s="6">
        <f t="shared" si="30"/>
        <v>0.4197256602842131</v>
      </c>
      <c r="AV12" s="6">
        <f t="shared" si="30"/>
        <v>0.95486600846262337</v>
      </c>
      <c r="AW12" s="57">
        <f t="shared" si="40"/>
        <v>0.21972735290053846</v>
      </c>
      <c r="AX12" s="58">
        <f t="shared" si="31"/>
        <v>8.8480572032779471E-4</v>
      </c>
      <c r="AY12" s="21"/>
    </row>
    <row r="13" spans="1:51" s="13" customFormat="1" ht="12" customHeight="1" x14ac:dyDescent="0.3">
      <c r="A13" s="72" t="s">
        <v>4</v>
      </c>
      <c r="B13" s="72"/>
      <c r="C13" s="8">
        <f>SUM(C3:C12)</f>
        <v>28359</v>
      </c>
      <c r="D13" s="8">
        <f>SUM(D3:D12)</f>
        <v>16456</v>
      </c>
      <c r="E13" s="8">
        <f>SUM(E3:E12)</f>
        <v>11903</v>
      </c>
      <c r="F13" s="8">
        <f>SUM(F3:F12)</f>
        <v>0</v>
      </c>
      <c r="G13" s="8">
        <f>SUM(G3:G12)</f>
        <v>0</v>
      </c>
      <c r="H13" s="8"/>
      <c r="I13" s="8"/>
      <c r="J13" s="9"/>
      <c r="K13" s="9"/>
      <c r="L13" s="9"/>
      <c r="M13" s="8"/>
      <c r="N13" s="8"/>
      <c r="O13" s="9"/>
      <c r="P13" s="9"/>
      <c r="Q13" s="9"/>
      <c r="R13" s="10"/>
      <c r="S13" s="11"/>
      <c r="T13" s="11"/>
      <c r="U13" s="8"/>
      <c r="V13" s="8"/>
      <c r="W13" s="9"/>
      <c r="X13" s="9"/>
      <c r="Y13" s="9"/>
      <c r="Z13" s="10"/>
      <c r="AA13" s="11"/>
      <c r="AB13" s="11"/>
      <c r="AC13" s="8"/>
      <c r="AD13" s="8"/>
      <c r="AE13" s="9"/>
      <c r="AF13" s="9"/>
      <c r="AG13" s="9"/>
      <c r="AH13" s="12">
        <f>SUM(AH3:AH12)</f>
        <v>16456</v>
      </c>
      <c r="AI13" s="12"/>
      <c r="AJ13" s="12"/>
      <c r="AK13" s="9"/>
      <c r="AL13" s="9"/>
      <c r="AM13" s="9"/>
      <c r="AN13" s="12">
        <f>SUM(AN3:AN12)</f>
        <v>11903</v>
      </c>
      <c r="AO13" s="12"/>
      <c r="AP13" s="12"/>
      <c r="AQ13" s="9"/>
      <c r="AR13" s="9"/>
      <c r="AS13" s="9"/>
      <c r="AT13" s="10"/>
      <c r="AU13" s="10"/>
      <c r="AV13" s="10"/>
      <c r="AW13" s="22">
        <f>MAX(AW3:AW12)</f>
        <v>0.5401229415983706</v>
      </c>
      <c r="AX13" s="23">
        <f>SUM(AX3:AX12)</f>
        <v>0.83996299634164029</v>
      </c>
      <c r="AY13" s="24">
        <f>2*AX13-1</f>
        <v>0.67992599268328058</v>
      </c>
    </row>
  </sheetData>
  <mergeCells count="14">
    <mergeCell ref="A13:B13"/>
    <mergeCell ref="U1:Y1"/>
    <mergeCell ref="Z1:AB1"/>
    <mergeCell ref="A1:B1"/>
    <mergeCell ref="H1:L1"/>
    <mergeCell ref="M1:Q1"/>
    <mergeCell ref="R1:T1"/>
    <mergeCell ref="AW1:AW2"/>
    <mergeCell ref="AX1:AX2"/>
    <mergeCell ref="AY1:AY2"/>
    <mergeCell ref="AC1:AG1"/>
    <mergeCell ref="AH1:AM1"/>
    <mergeCell ref="AN1:AS1"/>
    <mergeCell ref="AT1:AV1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/>
  <dimension ref="A2:M50"/>
  <sheetViews>
    <sheetView tabSelected="1" zoomScale="160" zoomScaleNormal="160" workbookViewId="0">
      <selection activeCell="K3" sqref="K3"/>
    </sheetView>
  </sheetViews>
  <sheetFormatPr baseColWidth="10" defaultColWidth="8.109375" defaultRowHeight="13.2" x14ac:dyDescent="0.25"/>
  <cols>
    <col min="1" max="2" width="8.109375" style="25"/>
    <col min="3" max="3" width="8.109375" style="26"/>
    <col min="4" max="5" width="8.109375" style="27"/>
    <col min="6" max="6" width="8.109375" style="26"/>
    <col min="7" max="8" width="8.109375" style="27"/>
    <col min="9" max="10" width="8.109375" style="28"/>
    <col min="11" max="16384" width="8.109375" style="29"/>
  </cols>
  <sheetData>
    <row r="2" spans="1:13" x14ac:dyDescent="0.25">
      <c r="A2" s="25">
        <v>1</v>
      </c>
      <c r="B2" s="25" t="s">
        <v>22</v>
      </c>
    </row>
    <row r="3" spans="1:13" x14ac:dyDescent="0.25">
      <c r="A3" s="25">
        <v>0</v>
      </c>
      <c r="B3" s="25" t="s">
        <v>23</v>
      </c>
    </row>
    <row r="6" spans="1:13" ht="13.8" x14ac:dyDescent="0.25">
      <c r="A6" s="30" t="s">
        <v>15</v>
      </c>
      <c r="B6" s="30" t="s">
        <v>16</v>
      </c>
      <c r="C6" s="30" t="s">
        <v>18</v>
      </c>
      <c r="D6" s="31"/>
      <c r="E6" s="32"/>
      <c r="F6" s="33"/>
      <c r="G6" s="32"/>
      <c r="H6" s="32"/>
      <c r="I6" s="34"/>
      <c r="J6" s="34"/>
    </row>
    <row r="7" spans="1:13" x14ac:dyDescent="0.25">
      <c r="A7" s="35">
        <f>Performance_Total!AW13*100</f>
        <v>54.012294159837062</v>
      </c>
      <c r="B7" s="35">
        <f>Performance_Total!AX13*100</f>
        <v>83.996299634164032</v>
      </c>
      <c r="C7" s="35">
        <f>Performance_Total!AY13*100</f>
        <v>67.992599268328064</v>
      </c>
      <c r="D7" s="36"/>
      <c r="E7" s="32"/>
      <c r="F7" s="33"/>
      <c r="G7" s="32"/>
      <c r="H7" s="32"/>
      <c r="I7" s="34"/>
      <c r="J7" s="34"/>
    </row>
    <row r="8" spans="1:13" s="27" customFormat="1" ht="13.5" customHeight="1" x14ac:dyDescent="0.25">
      <c r="A8" s="74" t="s">
        <v>3</v>
      </c>
      <c r="B8" s="74"/>
      <c r="C8" s="75" t="s">
        <v>4</v>
      </c>
      <c r="D8" s="75"/>
      <c r="E8" s="75"/>
      <c r="F8" s="75" t="str">
        <f>B2</f>
        <v>Malo</v>
      </c>
      <c r="G8" s="75"/>
      <c r="H8" s="75"/>
      <c r="I8" s="76" t="str">
        <f>CONCATENATE("Razón de ",B2)</f>
        <v>Razón de Malo</v>
      </c>
      <c r="J8" s="76"/>
    </row>
    <row r="9" spans="1:13" s="27" customFormat="1" ht="15" customHeight="1" x14ac:dyDescent="0.25">
      <c r="A9" s="37" t="s">
        <v>7</v>
      </c>
      <c r="B9" s="37" t="s">
        <v>8</v>
      </c>
      <c r="C9" s="38" t="s">
        <v>19</v>
      </c>
      <c r="D9" s="37" t="s">
        <v>12</v>
      </c>
      <c r="E9" s="37" t="s">
        <v>13</v>
      </c>
      <c r="F9" s="38" t="s">
        <v>19</v>
      </c>
      <c r="G9" s="37" t="s">
        <v>12</v>
      </c>
      <c r="H9" s="37" t="s">
        <v>13</v>
      </c>
      <c r="I9" s="39" t="s">
        <v>9</v>
      </c>
      <c r="J9" s="37" t="s">
        <v>10</v>
      </c>
      <c r="L9" s="40"/>
      <c r="M9" s="29"/>
    </row>
    <row r="10" spans="1:13" x14ac:dyDescent="0.25">
      <c r="A10" s="41">
        <f>Performance_Total!A3</f>
        <v>869</v>
      </c>
      <c r="B10" s="41">
        <v>999</v>
      </c>
      <c r="C10" s="42">
        <f>Performance_Total!C3</f>
        <v>2836</v>
      </c>
      <c r="D10" s="43">
        <f>Performance_Total!J3</f>
        <v>0.10000352621742657</v>
      </c>
      <c r="E10" s="43">
        <f>Performance_Total!K3</f>
        <v>0.10000352621742657</v>
      </c>
      <c r="F10" s="42">
        <f>Performance_Total!AN3</f>
        <v>240</v>
      </c>
      <c r="G10" s="43">
        <f>Performance_Total!AQ3</f>
        <v>2.0162984121650004E-2</v>
      </c>
      <c r="H10" s="43">
        <f>Performance_Total!AR3</f>
        <v>2.0162984121650004E-2</v>
      </c>
      <c r="I10" s="44">
        <f>Performance_Total!AT3</f>
        <v>8.4626234132581094E-2</v>
      </c>
      <c r="J10" s="45">
        <f>Performance_Total!AU3</f>
        <v>8.4626234132581094E-2</v>
      </c>
      <c r="K10" s="46"/>
      <c r="L10" s="40"/>
    </row>
    <row r="11" spans="1:13" x14ac:dyDescent="0.25">
      <c r="A11" s="41">
        <f>Performance_Total!A4</f>
        <v>841</v>
      </c>
      <c r="B11" s="41">
        <f>Performance_Total!B4</f>
        <v>869</v>
      </c>
      <c r="C11" s="42">
        <f>Performance_Total!C4</f>
        <v>2836</v>
      </c>
      <c r="D11" s="43">
        <f>Performance_Total!J4</f>
        <v>0.10000352621742657</v>
      </c>
      <c r="E11" s="43">
        <f>Performance_Total!K4</f>
        <v>0.20000705243485314</v>
      </c>
      <c r="F11" s="42">
        <f>Performance_Total!AN4</f>
        <v>370</v>
      </c>
      <c r="G11" s="43">
        <f>Performance_Total!AQ4</f>
        <v>3.1084600520877088E-2</v>
      </c>
      <c r="H11" s="43">
        <f>Performance_Total!AR4</f>
        <v>5.1247584642527093E-2</v>
      </c>
      <c r="I11" s="44">
        <f>Performance_Total!AT4</f>
        <v>0.13046544428772919</v>
      </c>
      <c r="J11" s="45">
        <f>Performance_Total!AU4</f>
        <v>0.10754583921015515</v>
      </c>
      <c r="K11" s="46"/>
      <c r="L11" s="40"/>
    </row>
    <row r="12" spans="1:13" x14ac:dyDescent="0.25">
      <c r="A12" s="41">
        <f>Performance_Total!A5</f>
        <v>817</v>
      </c>
      <c r="B12" s="41">
        <f>Performance_Total!B5</f>
        <v>841</v>
      </c>
      <c r="C12" s="42">
        <f>Performance_Total!C5</f>
        <v>2836</v>
      </c>
      <c r="D12" s="43">
        <f>Performance_Total!J5</f>
        <v>0.10000352621742657</v>
      </c>
      <c r="E12" s="43">
        <f>Performance_Total!K5</f>
        <v>0.3000105786522797</v>
      </c>
      <c r="F12" s="42">
        <f>Performance_Total!AN5</f>
        <v>478</v>
      </c>
      <c r="G12" s="43">
        <f>Performance_Total!AQ5</f>
        <v>4.0157943375619592E-2</v>
      </c>
      <c r="H12" s="43">
        <f>Performance_Total!AR5</f>
        <v>9.1405528018146692E-2</v>
      </c>
      <c r="I12" s="44">
        <f>Performance_Total!AT5</f>
        <v>0.16854724964739068</v>
      </c>
      <c r="J12" s="45">
        <f>Performance_Total!AU5</f>
        <v>0.12787964268923366</v>
      </c>
      <c r="K12" s="46"/>
      <c r="L12" s="40"/>
    </row>
    <row r="13" spans="1:13" x14ac:dyDescent="0.25">
      <c r="A13" s="41">
        <f>Performance_Total!A6</f>
        <v>784</v>
      </c>
      <c r="B13" s="41">
        <f>Performance_Total!B6</f>
        <v>817</v>
      </c>
      <c r="C13" s="42">
        <f>Performance_Total!C6</f>
        <v>2836</v>
      </c>
      <c r="D13" s="43">
        <f>Performance_Total!J6</f>
        <v>0.10000352621742657</v>
      </c>
      <c r="E13" s="43">
        <f>Performance_Total!K6</f>
        <v>0.40001410486970629</v>
      </c>
      <c r="F13" s="42">
        <f>Performance_Total!AN6</f>
        <v>609</v>
      </c>
      <c r="G13" s="43">
        <f>Performance_Total!AQ6</f>
        <v>5.1163572208686885E-2</v>
      </c>
      <c r="H13" s="43">
        <f>Performance_Total!AR6</f>
        <v>0.14256910022683358</v>
      </c>
      <c r="I13" s="44">
        <f>Performance_Total!AT6</f>
        <v>0.21473906911142454</v>
      </c>
      <c r="J13" s="45">
        <f>Performance_Total!AU6</f>
        <v>0.14959449929478139</v>
      </c>
      <c r="K13" s="46"/>
      <c r="L13" s="40"/>
    </row>
    <row r="14" spans="1:13" x14ac:dyDescent="0.25">
      <c r="A14" s="41">
        <f>Performance_Total!A7</f>
        <v>728</v>
      </c>
      <c r="B14" s="41">
        <f>Performance_Total!B7</f>
        <v>783</v>
      </c>
      <c r="C14" s="42">
        <f>Performance_Total!C7</f>
        <v>2836</v>
      </c>
      <c r="D14" s="43">
        <f>Performance_Total!J7</f>
        <v>0.10000352621742657</v>
      </c>
      <c r="E14" s="43">
        <f>Performance_Total!K7</f>
        <v>0.50001763108713282</v>
      </c>
      <c r="F14" s="42">
        <f>Performance_Total!AN7</f>
        <v>753</v>
      </c>
      <c r="G14" s="43">
        <f>Performance_Total!AQ7</f>
        <v>6.3261362681676883E-2</v>
      </c>
      <c r="H14" s="43">
        <f>Performance_Total!AR7</f>
        <v>0.20583046290851045</v>
      </c>
      <c r="I14" s="44">
        <f>Performance_Total!AT7</f>
        <v>0.26551480959097318</v>
      </c>
      <c r="J14" s="45">
        <f>Performance_Total!AU7</f>
        <v>0.17277856135401976</v>
      </c>
      <c r="K14" s="46"/>
      <c r="L14" s="40"/>
    </row>
    <row r="15" spans="1:13" x14ac:dyDescent="0.25">
      <c r="A15" s="41">
        <f>Performance_Total!A8</f>
        <v>644</v>
      </c>
      <c r="B15" s="41">
        <f>Performance_Total!B8</f>
        <v>728</v>
      </c>
      <c r="C15" s="42">
        <f>Performance_Total!C8</f>
        <v>2835</v>
      </c>
      <c r="D15" s="43">
        <f>Performance_Total!J8</f>
        <v>9.9968264043160907E-2</v>
      </c>
      <c r="E15" s="43">
        <f>Performance_Total!K8</f>
        <v>0.59998589513029377</v>
      </c>
      <c r="F15" s="42">
        <f>Performance_Total!AN8</f>
        <v>961</v>
      </c>
      <c r="G15" s="43">
        <f>Performance_Total!AQ8</f>
        <v>8.0735948920440226E-2</v>
      </c>
      <c r="H15" s="43">
        <f>Performance_Total!AR8</f>
        <v>0.28656641182895071</v>
      </c>
      <c r="I15" s="44">
        <f>Performance_Total!AT8</f>
        <v>0.33897707231040564</v>
      </c>
      <c r="J15" s="45">
        <f>Performance_Total!AU8</f>
        <v>0.20047017337643255</v>
      </c>
      <c r="K15" s="46"/>
      <c r="L15" s="40"/>
    </row>
    <row r="16" spans="1:13" x14ac:dyDescent="0.25">
      <c r="A16" s="41">
        <f>Performance_Total!A9</f>
        <v>428</v>
      </c>
      <c r="B16" s="41">
        <f>Performance_Total!B9</f>
        <v>644</v>
      </c>
      <c r="C16" s="42">
        <f>Performance_Total!C9</f>
        <v>2836</v>
      </c>
      <c r="D16" s="43">
        <f>Performance_Total!J9</f>
        <v>0.10000352621742657</v>
      </c>
      <c r="E16" s="43">
        <f>Performance_Total!K9</f>
        <v>0.69998942134772035</v>
      </c>
      <c r="F16" s="42">
        <f>Performance_Total!AN9</f>
        <v>1268</v>
      </c>
      <c r="G16" s="43">
        <f>Performance_Total!AQ9</f>
        <v>0.10652776610938419</v>
      </c>
      <c r="H16" s="43">
        <f>Performance_Total!AR9</f>
        <v>0.3930941779383349</v>
      </c>
      <c r="I16" s="44">
        <f>Performance_Total!AT9</f>
        <v>0.44710860366713684</v>
      </c>
      <c r="J16" s="45">
        <f>Performance_Total!AU9</f>
        <v>0.23570600977280742</v>
      </c>
      <c r="K16" s="46"/>
      <c r="L16" s="40"/>
    </row>
    <row r="17" spans="1:13" x14ac:dyDescent="0.25">
      <c r="A17" s="41">
        <f>Performance_Total!A10</f>
        <v>169</v>
      </c>
      <c r="B17" s="41">
        <f>Performance_Total!B10</f>
        <v>428</v>
      </c>
      <c r="C17" s="42">
        <f>Performance_Total!C10</f>
        <v>2836</v>
      </c>
      <c r="D17" s="43">
        <f>Performance_Total!J10</f>
        <v>0.10000352621742657</v>
      </c>
      <c r="E17" s="43">
        <f>Performance_Total!K10</f>
        <v>0.79999294756514683</v>
      </c>
      <c r="F17" s="42">
        <f>Performance_Total!AN10</f>
        <v>2033</v>
      </c>
      <c r="G17" s="43">
        <f>Performance_Total!AQ10</f>
        <v>0.17079727799714359</v>
      </c>
      <c r="H17" s="43">
        <f>Performance_Total!AR10</f>
        <v>0.5638914559354784</v>
      </c>
      <c r="I17" s="44">
        <f>Performance_Total!AT10</f>
        <v>0.71685472496473912</v>
      </c>
      <c r="J17" s="45">
        <f>Performance_Total!AU10</f>
        <v>0.29585225018733197</v>
      </c>
      <c r="K17" s="46"/>
      <c r="L17" s="40"/>
    </row>
    <row r="18" spans="1:13" x14ac:dyDescent="0.25">
      <c r="A18" s="41">
        <f>Performance_Total!A11</f>
        <v>76</v>
      </c>
      <c r="B18" s="41">
        <f>Performance_Total!B11</f>
        <v>169</v>
      </c>
      <c r="C18" s="42">
        <f>Performance_Total!C11</f>
        <v>2836</v>
      </c>
      <c r="D18" s="43">
        <f>Performance_Total!J11</f>
        <v>0.10000352621742657</v>
      </c>
      <c r="E18" s="43">
        <f>Performance_Total!K11</f>
        <v>0.89999647378257341</v>
      </c>
      <c r="F18" s="42">
        <f>Performance_Total!AN11</f>
        <v>2483</v>
      </c>
      <c r="G18" s="43">
        <f>Performance_Total!AQ11</f>
        <v>0.20860287322523732</v>
      </c>
      <c r="H18" s="43">
        <f>Performance_Total!AR11</f>
        <v>0.77249432916071581</v>
      </c>
      <c r="I18" s="44">
        <f>Performance_Total!AT11</f>
        <v>0.87552891396332866</v>
      </c>
      <c r="J18" s="45">
        <f>Performance_Total!AU11</f>
        <v>0.36026329193276652</v>
      </c>
      <c r="K18" s="46"/>
      <c r="L18" s="40"/>
    </row>
    <row r="19" spans="1:13" x14ac:dyDescent="0.25">
      <c r="A19" s="41">
        <v>1</v>
      </c>
      <c r="B19" s="41">
        <f>Performance_Total!B12</f>
        <v>76</v>
      </c>
      <c r="C19" s="42">
        <f>Performance_Total!C12</f>
        <v>2836</v>
      </c>
      <c r="D19" s="43">
        <f>Performance_Total!J12</f>
        <v>0.10000352621742657</v>
      </c>
      <c r="E19" s="43">
        <f>Performance_Total!K12</f>
        <v>1</v>
      </c>
      <c r="F19" s="42">
        <f>Performance_Total!AN12</f>
        <v>2708</v>
      </c>
      <c r="G19" s="43">
        <f>Performance_Total!AQ12</f>
        <v>0.22750567083928422</v>
      </c>
      <c r="H19" s="43">
        <f>Performance_Total!AR12</f>
        <v>1</v>
      </c>
      <c r="I19" s="44">
        <f>Performance_Total!AT12</f>
        <v>0.95486600846262337</v>
      </c>
      <c r="J19" s="45">
        <f>Performance_Total!AU12</f>
        <v>0.4197256602842131</v>
      </c>
      <c r="K19" s="46"/>
      <c r="L19" s="40"/>
    </row>
    <row r="20" spans="1:13" s="53" customFormat="1" x14ac:dyDescent="0.25">
      <c r="A20" s="77" t="s">
        <v>4</v>
      </c>
      <c r="B20" s="77"/>
      <c r="C20" s="47">
        <f>SUM(C10:C19)</f>
        <v>28359</v>
      </c>
      <c r="D20" s="48"/>
      <c r="E20" s="48"/>
      <c r="F20" s="47">
        <f>SUM(F10:F19)</f>
        <v>11903</v>
      </c>
      <c r="G20" s="48"/>
      <c r="H20" s="48"/>
      <c r="I20" s="49"/>
      <c r="J20" s="49"/>
      <c r="K20" s="50"/>
      <c r="L20" s="51"/>
      <c r="M20" s="52"/>
    </row>
    <row r="25" spans="1:13" ht="13.95" customHeight="1" x14ac:dyDescent="0.25">
      <c r="B25" s="41" t="s">
        <v>7</v>
      </c>
      <c r="C25" s="41" t="s">
        <v>8</v>
      </c>
      <c r="D25" s="29"/>
      <c r="E25" s="78" t="s">
        <v>24</v>
      </c>
      <c r="F25" s="56">
        <v>0</v>
      </c>
      <c r="G25" s="41">
        <v>1</v>
      </c>
      <c r="H25" s="41">
        <v>2</v>
      </c>
      <c r="I25" s="56">
        <v>3</v>
      </c>
      <c r="J25" s="41">
        <v>4</v>
      </c>
    </row>
    <row r="26" spans="1:13" x14ac:dyDescent="0.25">
      <c r="B26" s="54">
        <f>D39</f>
        <v>869</v>
      </c>
      <c r="C26" s="54">
        <v>999</v>
      </c>
      <c r="D26" s="29"/>
      <c r="E26" s="78">
        <v>1</v>
      </c>
      <c r="F26" s="42">
        <v>2596</v>
      </c>
      <c r="G26" s="54">
        <v>240</v>
      </c>
      <c r="H26" s="54"/>
      <c r="I26" s="42"/>
      <c r="J26" s="42"/>
    </row>
    <row r="27" spans="1:13" x14ac:dyDescent="0.25">
      <c r="B27" s="54">
        <f t="shared" ref="B27:B34" si="0">D40</f>
        <v>841</v>
      </c>
      <c r="C27" s="54">
        <f>E40</f>
        <v>869</v>
      </c>
      <c r="D27" s="29"/>
      <c r="E27" s="78">
        <v>2</v>
      </c>
      <c r="F27" s="42">
        <v>2466</v>
      </c>
      <c r="G27" s="54">
        <v>370</v>
      </c>
      <c r="H27" s="54"/>
      <c r="I27" s="42"/>
      <c r="J27" s="42"/>
    </row>
    <row r="28" spans="1:13" x14ac:dyDescent="0.25">
      <c r="B28" s="54">
        <f t="shared" si="0"/>
        <v>817</v>
      </c>
      <c r="C28" s="54">
        <f t="shared" ref="C28:C35" si="1">E41</f>
        <v>841</v>
      </c>
      <c r="D28" s="29"/>
      <c r="E28" s="78">
        <v>3</v>
      </c>
      <c r="F28" s="42">
        <v>2358</v>
      </c>
      <c r="G28" s="54">
        <v>478</v>
      </c>
      <c r="H28" s="54"/>
      <c r="I28" s="42"/>
      <c r="J28" s="42"/>
    </row>
    <row r="29" spans="1:13" x14ac:dyDescent="0.25">
      <c r="B29" s="54">
        <f t="shared" si="0"/>
        <v>784</v>
      </c>
      <c r="C29" s="54">
        <f t="shared" si="1"/>
        <v>817</v>
      </c>
      <c r="D29" s="29"/>
      <c r="E29" s="78">
        <v>4</v>
      </c>
      <c r="F29" s="42">
        <v>2227</v>
      </c>
      <c r="G29" s="54">
        <v>609</v>
      </c>
      <c r="H29" s="54"/>
      <c r="I29" s="42"/>
      <c r="J29" s="42"/>
    </row>
    <row r="30" spans="1:13" x14ac:dyDescent="0.25">
      <c r="B30" s="54">
        <f t="shared" si="0"/>
        <v>728</v>
      </c>
      <c r="C30" s="54">
        <f t="shared" si="1"/>
        <v>783</v>
      </c>
      <c r="D30" s="29"/>
      <c r="E30" s="78">
        <v>5</v>
      </c>
      <c r="F30" s="42">
        <v>2083</v>
      </c>
      <c r="G30" s="54">
        <v>753</v>
      </c>
      <c r="H30" s="54"/>
      <c r="I30" s="42"/>
      <c r="J30" s="42"/>
    </row>
    <row r="31" spans="1:13" x14ac:dyDescent="0.25">
      <c r="B31" s="54">
        <f t="shared" si="0"/>
        <v>644</v>
      </c>
      <c r="C31" s="54">
        <f t="shared" si="1"/>
        <v>728</v>
      </c>
      <c r="D31" s="29"/>
      <c r="E31" s="78">
        <v>6</v>
      </c>
      <c r="F31" s="42">
        <v>1874</v>
      </c>
      <c r="G31" s="54">
        <v>961</v>
      </c>
      <c r="H31" s="54"/>
      <c r="I31" s="42"/>
      <c r="J31" s="42"/>
    </row>
    <row r="32" spans="1:13" x14ac:dyDescent="0.25">
      <c r="B32" s="54">
        <f t="shared" si="0"/>
        <v>428</v>
      </c>
      <c r="C32" s="54">
        <f t="shared" si="1"/>
        <v>644</v>
      </c>
      <c r="D32" s="29"/>
      <c r="E32" s="78">
        <v>7</v>
      </c>
      <c r="F32" s="42">
        <v>1568</v>
      </c>
      <c r="G32" s="54">
        <v>1268</v>
      </c>
      <c r="H32" s="54"/>
      <c r="I32" s="42"/>
      <c r="J32" s="42"/>
    </row>
    <row r="33" spans="2:10" x14ac:dyDescent="0.25">
      <c r="B33" s="54">
        <f t="shared" si="0"/>
        <v>169</v>
      </c>
      <c r="C33" s="54">
        <f t="shared" si="1"/>
        <v>428</v>
      </c>
      <c r="D33" s="29"/>
      <c r="E33" s="78">
        <v>8</v>
      </c>
      <c r="F33" s="42">
        <v>803</v>
      </c>
      <c r="G33" s="54">
        <v>2033</v>
      </c>
      <c r="H33" s="54"/>
      <c r="I33" s="42"/>
      <c r="J33" s="42"/>
    </row>
    <row r="34" spans="2:10" x14ac:dyDescent="0.25">
      <c r="B34" s="54">
        <f t="shared" si="0"/>
        <v>76</v>
      </c>
      <c r="C34" s="54">
        <f t="shared" si="1"/>
        <v>169</v>
      </c>
      <c r="D34" s="29"/>
      <c r="E34" s="78">
        <v>9</v>
      </c>
      <c r="F34" s="42">
        <v>353</v>
      </c>
      <c r="G34" s="54">
        <v>2483</v>
      </c>
      <c r="H34" s="54"/>
      <c r="I34" s="42"/>
      <c r="J34" s="42"/>
    </row>
    <row r="35" spans="2:10" x14ac:dyDescent="0.25">
      <c r="B35" s="54">
        <v>1</v>
      </c>
      <c r="C35" s="54">
        <f t="shared" si="1"/>
        <v>76</v>
      </c>
      <c r="D35" s="29"/>
      <c r="E35" s="79">
        <v>10</v>
      </c>
      <c r="F35" s="42">
        <v>128</v>
      </c>
      <c r="G35" s="54">
        <v>2708</v>
      </c>
      <c r="H35" s="54"/>
      <c r="I35" s="42"/>
      <c r="J35" s="42"/>
    </row>
    <row r="38" spans="2:10" ht="13.05" customHeight="1" x14ac:dyDescent="0.25">
      <c r="B38" s="55"/>
      <c r="C38" s="42" t="s">
        <v>24</v>
      </c>
      <c r="D38" s="54" t="s">
        <v>7</v>
      </c>
      <c r="E38" s="54" t="s">
        <v>8</v>
      </c>
    </row>
    <row r="39" spans="2:10" x14ac:dyDescent="0.25">
      <c r="B39" s="80">
        <v>4.1666666666666664E-2</v>
      </c>
      <c r="C39" s="42">
        <v>1</v>
      </c>
      <c r="D39" s="54">
        <v>869</v>
      </c>
      <c r="E39" s="54">
        <v>906</v>
      </c>
    </row>
    <row r="40" spans="2:10" ht="13.05" customHeight="1" x14ac:dyDescent="0.25">
      <c r="B40" s="80">
        <v>8.3333333333333329E-2</v>
      </c>
      <c r="C40" s="42">
        <v>2</v>
      </c>
      <c r="D40" s="54">
        <v>841</v>
      </c>
      <c r="E40" s="54">
        <v>869</v>
      </c>
    </row>
    <row r="41" spans="2:10" x14ac:dyDescent="0.25">
      <c r="B41" s="80">
        <v>0.125</v>
      </c>
      <c r="C41" s="42">
        <v>3</v>
      </c>
      <c r="D41" s="54">
        <v>817</v>
      </c>
      <c r="E41" s="54">
        <v>841</v>
      </c>
    </row>
    <row r="42" spans="2:10" x14ac:dyDescent="0.25">
      <c r="B42" s="80">
        <v>0.16666666666666666</v>
      </c>
      <c r="C42" s="42">
        <v>4</v>
      </c>
      <c r="D42" s="54">
        <v>784</v>
      </c>
      <c r="E42" s="54">
        <v>817</v>
      </c>
    </row>
    <row r="43" spans="2:10" x14ac:dyDescent="0.25">
      <c r="B43" s="80">
        <v>0.20833333333333334</v>
      </c>
      <c r="C43" s="42">
        <v>5</v>
      </c>
      <c r="D43" s="54">
        <v>728</v>
      </c>
      <c r="E43" s="54">
        <v>783</v>
      </c>
    </row>
    <row r="44" spans="2:10" x14ac:dyDescent="0.25">
      <c r="B44" s="80">
        <v>0.25</v>
      </c>
      <c r="C44" s="42">
        <v>6</v>
      </c>
      <c r="D44" s="54">
        <v>644</v>
      </c>
      <c r="E44" s="54">
        <v>728</v>
      </c>
    </row>
    <row r="45" spans="2:10" x14ac:dyDescent="0.25">
      <c r="B45" s="80">
        <v>0.29166666666666669</v>
      </c>
      <c r="C45" s="42">
        <v>7</v>
      </c>
      <c r="D45" s="54">
        <v>428</v>
      </c>
      <c r="E45" s="54">
        <v>644</v>
      </c>
    </row>
    <row r="46" spans="2:10" x14ac:dyDescent="0.25">
      <c r="B46" s="80">
        <v>0.33333333333333331</v>
      </c>
      <c r="C46" s="42">
        <v>8</v>
      </c>
      <c r="D46" s="54">
        <v>169</v>
      </c>
      <c r="E46" s="54">
        <v>428</v>
      </c>
    </row>
    <row r="47" spans="2:10" x14ac:dyDescent="0.25">
      <c r="B47" s="80">
        <v>0.375</v>
      </c>
      <c r="C47" s="42">
        <v>9</v>
      </c>
      <c r="D47" s="54">
        <v>76</v>
      </c>
      <c r="E47" s="54">
        <v>169</v>
      </c>
    </row>
    <row r="48" spans="2:10" x14ac:dyDescent="0.25">
      <c r="B48" s="81">
        <v>0.41666666666666669</v>
      </c>
      <c r="C48" s="42">
        <v>10</v>
      </c>
      <c r="D48" s="54">
        <v>1</v>
      </c>
      <c r="E48" s="54">
        <v>76</v>
      </c>
    </row>
    <row r="49" spans="2:2" x14ac:dyDescent="0.25">
      <c r="B49" s="62"/>
    </row>
    <row r="50" spans="2:2" x14ac:dyDescent="0.25">
      <c r="B50" s="62"/>
    </row>
  </sheetData>
  <mergeCells count="5">
    <mergeCell ref="A8:B8"/>
    <mergeCell ref="C8:E8"/>
    <mergeCell ref="F8:H8"/>
    <mergeCell ref="I8:J8"/>
    <mergeCell ref="A20:B20"/>
  </mergeCells>
  <conditionalFormatting sqref="I10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Performance_Total</vt:lpstr>
      <vt:lpstr>Gains Chart_Total</vt:lpstr>
    </vt:vector>
  </TitlesOfParts>
  <Company>Equifax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Equifax User</dc:creator>
  <cp:lastModifiedBy>KEVIN DARIO QUISHPE MORALES</cp:lastModifiedBy>
  <cp:lastPrinted>2014-01-15T16:38:35Z</cp:lastPrinted>
  <dcterms:created xsi:type="dcterms:W3CDTF">2010-10-11T18:09:29Z</dcterms:created>
  <dcterms:modified xsi:type="dcterms:W3CDTF">2024-06-11T00:54:09Z</dcterms:modified>
</cp:coreProperties>
</file>