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 Branco\Downloads\"/>
    </mc:Choice>
  </mc:AlternateContent>
  <xr:revisionPtr revIDLastSave="32" documentId="13_ncr:1_{3854F40F-6AB0-4000-83D5-1CCEA10EE52F}" xr6:coauthVersionLast="47" xr6:coauthVersionMax="47" xr10:uidLastSave="{D849314E-D5A0-4A1B-95D3-5815EEFDFA78}"/>
  <bookViews>
    <workbookView xWindow="-120" yWindow="-120" windowWidth="29040" windowHeight="15720" firstSheet="1" activeTab="1" xr2:uid="{571E9A6E-6C90-4BC9-A25E-F1724C2A1C07}"/>
  </bookViews>
  <sheets>
    <sheet name="UniPerugia" sheetId="5" r:id="rId1"/>
    <sheet name="UniPerugia-Previsione" sheetId="9" r:id="rId2"/>
    <sheet name="UniPerugia-AltriCosti" sheetId="7" r:id="rId3"/>
    <sheet name="Scostamenti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H7" i="9" l="1"/>
  <c r="DF155" i="9"/>
  <c r="DH155" i="9" s="1"/>
  <c r="DF154" i="9"/>
  <c r="DH154" i="9" s="1"/>
  <c r="DF153" i="9"/>
  <c r="DH153" i="9" s="1"/>
  <c r="DF152" i="9"/>
  <c r="DH152" i="9" s="1"/>
  <c r="DF151" i="9"/>
  <c r="DH151" i="9" s="1"/>
  <c r="DF150" i="9"/>
  <c r="DH150" i="9" s="1"/>
  <c r="DF149" i="9"/>
  <c r="DH149" i="9" s="1"/>
  <c r="DF148" i="9"/>
  <c r="DH148" i="9" s="1"/>
  <c r="DF147" i="9"/>
  <c r="DH147" i="9" s="1"/>
  <c r="DF146" i="9"/>
  <c r="DH146" i="9" s="1"/>
  <c r="DF145" i="9"/>
  <c r="DH145" i="9" s="1"/>
  <c r="DF144" i="9"/>
  <c r="DH144" i="9" s="1"/>
  <c r="DF143" i="9"/>
  <c r="DH143" i="9" s="1"/>
  <c r="DF142" i="9"/>
  <c r="DH142" i="9" s="1"/>
  <c r="DF141" i="9"/>
  <c r="DH141" i="9" s="1"/>
  <c r="DF140" i="9"/>
  <c r="DH140" i="9" s="1"/>
  <c r="DF139" i="9"/>
  <c r="DH139" i="9" s="1"/>
  <c r="DF138" i="9"/>
  <c r="DH138" i="9" s="1"/>
  <c r="DF137" i="9"/>
  <c r="DH137" i="9" s="1"/>
  <c r="DF136" i="9"/>
  <c r="DH136" i="9" s="1"/>
  <c r="DF135" i="9"/>
  <c r="DH135" i="9" s="1"/>
  <c r="DF134" i="9"/>
  <c r="DH134" i="9" s="1"/>
  <c r="DF133" i="9"/>
  <c r="DH133" i="9" s="1"/>
  <c r="DF132" i="9"/>
  <c r="DH132" i="9" s="1"/>
  <c r="DF131" i="9"/>
  <c r="DH131" i="9" s="1"/>
  <c r="DF130" i="9"/>
  <c r="DH130" i="9" s="1"/>
  <c r="DF129" i="9"/>
  <c r="DH129" i="9" s="1"/>
  <c r="DF128" i="9"/>
  <c r="DH128" i="9" s="1"/>
  <c r="DF127" i="9"/>
  <c r="DH127" i="9" s="1"/>
  <c r="DF126" i="9"/>
  <c r="DH126" i="9" s="1"/>
  <c r="DF125" i="9"/>
  <c r="DF124" i="9"/>
  <c r="DH124" i="9" s="1"/>
  <c r="DF123" i="9"/>
  <c r="DH123" i="9" s="1"/>
  <c r="DF122" i="9"/>
  <c r="DH122" i="9" s="1"/>
  <c r="DF121" i="9"/>
  <c r="DH121" i="9" s="1"/>
  <c r="DF120" i="9"/>
  <c r="DH120" i="9" s="1"/>
  <c r="DF119" i="9"/>
  <c r="DH119" i="9" s="1"/>
  <c r="DF118" i="9"/>
  <c r="DH118" i="9" s="1"/>
  <c r="DF116" i="9"/>
  <c r="DH116" i="9" s="1"/>
  <c r="DF115" i="9"/>
  <c r="DH115" i="9" s="1"/>
  <c r="DF114" i="9"/>
  <c r="DH114" i="9" s="1"/>
  <c r="DF113" i="9"/>
  <c r="DH113" i="9" s="1"/>
  <c r="DF112" i="9"/>
  <c r="DH112" i="9" s="1"/>
  <c r="DF111" i="9"/>
  <c r="DH111" i="9" s="1"/>
  <c r="DF110" i="9"/>
  <c r="DH110" i="9" s="1"/>
  <c r="DF109" i="9"/>
  <c r="DF108" i="9"/>
  <c r="DH108" i="9" s="1"/>
  <c r="DF107" i="9"/>
  <c r="DH107" i="9" s="1"/>
  <c r="DF106" i="9"/>
  <c r="DH106" i="9" s="1"/>
  <c r="DF105" i="9"/>
  <c r="DH105" i="9" s="1"/>
  <c r="DF104" i="9"/>
  <c r="DH104" i="9" s="1"/>
  <c r="DF103" i="9"/>
  <c r="DH103" i="9" s="1"/>
  <c r="DF101" i="9"/>
  <c r="DH101" i="9" s="1"/>
  <c r="DF100" i="9"/>
  <c r="DH100" i="9" s="1"/>
  <c r="DF99" i="9"/>
  <c r="DH99" i="9" s="1"/>
  <c r="DF98" i="9"/>
  <c r="DH98" i="9" s="1"/>
  <c r="DF97" i="9"/>
  <c r="DH97" i="9" s="1"/>
  <c r="DF96" i="9"/>
  <c r="DH96" i="9" s="1"/>
  <c r="DF95" i="9"/>
  <c r="DH95" i="9" s="1"/>
  <c r="DF94" i="9"/>
  <c r="DH94" i="9" s="1"/>
  <c r="DF93" i="9"/>
  <c r="DH93" i="9" s="1"/>
  <c r="DF92" i="9"/>
  <c r="DH92" i="9" s="1"/>
  <c r="DF91" i="9"/>
  <c r="DH91" i="9" s="1"/>
  <c r="DF90" i="9"/>
  <c r="DH90" i="9" s="1"/>
  <c r="DF89" i="9"/>
  <c r="DH89" i="9" s="1"/>
  <c r="DF88" i="9"/>
  <c r="DH88" i="9" s="1"/>
  <c r="DF87" i="9"/>
  <c r="DH87" i="9" s="1"/>
  <c r="DF86" i="9"/>
  <c r="DH86" i="9" s="1"/>
  <c r="DF85" i="9"/>
  <c r="DH85" i="9" s="1"/>
  <c r="DF84" i="9"/>
  <c r="DH84" i="9" s="1"/>
  <c r="DF83" i="9"/>
  <c r="DH83" i="9" s="1"/>
  <c r="DF82" i="9"/>
  <c r="DH82" i="9" s="1"/>
  <c r="DF81" i="9"/>
  <c r="DH81" i="9" s="1"/>
  <c r="DF80" i="9"/>
  <c r="DH80" i="9" s="1"/>
  <c r="DF79" i="9"/>
  <c r="DH79" i="9" s="1"/>
  <c r="DF78" i="9"/>
  <c r="DH78" i="9" s="1"/>
  <c r="DF77" i="9"/>
  <c r="DH77" i="9" s="1"/>
  <c r="DF76" i="9"/>
  <c r="DH76" i="9" s="1"/>
  <c r="DF75" i="9"/>
  <c r="DH75" i="9" s="1"/>
  <c r="DF74" i="9"/>
  <c r="DH74" i="9" s="1"/>
  <c r="DF73" i="9"/>
  <c r="DH73" i="9" s="1"/>
  <c r="DF72" i="9"/>
  <c r="DH72" i="9" s="1"/>
  <c r="DF71" i="9"/>
  <c r="DH71" i="9" s="1"/>
  <c r="DF70" i="9"/>
  <c r="DH70" i="9" s="1"/>
  <c r="DF69" i="9"/>
  <c r="DH69" i="9" s="1"/>
  <c r="DF68" i="9"/>
  <c r="DH68" i="9" s="1"/>
  <c r="DF67" i="9"/>
  <c r="DH67" i="9" s="1"/>
  <c r="DF66" i="9"/>
  <c r="DH66" i="9" s="1"/>
  <c r="DF65" i="9"/>
  <c r="DH65" i="9" s="1"/>
  <c r="DF64" i="9"/>
  <c r="DH64" i="9" s="1"/>
  <c r="DF63" i="9"/>
  <c r="DH63" i="9" s="1"/>
  <c r="DF62" i="9"/>
  <c r="DH62" i="9" s="1"/>
  <c r="DF61" i="9"/>
  <c r="DF60" i="9"/>
  <c r="DH60" i="9" s="1"/>
  <c r="DF59" i="9"/>
  <c r="DH59" i="9" s="1"/>
  <c r="DF58" i="9"/>
  <c r="DH58" i="9" s="1"/>
  <c r="DF57" i="9"/>
  <c r="DH57" i="9" s="1"/>
  <c r="DF56" i="9"/>
  <c r="DH56" i="9" s="1"/>
  <c r="DF55" i="9"/>
  <c r="DH55" i="9" s="1"/>
  <c r="DF54" i="9"/>
  <c r="DH54" i="9" s="1"/>
  <c r="DF52" i="9"/>
  <c r="DH52" i="9" s="1"/>
  <c r="DF51" i="9"/>
  <c r="DH51" i="9" s="1"/>
  <c r="DF50" i="9"/>
  <c r="DH50" i="9" s="1"/>
  <c r="DF49" i="9"/>
  <c r="DH49" i="9" s="1"/>
  <c r="DF48" i="9"/>
  <c r="DH48" i="9" s="1"/>
  <c r="DF47" i="9"/>
  <c r="DH47" i="9" s="1"/>
  <c r="DF46" i="9"/>
  <c r="DH46" i="9" s="1"/>
  <c r="DF45" i="9"/>
  <c r="DH45" i="9" s="1"/>
  <c r="DF44" i="9"/>
  <c r="DH44" i="9" s="1"/>
  <c r="DF43" i="9"/>
  <c r="DH43" i="9" s="1"/>
  <c r="DF42" i="9"/>
  <c r="DH42" i="9" s="1"/>
  <c r="DF41" i="9"/>
  <c r="DH41" i="9" s="1"/>
  <c r="DF40" i="9"/>
  <c r="DH40" i="9" s="1"/>
  <c r="DF39" i="9"/>
  <c r="DH39" i="9" s="1"/>
  <c r="DF38" i="9"/>
  <c r="DH38" i="9" s="1"/>
  <c r="DF37" i="9"/>
  <c r="DH37" i="9" s="1"/>
  <c r="DF36" i="9"/>
  <c r="DH36" i="9" s="1"/>
  <c r="DF35" i="9"/>
  <c r="DH35" i="9" s="1"/>
  <c r="DF34" i="9"/>
  <c r="DH34" i="9" s="1"/>
  <c r="DF33" i="9"/>
  <c r="DH33" i="9" s="1"/>
  <c r="DF32" i="9"/>
  <c r="DH32" i="9" s="1"/>
  <c r="DF31" i="9"/>
  <c r="DH31" i="9" s="1"/>
  <c r="DF30" i="9"/>
  <c r="DH30" i="9" s="1"/>
  <c r="DF29" i="9"/>
  <c r="DH29" i="9" s="1"/>
  <c r="DF28" i="9"/>
  <c r="DH28" i="9" s="1"/>
  <c r="DF27" i="9"/>
  <c r="DH27" i="9" s="1"/>
  <c r="DF26" i="9"/>
  <c r="DH26" i="9" s="1"/>
  <c r="DF25" i="9"/>
  <c r="DH25" i="9" s="1"/>
  <c r="DF24" i="9"/>
  <c r="DH24" i="9" s="1"/>
  <c r="DF23" i="9"/>
  <c r="DH23" i="9" s="1"/>
  <c r="DF22" i="9"/>
  <c r="DH22" i="9" s="1"/>
  <c r="DF21" i="9"/>
  <c r="DH21" i="9" s="1"/>
  <c r="DF20" i="9"/>
  <c r="DH20" i="9" s="1"/>
  <c r="DF19" i="9"/>
  <c r="DH19" i="9" s="1"/>
  <c r="DF18" i="9"/>
  <c r="DH18" i="9" s="1"/>
  <c r="DF17" i="9"/>
  <c r="DH17" i="9" s="1"/>
  <c r="DF16" i="9"/>
  <c r="DH16" i="9" s="1"/>
  <c r="DF15" i="9"/>
  <c r="DH15" i="9" s="1"/>
  <c r="DF14" i="9"/>
  <c r="DH14" i="9" s="1"/>
  <c r="DF13" i="9"/>
  <c r="DF12" i="9"/>
  <c r="DH12" i="9" s="1"/>
  <c r="DF11" i="9"/>
  <c r="DH11" i="9" s="1"/>
  <c r="DF10" i="9"/>
  <c r="DH10" i="9" s="1"/>
  <c r="DF9" i="9"/>
  <c r="DH9" i="9" s="1"/>
  <c r="DF8" i="9"/>
  <c r="DH8" i="9" s="1"/>
  <c r="DD156" i="9"/>
  <c r="DF156" i="9" s="1"/>
  <c r="DH156" i="9" s="1"/>
  <c r="DF6" i="9" l="1"/>
  <c r="DH6" i="9" s="1"/>
  <c r="DH13" i="9"/>
  <c r="DF53" i="9"/>
  <c r="DH53" i="9" s="1"/>
  <c r="DH61" i="9"/>
  <c r="DF102" i="9"/>
  <c r="DH102" i="9" s="1"/>
  <c r="DH109" i="9"/>
  <c r="DF117" i="9"/>
  <c r="DH117" i="9" s="1"/>
  <c r="DH125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W27" i="9"/>
  <c r="V27" i="9"/>
  <c r="U27" i="9"/>
  <c r="T27" i="9"/>
  <c r="S27" i="9"/>
  <c r="R27" i="9"/>
  <c r="Q27" i="9"/>
  <c r="P27" i="9"/>
  <c r="O27" i="9"/>
  <c r="W26" i="9"/>
  <c r="V26" i="9"/>
  <c r="U26" i="9"/>
  <c r="T26" i="9"/>
  <c r="S26" i="9"/>
  <c r="R26" i="9"/>
  <c r="Q26" i="9"/>
  <c r="P26" i="9"/>
  <c r="O26" i="9"/>
  <c r="W25" i="9"/>
  <c r="V25" i="9"/>
  <c r="U25" i="9"/>
  <c r="T25" i="9"/>
  <c r="S25" i="9"/>
  <c r="R25" i="9"/>
  <c r="Q25" i="9"/>
  <c r="P25" i="9"/>
  <c r="O25" i="9"/>
  <c r="W24" i="9"/>
  <c r="V24" i="9"/>
  <c r="U24" i="9"/>
  <c r="T24" i="9"/>
  <c r="S24" i="9"/>
  <c r="R24" i="9"/>
  <c r="Q24" i="9"/>
  <c r="P24" i="9"/>
  <c r="O24" i="9"/>
  <c r="W23" i="9"/>
  <c r="V23" i="9"/>
  <c r="U23" i="9"/>
  <c r="T23" i="9"/>
  <c r="S23" i="9"/>
  <c r="R23" i="9"/>
  <c r="Q23" i="9"/>
  <c r="P23" i="9"/>
  <c r="O23" i="9"/>
  <c r="W22" i="9"/>
  <c r="V22" i="9"/>
  <c r="U22" i="9"/>
  <c r="T22" i="9"/>
  <c r="S22" i="9"/>
  <c r="R22" i="9"/>
  <c r="Q22" i="9"/>
  <c r="P22" i="9"/>
  <c r="O22" i="9"/>
  <c r="W21" i="9"/>
  <c r="V21" i="9"/>
  <c r="U21" i="9"/>
  <c r="T21" i="9"/>
  <c r="S21" i="9"/>
  <c r="R21" i="9"/>
  <c r="Q21" i="9"/>
  <c r="P21" i="9"/>
  <c r="O21" i="9"/>
  <c r="W20" i="9"/>
  <c r="V20" i="9"/>
  <c r="U20" i="9"/>
  <c r="T20" i="9"/>
  <c r="S20" i="9"/>
  <c r="R20" i="9"/>
  <c r="Q20" i="9"/>
  <c r="P20" i="9"/>
  <c r="O20" i="9"/>
  <c r="W19" i="9"/>
  <c r="V19" i="9"/>
  <c r="U19" i="9"/>
  <c r="T19" i="9"/>
  <c r="S19" i="9"/>
  <c r="R19" i="9"/>
  <c r="Q19" i="9"/>
  <c r="P19" i="9"/>
  <c r="O19" i="9"/>
  <c r="W18" i="9"/>
  <c r="V18" i="9"/>
  <c r="U18" i="9"/>
  <c r="T18" i="9"/>
  <c r="S18" i="9"/>
  <c r="R18" i="9"/>
  <c r="Q18" i="9"/>
  <c r="P18" i="9"/>
  <c r="O18" i="9"/>
  <c r="W17" i="9"/>
  <c r="V17" i="9"/>
  <c r="U17" i="9"/>
  <c r="T17" i="9"/>
  <c r="S17" i="9"/>
  <c r="R17" i="9"/>
  <c r="Q17" i="9"/>
  <c r="P17" i="9"/>
  <c r="O17" i="9"/>
  <c r="W16" i="9"/>
  <c r="V16" i="9"/>
  <c r="U16" i="9"/>
  <c r="T16" i="9"/>
  <c r="S16" i="9"/>
  <c r="R16" i="9"/>
  <c r="Q16" i="9"/>
  <c r="P16" i="9"/>
  <c r="O16" i="9"/>
  <c r="W15" i="9"/>
  <c r="V15" i="9"/>
  <c r="U15" i="9"/>
  <c r="T15" i="9"/>
  <c r="S15" i="9"/>
  <c r="AV8" i="9" s="1"/>
  <c r="R15" i="9"/>
  <c r="AT8" i="9" s="1"/>
  <c r="Q15" i="9"/>
  <c r="AR8" i="9" s="1"/>
  <c r="P15" i="9"/>
  <c r="O15" i="9"/>
  <c r="W14" i="9"/>
  <c r="V14" i="9"/>
  <c r="BB7" i="9" s="1"/>
  <c r="U14" i="9"/>
  <c r="T14" i="9"/>
  <c r="S14" i="9"/>
  <c r="R14" i="9"/>
  <c r="AT7" i="9" s="1"/>
  <c r="Q14" i="9"/>
  <c r="AR7" i="9" s="1"/>
  <c r="P14" i="9"/>
  <c r="O14" i="9"/>
  <c r="W13" i="9"/>
  <c r="V13" i="9"/>
  <c r="U13" i="9"/>
  <c r="T13" i="9"/>
  <c r="S13" i="9"/>
  <c r="R13" i="9"/>
  <c r="Q13" i="9"/>
  <c r="P13" i="9"/>
  <c r="O13" i="9"/>
  <c r="W12" i="9"/>
  <c r="V12" i="9"/>
  <c r="U12" i="9"/>
  <c r="T12" i="9"/>
  <c r="S12" i="9"/>
  <c r="R12" i="9"/>
  <c r="Q12" i="9"/>
  <c r="P12" i="9"/>
  <c r="O12" i="9"/>
  <c r="W11" i="9"/>
  <c r="V11" i="9"/>
  <c r="U11" i="9"/>
  <c r="T11" i="9"/>
  <c r="S11" i="9"/>
  <c r="R11" i="9"/>
  <c r="Q11" i="9"/>
  <c r="P11" i="9"/>
  <c r="O11" i="9"/>
  <c r="W10" i="9"/>
  <c r="V10" i="9"/>
  <c r="U10" i="9"/>
  <c r="T10" i="9"/>
  <c r="S10" i="9"/>
  <c r="R10" i="9"/>
  <c r="Q10" i="9"/>
  <c r="P10" i="9"/>
  <c r="O10" i="9"/>
  <c r="W9" i="9"/>
  <c r="V9" i="9"/>
  <c r="U9" i="9"/>
  <c r="T9" i="9"/>
  <c r="S9" i="9"/>
  <c r="R9" i="9"/>
  <c r="Q9" i="9"/>
  <c r="P9" i="9"/>
  <c r="O9" i="9"/>
  <c r="W8" i="9"/>
  <c r="V8" i="9"/>
  <c r="U8" i="9"/>
  <c r="T8" i="9"/>
  <c r="S8" i="9"/>
  <c r="R8" i="9"/>
  <c r="Q8" i="9"/>
  <c r="P8" i="9"/>
  <c r="O8" i="9"/>
  <c r="W7" i="9"/>
  <c r="V7" i="9"/>
  <c r="U7" i="9"/>
  <c r="T7" i="9"/>
  <c r="S7" i="9"/>
  <c r="R7" i="9"/>
  <c r="Q7" i="9"/>
  <c r="AR11" i="9" s="1"/>
  <c r="P7" i="9"/>
  <c r="AP11" i="9" s="1"/>
  <c r="O7" i="9"/>
  <c r="W6" i="9"/>
  <c r="V6" i="9"/>
  <c r="U6" i="9"/>
  <c r="T6" i="9"/>
  <c r="S6" i="9"/>
  <c r="R6" i="9"/>
  <c r="AT10" i="9" s="1"/>
  <c r="Q6" i="9"/>
  <c r="P6" i="9"/>
  <c r="O6" i="9"/>
  <c r="W5" i="9"/>
  <c r="V5" i="9"/>
  <c r="U5" i="9"/>
  <c r="T5" i="9"/>
  <c r="AX6" i="9" s="1"/>
  <c r="S5" i="9"/>
  <c r="R5" i="9"/>
  <c r="Q5" i="9"/>
  <c r="P5" i="9"/>
  <c r="O5" i="9"/>
  <c r="W4" i="9"/>
  <c r="V4" i="9"/>
  <c r="U4" i="9"/>
  <c r="T4" i="9"/>
  <c r="S4" i="9"/>
  <c r="R4" i="9"/>
  <c r="Q4" i="9"/>
  <c r="P4" i="9"/>
  <c r="O4" i="9"/>
  <c r="AN7" i="9"/>
  <c r="AP7" i="9"/>
  <c r="AV7" i="9"/>
  <c r="AX7" i="9"/>
  <c r="AZ7" i="9"/>
  <c r="BD7" i="9"/>
  <c r="AN8" i="9"/>
  <c r="AP8" i="9"/>
  <c r="AX8" i="9"/>
  <c r="AZ8" i="9"/>
  <c r="BB8" i="9"/>
  <c r="BD8" i="9"/>
  <c r="CY8" i="9"/>
  <c r="CZ8" i="9"/>
  <c r="DA8" i="9"/>
  <c r="BD10" i="9"/>
  <c r="AN9" i="9"/>
  <c r="AP9" i="9"/>
  <c r="AR9" i="9"/>
  <c r="AT9" i="9"/>
  <c r="AV9" i="9"/>
  <c r="AX9" i="9"/>
  <c r="AZ9" i="9"/>
  <c r="BB9" i="9"/>
  <c r="BD9" i="9"/>
  <c r="CY9" i="9"/>
  <c r="CZ9" i="9"/>
  <c r="DA9" i="9"/>
  <c r="CY10" i="9"/>
  <c r="CZ10" i="9"/>
  <c r="DA10" i="9"/>
  <c r="AT11" i="9"/>
  <c r="AV11" i="9"/>
  <c r="BB11" i="9"/>
  <c r="BD11" i="9"/>
  <c r="CY11" i="9"/>
  <c r="CZ11" i="9"/>
  <c r="DA11" i="9"/>
  <c r="CS11" i="9"/>
  <c r="AP10" i="9"/>
  <c r="AV10" i="9"/>
  <c r="AN12" i="9"/>
  <c r="AP12" i="9"/>
  <c r="AR12" i="9"/>
  <c r="AT12" i="9"/>
  <c r="AV12" i="9"/>
  <c r="AX12" i="9"/>
  <c r="AZ12" i="9"/>
  <c r="BB12" i="9"/>
  <c r="BD12" i="9"/>
  <c r="CY12" i="9"/>
  <c r="CZ12" i="9"/>
  <c r="DA12" i="9"/>
  <c r="CV12" i="9"/>
  <c r="CY13" i="9"/>
  <c r="CZ13" i="9"/>
  <c r="DA13" i="9"/>
  <c r="CY14" i="9"/>
  <c r="CZ14" i="9"/>
  <c r="DA14" i="9"/>
  <c r="CY15" i="9"/>
  <c r="CZ15" i="9"/>
  <c r="DA15" i="9"/>
  <c r="CS16" i="9"/>
  <c r="CY16" i="9"/>
  <c r="CZ16" i="9"/>
  <c r="DA16" i="9"/>
  <c r="CS17" i="9"/>
  <c r="CY17" i="9"/>
  <c r="CZ17" i="9"/>
  <c r="DA17" i="9"/>
  <c r="CS18" i="9"/>
  <c r="CY18" i="9"/>
  <c r="CZ18" i="9"/>
  <c r="DA18" i="9"/>
  <c r="CS19" i="9"/>
  <c r="CY19" i="9"/>
  <c r="CZ19" i="9"/>
  <c r="DA19" i="9"/>
  <c r="CU19" i="9"/>
  <c r="CS20" i="9"/>
  <c r="CY20" i="9"/>
  <c r="CZ20" i="9"/>
  <c r="DA20" i="9"/>
  <c r="CS21" i="9"/>
  <c r="CY21" i="9"/>
  <c r="CZ21" i="9"/>
  <c r="DA21" i="9"/>
  <c r="CX21" i="9"/>
  <c r="CS22" i="9"/>
  <c r="CY22" i="9"/>
  <c r="CZ22" i="9"/>
  <c r="DA22" i="9"/>
  <c r="CU22" i="9"/>
  <c r="CS23" i="9"/>
  <c r="CY23" i="9"/>
  <c r="CZ23" i="9"/>
  <c r="DA23" i="9"/>
  <c r="CS24" i="9"/>
  <c r="CT24" i="9"/>
  <c r="CU24" i="9"/>
  <c r="CV24" i="9"/>
  <c r="CW24" i="9"/>
  <c r="CX24" i="9"/>
  <c r="CY24" i="9"/>
  <c r="CZ24" i="9"/>
  <c r="DA24" i="9"/>
  <c r="CS25" i="9"/>
  <c r="CX25" i="9"/>
  <c r="CY25" i="9"/>
  <c r="CZ25" i="9"/>
  <c r="DA25" i="9"/>
  <c r="CS26" i="9"/>
  <c r="CX26" i="9"/>
  <c r="CY26" i="9"/>
  <c r="CZ26" i="9"/>
  <c r="DA26" i="9"/>
  <c r="CT26" i="9"/>
  <c r="CV27" i="9"/>
  <c r="CW27" i="9"/>
  <c r="CX27" i="9"/>
  <c r="CY27" i="9"/>
  <c r="CZ27" i="9"/>
  <c r="DA27" i="9"/>
  <c r="CU27" i="9"/>
  <c r="O28" i="9"/>
  <c r="P28" i="9"/>
  <c r="Q28" i="9"/>
  <c r="R28" i="9"/>
  <c r="S28" i="9"/>
  <c r="T28" i="9"/>
  <c r="U28" i="9"/>
  <c r="V28" i="9"/>
  <c r="W28" i="9"/>
  <c r="CV28" i="9"/>
  <c r="CW28" i="9"/>
  <c r="CX28" i="9"/>
  <c r="CY28" i="9"/>
  <c r="CZ28" i="9"/>
  <c r="DA28" i="9"/>
  <c r="O29" i="9"/>
  <c r="P29" i="9"/>
  <c r="Q29" i="9"/>
  <c r="R29" i="9"/>
  <c r="S29" i="9"/>
  <c r="T29" i="9"/>
  <c r="U29" i="9"/>
  <c r="V29" i="9"/>
  <c r="W29" i="9"/>
  <c r="CS29" i="9"/>
  <c r="CY29" i="9"/>
  <c r="CZ29" i="9"/>
  <c r="DA29" i="9"/>
  <c r="CW29" i="9"/>
  <c r="O30" i="9"/>
  <c r="P30" i="9"/>
  <c r="Q30" i="9"/>
  <c r="R30" i="9"/>
  <c r="S30" i="9"/>
  <c r="T30" i="9"/>
  <c r="U30" i="9"/>
  <c r="V30" i="9"/>
  <c r="W30" i="9"/>
  <c r="CS30" i="9"/>
  <c r="CT30" i="9"/>
  <c r="CU30" i="9"/>
  <c r="CV30" i="9"/>
  <c r="CW30" i="9"/>
  <c r="CX30" i="9"/>
  <c r="CY30" i="9"/>
  <c r="CZ30" i="9"/>
  <c r="DA30" i="9"/>
  <c r="O31" i="9"/>
  <c r="P31" i="9"/>
  <c r="Q31" i="9"/>
  <c r="R31" i="9"/>
  <c r="S31" i="9"/>
  <c r="T31" i="9"/>
  <c r="U31" i="9"/>
  <c r="V31" i="9"/>
  <c r="W31" i="9"/>
  <c r="CU31" i="9"/>
  <c r="CV31" i="9"/>
  <c r="CW31" i="9"/>
  <c r="CX31" i="9"/>
  <c r="CY31" i="9"/>
  <c r="CZ31" i="9"/>
  <c r="DA31" i="9"/>
  <c r="CS31" i="9"/>
  <c r="O32" i="9"/>
  <c r="P32" i="9"/>
  <c r="Q32" i="9"/>
  <c r="R32" i="9"/>
  <c r="S32" i="9"/>
  <c r="T32" i="9"/>
  <c r="U32" i="9"/>
  <c r="V32" i="9"/>
  <c r="W32" i="9"/>
  <c r="CV32" i="9"/>
  <c r="CW32" i="9"/>
  <c r="CX32" i="9"/>
  <c r="CY32" i="9"/>
  <c r="CZ32" i="9"/>
  <c r="DA32" i="9"/>
  <c r="O33" i="9"/>
  <c r="P33" i="9"/>
  <c r="Q33" i="9"/>
  <c r="R33" i="9"/>
  <c r="S33" i="9"/>
  <c r="T33" i="9"/>
  <c r="U33" i="9"/>
  <c r="V33" i="9"/>
  <c r="W33" i="9"/>
  <c r="CX33" i="9"/>
  <c r="CY33" i="9"/>
  <c r="CZ33" i="9"/>
  <c r="DA33" i="9"/>
  <c r="O34" i="9"/>
  <c r="P34" i="9"/>
  <c r="Q34" i="9"/>
  <c r="R34" i="9"/>
  <c r="S34" i="9"/>
  <c r="T34" i="9"/>
  <c r="U34" i="9"/>
  <c r="V34" i="9"/>
  <c r="W34" i="9"/>
  <c r="CS34" i="9"/>
  <c r="CT34" i="9"/>
  <c r="CU34" i="9"/>
  <c r="CX34" i="9"/>
  <c r="CY34" i="9"/>
  <c r="CZ34" i="9"/>
  <c r="DA34" i="9"/>
  <c r="O35" i="9"/>
  <c r="P35" i="9"/>
  <c r="Q35" i="9"/>
  <c r="R35" i="9"/>
  <c r="S35" i="9"/>
  <c r="T35" i="9"/>
  <c r="U35" i="9"/>
  <c r="V35" i="9"/>
  <c r="W35" i="9"/>
  <c r="CS35" i="9"/>
  <c r="CT35" i="9"/>
  <c r="CU35" i="9"/>
  <c r="CV35" i="9"/>
  <c r="CW35" i="9"/>
  <c r="CX35" i="9"/>
  <c r="CY35" i="9"/>
  <c r="CZ35" i="9"/>
  <c r="DA35" i="9"/>
  <c r="O36" i="9"/>
  <c r="P36" i="9"/>
  <c r="Q36" i="9"/>
  <c r="R36" i="9"/>
  <c r="S36" i="9"/>
  <c r="T36" i="9"/>
  <c r="U36" i="9"/>
  <c r="V36" i="9"/>
  <c r="W36" i="9"/>
  <c r="CV36" i="9"/>
  <c r="CW36" i="9"/>
  <c r="CX36" i="9"/>
  <c r="CY36" i="9"/>
  <c r="CZ36" i="9"/>
  <c r="DA36" i="9"/>
  <c r="O37" i="9"/>
  <c r="P37" i="9"/>
  <c r="Q37" i="9"/>
  <c r="R37" i="9"/>
  <c r="S37" i="9"/>
  <c r="T37" i="9"/>
  <c r="U37" i="9"/>
  <c r="V37" i="9"/>
  <c r="W37" i="9"/>
  <c r="CV37" i="9"/>
  <c r="CW37" i="9"/>
  <c r="CX37" i="9"/>
  <c r="CY37" i="9"/>
  <c r="CZ37" i="9"/>
  <c r="DA37" i="9"/>
  <c r="O38" i="9"/>
  <c r="P38" i="9"/>
  <c r="Q38" i="9"/>
  <c r="R38" i="9"/>
  <c r="S38" i="9"/>
  <c r="T38" i="9"/>
  <c r="U38" i="9"/>
  <c r="V38" i="9"/>
  <c r="W38" i="9"/>
  <c r="CS38" i="9"/>
  <c r="CY38" i="9"/>
  <c r="CZ38" i="9"/>
  <c r="DA38" i="9"/>
  <c r="O39" i="9"/>
  <c r="P39" i="9"/>
  <c r="Q39" i="9"/>
  <c r="R39" i="9"/>
  <c r="S39" i="9"/>
  <c r="T39" i="9"/>
  <c r="U39" i="9"/>
  <c r="V39" i="9"/>
  <c r="W39" i="9"/>
  <c r="CX39" i="9"/>
  <c r="CY39" i="9"/>
  <c r="CZ39" i="9"/>
  <c r="DA39" i="9"/>
  <c r="CS39" i="9"/>
  <c r="O40" i="9"/>
  <c r="P40" i="9"/>
  <c r="Q40" i="9"/>
  <c r="R40" i="9"/>
  <c r="S40" i="9"/>
  <c r="T40" i="9"/>
  <c r="U40" i="9"/>
  <c r="V40" i="9"/>
  <c r="W40" i="9"/>
  <c r="CS40" i="9"/>
  <c r="CT40" i="9"/>
  <c r="CU40" i="9"/>
  <c r="CV40" i="9"/>
  <c r="CW40" i="9"/>
  <c r="CX40" i="9"/>
  <c r="CY40" i="9"/>
  <c r="CZ40" i="9"/>
  <c r="DA40" i="9"/>
  <c r="O41" i="9"/>
  <c r="P41" i="9"/>
  <c r="Q41" i="9"/>
  <c r="R41" i="9"/>
  <c r="S41" i="9"/>
  <c r="T41" i="9"/>
  <c r="U41" i="9"/>
  <c r="V41" i="9"/>
  <c r="W41" i="9"/>
  <c r="CV41" i="9"/>
  <c r="CW41" i="9"/>
  <c r="CX41" i="9"/>
  <c r="CY41" i="9"/>
  <c r="CZ41" i="9"/>
  <c r="DA41" i="9"/>
  <c r="O42" i="9"/>
  <c r="P42" i="9"/>
  <c r="Q42" i="9"/>
  <c r="R42" i="9"/>
  <c r="S42" i="9"/>
  <c r="T42" i="9"/>
  <c r="U42" i="9"/>
  <c r="V42" i="9"/>
  <c r="W42" i="9"/>
  <c r="CS42" i="9"/>
  <c r="CX42" i="9"/>
  <c r="CY42" i="9"/>
  <c r="CZ42" i="9"/>
  <c r="DA42" i="9"/>
  <c r="O43" i="9"/>
  <c r="P43" i="9"/>
  <c r="Q43" i="9"/>
  <c r="R43" i="9"/>
  <c r="S43" i="9"/>
  <c r="T43" i="9"/>
  <c r="U43" i="9"/>
  <c r="V43" i="9"/>
  <c r="W43" i="9"/>
  <c r="CS43" i="9"/>
  <c r="CY43" i="9"/>
  <c r="CZ43" i="9"/>
  <c r="DA43" i="9"/>
  <c r="O44" i="9"/>
  <c r="P44" i="9"/>
  <c r="Q44" i="9"/>
  <c r="R44" i="9"/>
  <c r="S44" i="9"/>
  <c r="T44" i="9"/>
  <c r="U44" i="9"/>
  <c r="V44" i="9"/>
  <c r="W44" i="9"/>
  <c r="CS44" i="9"/>
  <c r="CY44" i="9"/>
  <c r="CZ44" i="9"/>
  <c r="DA44" i="9"/>
  <c r="CV44" i="9"/>
  <c r="O45" i="9"/>
  <c r="P45" i="9"/>
  <c r="Q45" i="9"/>
  <c r="R45" i="9"/>
  <c r="S45" i="9"/>
  <c r="T45" i="9"/>
  <c r="U45" i="9"/>
  <c r="V45" i="9"/>
  <c r="W45" i="9"/>
  <c r="CS45" i="9"/>
  <c r="CT45" i="9"/>
  <c r="CU45" i="9"/>
  <c r="CX45" i="9"/>
  <c r="CY45" i="9"/>
  <c r="CZ45" i="9"/>
  <c r="DA45" i="9"/>
  <c r="CV45" i="9"/>
  <c r="O46" i="9"/>
  <c r="P46" i="9"/>
  <c r="Q46" i="9"/>
  <c r="R46" i="9"/>
  <c r="S46" i="9"/>
  <c r="T46" i="9"/>
  <c r="U46" i="9"/>
  <c r="V46" i="9"/>
  <c r="W46" i="9"/>
  <c r="CS46" i="9"/>
  <c r="CT46" i="9"/>
  <c r="CU46" i="9"/>
  <c r="CV46" i="9"/>
  <c r="CW46" i="9"/>
  <c r="CX46" i="9"/>
  <c r="CY46" i="9"/>
  <c r="CZ46" i="9"/>
  <c r="DA46" i="9"/>
  <c r="O47" i="9"/>
  <c r="P47" i="9"/>
  <c r="Q47" i="9"/>
  <c r="R47" i="9"/>
  <c r="S47" i="9"/>
  <c r="T47" i="9"/>
  <c r="U47" i="9"/>
  <c r="V47" i="9"/>
  <c r="W47" i="9"/>
  <c r="CS47" i="9"/>
  <c r="CT47" i="9"/>
  <c r="CU47" i="9"/>
  <c r="CV47" i="9"/>
  <c r="DA47" i="9"/>
  <c r="CW47" i="9"/>
  <c r="O48" i="9"/>
  <c r="P48" i="9"/>
  <c r="Q48" i="9"/>
  <c r="R48" i="9"/>
  <c r="S48" i="9"/>
  <c r="T48" i="9"/>
  <c r="U48" i="9"/>
  <c r="V48" i="9"/>
  <c r="W48" i="9"/>
  <c r="CS48" i="9"/>
  <c r="CT48" i="9"/>
  <c r="CU48" i="9"/>
  <c r="CV48" i="9"/>
  <c r="DA48" i="9"/>
  <c r="O49" i="9"/>
  <c r="P49" i="9"/>
  <c r="Q49" i="9"/>
  <c r="R49" i="9"/>
  <c r="S49" i="9"/>
  <c r="T49" i="9"/>
  <c r="U49" i="9"/>
  <c r="V49" i="9"/>
  <c r="W49" i="9"/>
  <c r="CS49" i="9"/>
  <c r="CX49" i="9"/>
  <c r="CY49" i="9"/>
  <c r="CZ49" i="9"/>
  <c r="DA49" i="9"/>
  <c r="O50" i="9"/>
  <c r="P50" i="9"/>
  <c r="Q50" i="9"/>
  <c r="R50" i="9"/>
  <c r="S50" i="9"/>
  <c r="T50" i="9"/>
  <c r="U50" i="9"/>
  <c r="V50" i="9"/>
  <c r="W50" i="9"/>
  <c r="CS50" i="9"/>
  <c r="CX50" i="9"/>
  <c r="CY50" i="9"/>
  <c r="CZ50" i="9"/>
  <c r="DA50" i="9"/>
  <c r="O51" i="9"/>
  <c r="P51" i="9"/>
  <c r="Q51" i="9"/>
  <c r="R51" i="9"/>
  <c r="S51" i="9"/>
  <c r="T51" i="9"/>
  <c r="U51" i="9"/>
  <c r="V51" i="9"/>
  <c r="W51" i="9"/>
  <c r="CS51" i="9"/>
  <c r="CT51" i="9"/>
  <c r="CU51" i="9"/>
  <c r="CY51" i="9"/>
  <c r="CZ51" i="9"/>
  <c r="DA51" i="9"/>
  <c r="O52" i="9"/>
  <c r="P52" i="9"/>
  <c r="Q52" i="9"/>
  <c r="R52" i="9"/>
  <c r="S52" i="9"/>
  <c r="T52" i="9"/>
  <c r="U52" i="9"/>
  <c r="V52" i="9"/>
  <c r="W52" i="9"/>
  <c r="CU52" i="9"/>
  <c r="CV52" i="9"/>
  <c r="CW52" i="9"/>
  <c r="CX52" i="9"/>
  <c r="DA52" i="9"/>
  <c r="O53" i="9"/>
  <c r="P53" i="9"/>
  <c r="Q53" i="9"/>
  <c r="R53" i="9"/>
  <c r="S53" i="9"/>
  <c r="T53" i="9"/>
  <c r="U53" i="9"/>
  <c r="V53" i="9"/>
  <c r="W53" i="9"/>
  <c r="CS53" i="9"/>
  <c r="CT53" i="9"/>
  <c r="CU53" i="9"/>
  <c r="CV53" i="9"/>
  <c r="CW53" i="9"/>
  <c r="CX53" i="9"/>
  <c r="CY53" i="9"/>
  <c r="CZ53" i="9"/>
  <c r="DA53" i="9"/>
  <c r="O54" i="9"/>
  <c r="P54" i="9"/>
  <c r="Q54" i="9"/>
  <c r="R54" i="9"/>
  <c r="S54" i="9"/>
  <c r="T54" i="9"/>
  <c r="U54" i="9"/>
  <c r="V54" i="9"/>
  <c r="W54" i="9"/>
  <c r="CS54" i="9"/>
  <c r="CT54" i="9"/>
  <c r="CU54" i="9"/>
  <c r="CV54" i="9"/>
  <c r="CW54" i="9"/>
  <c r="CX54" i="9"/>
  <c r="CY54" i="9"/>
  <c r="CZ54" i="9"/>
  <c r="DA54" i="9"/>
  <c r="O55" i="9"/>
  <c r="P55" i="9"/>
  <c r="Q55" i="9"/>
  <c r="R55" i="9"/>
  <c r="S55" i="9"/>
  <c r="T55" i="9"/>
  <c r="U55" i="9"/>
  <c r="V55" i="9"/>
  <c r="W55" i="9"/>
  <c r="CS55" i="9"/>
  <c r="DA55" i="9"/>
  <c r="O56" i="9"/>
  <c r="P56" i="9"/>
  <c r="Q56" i="9"/>
  <c r="R56" i="9"/>
  <c r="S56" i="9"/>
  <c r="T56" i="9"/>
  <c r="U56" i="9"/>
  <c r="V56" i="9"/>
  <c r="W56" i="9"/>
  <c r="CS56" i="9"/>
  <c r="DA56" i="9"/>
  <c r="CU56" i="9"/>
  <c r="O57" i="9"/>
  <c r="P57" i="9"/>
  <c r="Q57" i="9"/>
  <c r="R57" i="9"/>
  <c r="S57" i="9"/>
  <c r="T57" i="9"/>
  <c r="U57" i="9"/>
  <c r="V57" i="9"/>
  <c r="W57" i="9"/>
  <c r="CS57" i="9"/>
  <c r="DA57" i="9"/>
  <c r="CX57" i="9"/>
  <c r="O58" i="9"/>
  <c r="P58" i="9"/>
  <c r="Q58" i="9"/>
  <c r="R58" i="9"/>
  <c r="S58" i="9"/>
  <c r="T58" i="9"/>
  <c r="U58" i="9"/>
  <c r="V58" i="9"/>
  <c r="W58" i="9"/>
  <c r="CS58" i="9"/>
  <c r="DA58" i="9"/>
  <c r="CY58" i="9"/>
  <c r="O59" i="9"/>
  <c r="P59" i="9"/>
  <c r="Q59" i="9"/>
  <c r="R59" i="9"/>
  <c r="S59" i="9"/>
  <c r="T59" i="9"/>
  <c r="U59" i="9"/>
  <c r="V59" i="9"/>
  <c r="W59" i="9"/>
  <c r="CS59" i="9"/>
  <c r="DA59" i="9"/>
  <c r="CT59" i="9"/>
  <c r="O60" i="9"/>
  <c r="P60" i="9"/>
  <c r="Q60" i="9"/>
  <c r="R60" i="9"/>
  <c r="S60" i="9"/>
  <c r="T60" i="9"/>
  <c r="U60" i="9"/>
  <c r="V60" i="9"/>
  <c r="W60" i="9"/>
  <c r="CS60" i="9"/>
  <c r="DA60" i="9"/>
  <c r="O61" i="9"/>
  <c r="P61" i="9"/>
  <c r="Q61" i="9"/>
  <c r="R61" i="9"/>
  <c r="S61" i="9"/>
  <c r="T61" i="9"/>
  <c r="U61" i="9"/>
  <c r="V61" i="9"/>
  <c r="W61" i="9"/>
  <c r="CS61" i="9"/>
  <c r="DA61" i="9"/>
  <c r="O62" i="9"/>
  <c r="P62" i="9"/>
  <c r="Q62" i="9"/>
  <c r="R62" i="9"/>
  <c r="S62" i="9"/>
  <c r="T62" i="9"/>
  <c r="U62" i="9"/>
  <c r="V62" i="9"/>
  <c r="W62" i="9"/>
  <c r="CS62" i="9"/>
  <c r="CT62" i="9"/>
  <c r="CU62" i="9"/>
  <c r="CV62" i="9"/>
  <c r="CW62" i="9"/>
  <c r="CX62" i="9"/>
  <c r="CY62" i="9"/>
  <c r="CZ62" i="9"/>
  <c r="DA62" i="9"/>
  <c r="O63" i="9"/>
  <c r="P63" i="9"/>
  <c r="Q63" i="9"/>
  <c r="R63" i="9"/>
  <c r="S63" i="9"/>
  <c r="T63" i="9"/>
  <c r="U63" i="9"/>
  <c r="V63" i="9"/>
  <c r="W63" i="9"/>
  <c r="CS63" i="9"/>
  <c r="CY63" i="9"/>
  <c r="CZ63" i="9"/>
  <c r="DA63" i="9"/>
  <c r="CU63" i="9"/>
  <c r="O64" i="9"/>
  <c r="P64" i="9"/>
  <c r="Q64" i="9"/>
  <c r="R64" i="9"/>
  <c r="S64" i="9"/>
  <c r="T64" i="9"/>
  <c r="U64" i="9"/>
  <c r="V64" i="9"/>
  <c r="W64" i="9"/>
  <c r="CS64" i="9"/>
  <c r="CY64" i="9"/>
  <c r="CZ64" i="9"/>
  <c r="DA64" i="9"/>
  <c r="O65" i="9"/>
  <c r="P65" i="9"/>
  <c r="Q65" i="9"/>
  <c r="R65" i="9"/>
  <c r="S65" i="9"/>
  <c r="T65" i="9"/>
  <c r="U65" i="9"/>
  <c r="V65" i="9"/>
  <c r="W65" i="9"/>
  <c r="CS65" i="9"/>
  <c r="CY65" i="9"/>
  <c r="CZ65" i="9"/>
  <c r="DA65" i="9"/>
  <c r="CX65" i="9"/>
  <c r="O66" i="9"/>
  <c r="P66" i="9"/>
  <c r="Q66" i="9"/>
  <c r="R66" i="9"/>
  <c r="S66" i="9"/>
  <c r="T66" i="9"/>
  <c r="U66" i="9"/>
  <c r="V66" i="9"/>
  <c r="W66" i="9"/>
  <c r="CS66" i="9"/>
  <c r="CY66" i="9"/>
  <c r="CZ66" i="9"/>
  <c r="DA66" i="9"/>
  <c r="O67" i="9"/>
  <c r="P67" i="9"/>
  <c r="Q67" i="9"/>
  <c r="R67" i="9"/>
  <c r="S67" i="9"/>
  <c r="T67" i="9"/>
  <c r="U67" i="9"/>
  <c r="V67" i="9"/>
  <c r="W67" i="9"/>
  <c r="CS67" i="9"/>
  <c r="CT67" i="9"/>
  <c r="CY67" i="9"/>
  <c r="CZ67" i="9"/>
  <c r="DA67" i="9"/>
  <c r="O68" i="9"/>
  <c r="P68" i="9"/>
  <c r="Q68" i="9"/>
  <c r="R68" i="9"/>
  <c r="S68" i="9"/>
  <c r="T68" i="9"/>
  <c r="U68" i="9"/>
  <c r="V68" i="9"/>
  <c r="W68" i="9"/>
  <c r="CS68" i="9"/>
  <c r="CV68" i="9"/>
  <c r="CX68" i="9"/>
  <c r="CY68" i="9"/>
  <c r="CZ68" i="9"/>
  <c r="DA68" i="9"/>
  <c r="O69" i="9"/>
  <c r="P69" i="9"/>
  <c r="Q69" i="9"/>
  <c r="R69" i="9"/>
  <c r="S69" i="9"/>
  <c r="T69" i="9"/>
  <c r="U69" i="9"/>
  <c r="V69" i="9"/>
  <c r="W69" i="9"/>
  <c r="CS69" i="9"/>
  <c r="CT69" i="9"/>
  <c r="CU69" i="9"/>
  <c r="CV69" i="9"/>
  <c r="CW69" i="9"/>
  <c r="CX69" i="9"/>
  <c r="CY69" i="9"/>
  <c r="CZ69" i="9"/>
  <c r="DA69" i="9"/>
  <c r="O70" i="9"/>
  <c r="P70" i="9"/>
  <c r="Q70" i="9"/>
  <c r="R70" i="9"/>
  <c r="S70" i="9"/>
  <c r="T70" i="9"/>
  <c r="U70" i="9"/>
  <c r="V70" i="9"/>
  <c r="W70" i="9"/>
  <c r="CS70" i="9"/>
  <c r="CT70" i="9"/>
  <c r="CU70" i="9"/>
  <c r="CY70" i="9"/>
  <c r="CZ70" i="9"/>
  <c r="DA70" i="9"/>
  <c r="O71" i="9"/>
  <c r="P71" i="9"/>
  <c r="Q71" i="9"/>
  <c r="R71" i="9"/>
  <c r="S71" i="9"/>
  <c r="T71" i="9"/>
  <c r="U71" i="9"/>
  <c r="V71" i="9"/>
  <c r="W71" i="9"/>
  <c r="CS71" i="9"/>
  <c r="CT71" i="9"/>
  <c r="CU71" i="9"/>
  <c r="CY71" i="9"/>
  <c r="CZ71" i="9"/>
  <c r="DA71" i="9"/>
  <c r="CV71" i="9"/>
  <c r="O72" i="9"/>
  <c r="P72" i="9"/>
  <c r="Q72" i="9"/>
  <c r="R72" i="9"/>
  <c r="S72" i="9"/>
  <c r="T72" i="9"/>
  <c r="U72" i="9"/>
  <c r="V72" i="9"/>
  <c r="W72" i="9"/>
  <c r="CS72" i="9"/>
  <c r="CY72" i="9"/>
  <c r="CZ72" i="9"/>
  <c r="DA72" i="9"/>
  <c r="CU72" i="9"/>
  <c r="O73" i="9"/>
  <c r="P73" i="9"/>
  <c r="Q73" i="9"/>
  <c r="R73" i="9"/>
  <c r="S73" i="9"/>
  <c r="T73" i="9"/>
  <c r="U73" i="9"/>
  <c r="V73" i="9"/>
  <c r="W73" i="9"/>
  <c r="CS73" i="9"/>
  <c r="CY73" i="9"/>
  <c r="CZ73" i="9"/>
  <c r="DA73" i="9"/>
  <c r="CX73" i="9"/>
  <c r="O74" i="9"/>
  <c r="P74" i="9"/>
  <c r="Q74" i="9"/>
  <c r="R74" i="9"/>
  <c r="S74" i="9"/>
  <c r="T74" i="9"/>
  <c r="U74" i="9"/>
  <c r="V74" i="9"/>
  <c r="W74" i="9"/>
  <c r="CS74" i="9"/>
  <c r="CY74" i="9"/>
  <c r="CZ74" i="9"/>
  <c r="DA74" i="9"/>
  <c r="O75" i="9"/>
  <c r="P75" i="9"/>
  <c r="Q75" i="9"/>
  <c r="R75" i="9"/>
  <c r="S75" i="9"/>
  <c r="T75" i="9"/>
  <c r="U75" i="9"/>
  <c r="V75" i="9"/>
  <c r="W75" i="9"/>
  <c r="CS75" i="9"/>
  <c r="CT75" i="9"/>
  <c r="CU75" i="9"/>
  <c r="CV75" i="9"/>
  <c r="CW75" i="9"/>
  <c r="CX75" i="9"/>
  <c r="CY75" i="9"/>
  <c r="CZ75" i="9"/>
  <c r="DA75" i="9"/>
  <c r="O76" i="9"/>
  <c r="P76" i="9"/>
  <c r="Q76" i="9"/>
  <c r="R76" i="9"/>
  <c r="S76" i="9"/>
  <c r="T76" i="9"/>
  <c r="U76" i="9"/>
  <c r="V76" i="9"/>
  <c r="W76" i="9"/>
  <c r="CS76" i="9"/>
  <c r="CT76" i="9"/>
  <c r="CU76" i="9"/>
  <c r="CY76" i="9"/>
  <c r="CZ76" i="9"/>
  <c r="DA76" i="9"/>
  <c r="CX76" i="9"/>
  <c r="O77" i="9"/>
  <c r="P77" i="9"/>
  <c r="Q77" i="9"/>
  <c r="R77" i="9"/>
  <c r="S77" i="9"/>
  <c r="T77" i="9"/>
  <c r="U77" i="9"/>
  <c r="V77" i="9"/>
  <c r="W77" i="9"/>
  <c r="CS77" i="9"/>
  <c r="CT77" i="9"/>
  <c r="CU77" i="9"/>
  <c r="CX77" i="9"/>
  <c r="CY77" i="9"/>
  <c r="CZ77" i="9"/>
  <c r="DA77" i="9"/>
  <c r="CV77" i="9"/>
  <c r="O78" i="9"/>
  <c r="P78" i="9"/>
  <c r="Q78" i="9"/>
  <c r="R78" i="9"/>
  <c r="S78" i="9"/>
  <c r="T78" i="9"/>
  <c r="U78" i="9"/>
  <c r="V78" i="9"/>
  <c r="W78" i="9"/>
  <c r="CS78" i="9"/>
  <c r="CT78" i="9"/>
  <c r="CU78" i="9"/>
  <c r="CV78" i="9"/>
  <c r="CW78" i="9"/>
  <c r="CX78" i="9"/>
  <c r="CY78" i="9"/>
  <c r="CZ78" i="9"/>
  <c r="DA78" i="9"/>
  <c r="O79" i="9"/>
  <c r="P79" i="9"/>
  <c r="Q79" i="9"/>
  <c r="R79" i="9"/>
  <c r="S79" i="9"/>
  <c r="T79" i="9"/>
  <c r="U79" i="9"/>
  <c r="V79" i="9"/>
  <c r="W79" i="9"/>
  <c r="CS79" i="9"/>
  <c r="CT79" i="9"/>
  <c r="CU79" i="9"/>
  <c r="CY79" i="9"/>
  <c r="CZ79" i="9"/>
  <c r="DA79" i="9"/>
  <c r="CW79" i="9"/>
  <c r="O80" i="9"/>
  <c r="P80" i="9"/>
  <c r="Q80" i="9"/>
  <c r="R80" i="9"/>
  <c r="S80" i="9"/>
  <c r="T80" i="9"/>
  <c r="U80" i="9"/>
  <c r="V80" i="9"/>
  <c r="W80" i="9"/>
  <c r="CS80" i="9"/>
  <c r="CT80" i="9"/>
  <c r="CU80" i="9"/>
  <c r="CX80" i="9"/>
  <c r="CY80" i="9"/>
  <c r="CZ80" i="9"/>
  <c r="DA80" i="9"/>
  <c r="CW80" i="9"/>
  <c r="O81" i="9"/>
  <c r="P81" i="9"/>
  <c r="Q81" i="9"/>
  <c r="R81" i="9"/>
  <c r="S81" i="9"/>
  <c r="T81" i="9"/>
  <c r="U81" i="9"/>
  <c r="V81" i="9"/>
  <c r="W81" i="9"/>
  <c r="CS81" i="9"/>
  <c r="CT81" i="9"/>
  <c r="CU81" i="9"/>
  <c r="CV81" i="9"/>
  <c r="CW81" i="9"/>
  <c r="CX81" i="9"/>
  <c r="CY81" i="9"/>
  <c r="CZ81" i="9"/>
  <c r="DA81" i="9"/>
  <c r="O82" i="9"/>
  <c r="P82" i="9"/>
  <c r="Q82" i="9"/>
  <c r="R82" i="9"/>
  <c r="S82" i="9"/>
  <c r="T82" i="9"/>
  <c r="U82" i="9"/>
  <c r="V82" i="9"/>
  <c r="W82" i="9"/>
  <c r="CS82" i="9"/>
  <c r="CY82" i="9"/>
  <c r="CZ82" i="9"/>
  <c r="DA82" i="9"/>
  <c r="CU82" i="9"/>
  <c r="O83" i="9"/>
  <c r="P83" i="9"/>
  <c r="Q83" i="9"/>
  <c r="R83" i="9"/>
  <c r="S83" i="9"/>
  <c r="T83" i="9"/>
  <c r="U83" i="9"/>
  <c r="V83" i="9"/>
  <c r="W83" i="9"/>
  <c r="CS83" i="9"/>
  <c r="CY83" i="9"/>
  <c r="CZ83" i="9"/>
  <c r="DA83" i="9"/>
  <c r="O84" i="9"/>
  <c r="P84" i="9"/>
  <c r="Q84" i="9"/>
  <c r="R84" i="9"/>
  <c r="S84" i="9"/>
  <c r="T84" i="9"/>
  <c r="U84" i="9"/>
  <c r="V84" i="9"/>
  <c r="W84" i="9"/>
  <c r="CS84" i="9"/>
  <c r="DA84" i="9"/>
  <c r="O85" i="9"/>
  <c r="P85" i="9"/>
  <c r="Q85" i="9"/>
  <c r="R85" i="9"/>
  <c r="S85" i="9"/>
  <c r="T85" i="9"/>
  <c r="U85" i="9"/>
  <c r="V85" i="9"/>
  <c r="W85" i="9"/>
  <c r="CS85" i="9"/>
  <c r="CW85" i="9"/>
  <c r="CY85" i="9"/>
  <c r="CZ85" i="9"/>
  <c r="DA85" i="9"/>
  <c r="CT85" i="9"/>
  <c r="O86" i="9"/>
  <c r="P86" i="9"/>
  <c r="Q86" i="9"/>
  <c r="R86" i="9"/>
  <c r="S86" i="9"/>
  <c r="T86" i="9"/>
  <c r="U86" i="9"/>
  <c r="V86" i="9"/>
  <c r="W86" i="9"/>
  <c r="CS86" i="9"/>
  <c r="CY86" i="9"/>
  <c r="CZ86" i="9"/>
  <c r="DA86" i="9"/>
  <c r="O87" i="9"/>
  <c r="P87" i="9"/>
  <c r="Q87" i="9"/>
  <c r="R87" i="9"/>
  <c r="S87" i="9"/>
  <c r="T87" i="9"/>
  <c r="U87" i="9"/>
  <c r="V87" i="9"/>
  <c r="W87" i="9"/>
  <c r="CS87" i="9"/>
  <c r="CT87" i="9"/>
  <c r="CU87" i="9"/>
  <c r="CV87" i="9"/>
  <c r="CW87" i="9"/>
  <c r="CX87" i="9"/>
  <c r="CY87" i="9"/>
  <c r="CZ87" i="9"/>
  <c r="DA87" i="9"/>
  <c r="O88" i="9"/>
  <c r="P88" i="9"/>
  <c r="Q88" i="9"/>
  <c r="R88" i="9"/>
  <c r="S88" i="9"/>
  <c r="T88" i="9"/>
  <c r="U88" i="9"/>
  <c r="V88" i="9"/>
  <c r="W88" i="9"/>
  <c r="CS88" i="9"/>
  <c r="CY88" i="9"/>
  <c r="CZ88" i="9"/>
  <c r="DA88" i="9"/>
  <c r="CT88" i="9"/>
  <c r="O89" i="9"/>
  <c r="P89" i="9"/>
  <c r="Q89" i="9"/>
  <c r="R89" i="9"/>
  <c r="S89" i="9"/>
  <c r="T89" i="9"/>
  <c r="U89" i="9"/>
  <c r="V89" i="9"/>
  <c r="W89" i="9"/>
  <c r="CS89" i="9"/>
  <c r="CY89" i="9"/>
  <c r="CZ89" i="9"/>
  <c r="DA89" i="9"/>
  <c r="O90" i="9"/>
  <c r="P90" i="9"/>
  <c r="Q90" i="9"/>
  <c r="R90" i="9"/>
  <c r="S90" i="9"/>
  <c r="T90" i="9"/>
  <c r="U90" i="9"/>
  <c r="V90" i="9"/>
  <c r="W90" i="9"/>
  <c r="CS90" i="9"/>
  <c r="CY90" i="9"/>
  <c r="CZ90" i="9"/>
  <c r="DA90" i="9"/>
  <c r="CV90" i="9"/>
  <c r="O91" i="9"/>
  <c r="P91" i="9"/>
  <c r="Q91" i="9"/>
  <c r="R91" i="9"/>
  <c r="S91" i="9"/>
  <c r="T91" i="9"/>
  <c r="U91" i="9"/>
  <c r="V91" i="9"/>
  <c r="W91" i="9"/>
  <c r="CS91" i="9"/>
  <c r="CT91" i="9"/>
  <c r="CU91" i="9"/>
  <c r="CY91" i="9"/>
  <c r="CZ91" i="9"/>
  <c r="DA91" i="9"/>
  <c r="O92" i="9"/>
  <c r="P92" i="9"/>
  <c r="Q92" i="9"/>
  <c r="R92" i="9"/>
  <c r="S92" i="9"/>
  <c r="T92" i="9"/>
  <c r="U92" i="9"/>
  <c r="V92" i="9"/>
  <c r="W92" i="9"/>
  <c r="CS92" i="9"/>
  <c r="CT92" i="9"/>
  <c r="CU92" i="9"/>
  <c r="CY92" i="9"/>
  <c r="CZ92" i="9"/>
  <c r="DA92" i="9"/>
  <c r="O93" i="9"/>
  <c r="P93" i="9"/>
  <c r="Q93" i="9"/>
  <c r="R93" i="9"/>
  <c r="S93" i="9"/>
  <c r="T93" i="9"/>
  <c r="U93" i="9"/>
  <c r="V93" i="9"/>
  <c r="W93" i="9"/>
  <c r="CS93" i="9"/>
  <c r="CT93" i="9"/>
  <c r="CU93" i="9"/>
  <c r="CY93" i="9"/>
  <c r="CZ93" i="9"/>
  <c r="DA93" i="9"/>
  <c r="CV93" i="9"/>
  <c r="O94" i="9"/>
  <c r="P94" i="9"/>
  <c r="Q94" i="9"/>
  <c r="R94" i="9"/>
  <c r="S94" i="9"/>
  <c r="T94" i="9"/>
  <c r="U94" i="9"/>
  <c r="V94" i="9"/>
  <c r="W94" i="9"/>
  <c r="CS94" i="9"/>
  <c r="CT94" i="9"/>
  <c r="CU94" i="9"/>
  <c r="CV94" i="9"/>
  <c r="CW94" i="9"/>
  <c r="CX94" i="9"/>
  <c r="CY94" i="9"/>
  <c r="CZ94" i="9"/>
  <c r="DA94" i="9"/>
  <c r="O95" i="9"/>
  <c r="P95" i="9"/>
  <c r="Q95" i="9"/>
  <c r="R95" i="9"/>
  <c r="S95" i="9"/>
  <c r="T95" i="9"/>
  <c r="U95" i="9"/>
  <c r="V95" i="9"/>
  <c r="W95" i="9"/>
  <c r="CS95" i="9"/>
  <c r="CT95" i="9"/>
  <c r="CU95" i="9"/>
  <c r="CV95" i="9"/>
  <c r="CY95" i="9"/>
  <c r="CZ95" i="9"/>
  <c r="DA95" i="9"/>
  <c r="O96" i="9"/>
  <c r="P96" i="9"/>
  <c r="Q96" i="9"/>
  <c r="R96" i="9"/>
  <c r="S96" i="9"/>
  <c r="T96" i="9"/>
  <c r="U96" i="9"/>
  <c r="V96" i="9"/>
  <c r="W96" i="9"/>
  <c r="CS96" i="9"/>
  <c r="CT96" i="9"/>
  <c r="CU96" i="9"/>
  <c r="CV96" i="9"/>
  <c r="DA96" i="9"/>
  <c r="O97" i="9"/>
  <c r="P97" i="9"/>
  <c r="Q97" i="9"/>
  <c r="R97" i="9"/>
  <c r="S97" i="9"/>
  <c r="T97" i="9"/>
  <c r="U97" i="9"/>
  <c r="V97" i="9"/>
  <c r="W97" i="9"/>
  <c r="CS97" i="9"/>
  <c r="CT97" i="9"/>
  <c r="CU97" i="9"/>
  <c r="CV97" i="9"/>
  <c r="DA97" i="9"/>
  <c r="O98" i="9"/>
  <c r="P98" i="9"/>
  <c r="Q98" i="9"/>
  <c r="R98" i="9"/>
  <c r="S98" i="9"/>
  <c r="T98" i="9"/>
  <c r="U98" i="9"/>
  <c r="V98" i="9"/>
  <c r="W98" i="9"/>
  <c r="CS98" i="9"/>
  <c r="CT98" i="9"/>
  <c r="CU98" i="9"/>
  <c r="CV98" i="9"/>
  <c r="DA98" i="9"/>
  <c r="O99" i="9"/>
  <c r="P99" i="9"/>
  <c r="Q99" i="9"/>
  <c r="R99" i="9"/>
  <c r="S99" i="9"/>
  <c r="T99" i="9"/>
  <c r="U99" i="9"/>
  <c r="V99" i="9"/>
  <c r="W99" i="9"/>
  <c r="CS99" i="9"/>
  <c r="CT99" i="9"/>
  <c r="CU99" i="9"/>
  <c r="CV99" i="9"/>
  <c r="DA99" i="9"/>
  <c r="CZ99" i="9"/>
  <c r="O100" i="9"/>
  <c r="P100" i="9"/>
  <c r="Q100" i="9"/>
  <c r="R100" i="9"/>
  <c r="S100" i="9"/>
  <c r="T100" i="9"/>
  <c r="U100" i="9"/>
  <c r="V100" i="9"/>
  <c r="W100" i="9"/>
  <c r="CS100" i="9"/>
  <c r="CT100" i="9"/>
  <c r="CU100" i="9"/>
  <c r="CV100" i="9"/>
  <c r="CW100" i="9"/>
  <c r="CX100" i="9"/>
  <c r="DA100" i="9"/>
  <c r="O101" i="9"/>
  <c r="P101" i="9"/>
  <c r="Q101" i="9"/>
  <c r="R101" i="9"/>
  <c r="S101" i="9"/>
  <c r="T101" i="9"/>
  <c r="U101" i="9"/>
  <c r="V101" i="9"/>
  <c r="W101" i="9"/>
  <c r="CS101" i="9"/>
  <c r="CT101" i="9"/>
  <c r="CU101" i="9"/>
  <c r="CV101" i="9"/>
  <c r="CW101" i="9"/>
  <c r="CX101" i="9"/>
  <c r="CZ101" i="9"/>
  <c r="DA101" i="9"/>
  <c r="CY101" i="9"/>
  <c r="O102" i="9"/>
  <c r="P102" i="9"/>
  <c r="Q102" i="9"/>
  <c r="R102" i="9"/>
  <c r="S102" i="9"/>
  <c r="T102" i="9"/>
  <c r="U102" i="9"/>
  <c r="V102" i="9"/>
  <c r="W102" i="9"/>
  <c r="CS102" i="9"/>
  <c r="CT102" i="9"/>
  <c r="CU102" i="9"/>
  <c r="CV102" i="9"/>
  <c r="CW102" i="9"/>
  <c r="CX102" i="9"/>
  <c r="CY102" i="9"/>
  <c r="CZ102" i="9"/>
  <c r="DA102" i="9"/>
  <c r="O103" i="9"/>
  <c r="P103" i="9"/>
  <c r="Q103" i="9"/>
  <c r="R103" i="9"/>
  <c r="S103" i="9"/>
  <c r="T103" i="9"/>
  <c r="U103" i="9"/>
  <c r="V103" i="9"/>
  <c r="W103" i="9"/>
  <c r="DA103" i="9"/>
  <c r="CS104" i="9"/>
  <c r="DA104" i="9"/>
  <c r="CV104" i="9"/>
  <c r="CS105" i="9"/>
  <c r="DA105" i="9"/>
  <c r="CS106" i="9"/>
  <c r="CT106" i="9"/>
  <c r="CU106" i="9"/>
  <c r="CV106" i="9"/>
  <c r="DA106" i="9"/>
  <c r="CZ106" i="9"/>
  <c r="CS107" i="9"/>
  <c r="CT107" i="9"/>
  <c r="CU107" i="9"/>
  <c r="CV107" i="9"/>
  <c r="DA107" i="9"/>
  <c r="CX107" i="9"/>
  <c r="CS108" i="9"/>
  <c r="CT108" i="9"/>
  <c r="CU108" i="9"/>
  <c r="CV108" i="9"/>
  <c r="DA108" i="9"/>
  <c r="CS109" i="9"/>
  <c r="CT109" i="9"/>
  <c r="CU109" i="9"/>
  <c r="CV109" i="9"/>
  <c r="CW109" i="9"/>
  <c r="CX109" i="9"/>
  <c r="CY109" i="9"/>
  <c r="CZ109" i="9"/>
  <c r="DA109" i="9"/>
  <c r="CS110" i="9"/>
  <c r="CT110" i="9"/>
  <c r="CU110" i="9"/>
  <c r="CV110" i="9"/>
  <c r="CW110" i="9"/>
  <c r="CX110" i="9"/>
  <c r="CY110" i="9"/>
  <c r="CZ110" i="9"/>
  <c r="DA110" i="9"/>
  <c r="CS111" i="9"/>
  <c r="CT111" i="9"/>
  <c r="CU111" i="9"/>
  <c r="CX111" i="9"/>
  <c r="CY111" i="9"/>
  <c r="CZ111" i="9"/>
  <c r="DA111" i="9"/>
  <c r="CS112" i="9"/>
  <c r="CT112" i="9"/>
  <c r="CU112" i="9"/>
  <c r="CX112" i="9"/>
  <c r="CY112" i="9"/>
  <c r="CZ112" i="9"/>
  <c r="DA112" i="9"/>
  <c r="CV112" i="9"/>
  <c r="CS113" i="9"/>
  <c r="CT113" i="9"/>
  <c r="CU113" i="9"/>
  <c r="CV113" i="9"/>
  <c r="CY113" i="9"/>
  <c r="CZ113" i="9"/>
  <c r="DA113" i="9"/>
  <c r="CS114" i="9"/>
  <c r="CT114" i="9"/>
  <c r="CU114" i="9"/>
  <c r="CV114" i="9"/>
  <c r="CY114" i="9"/>
  <c r="CZ114" i="9"/>
  <c r="DA114" i="9"/>
  <c r="CW114" i="9"/>
  <c r="CS115" i="9"/>
  <c r="CT115" i="9"/>
  <c r="CU115" i="9"/>
  <c r="CV115" i="9"/>
  <c r="CW115" i="9"/>
  <c r="CX115" i="9"/>
  <c r="DA115" i="9"/>
  <c r="CS116" i="9"/>
  <c r="CT116" i="9"/>
  <c r="CU116" i="9"/>
  <c r="CV116" i="9"/>
  <c r="CW116" i="9"/>
  <c r="CX116" i="9"/>
  <c r="DA116" i="9"/>
  <c r="CS117" i="9"/>
  <c r="CT117" i="9"/>
  <c r="CU117" i="9"/>
  <c r="CV117" i="9"/>
  <c r="CW117" i="9"/>
  <c r="CX117" i="9"/>
  <c r="CY117" i="9"/>
  <c r="CZ117" i="9"/>
  <c r="DA117" i="9"/>
  <c r="CS118" i="9"/>
  <c r="CT118" i="9"/>
  <c r="CU118" i="9"/>
  <c r="DA118" i="9"/>
  <c r="CV118" i="9"/>
  <c r="CS119" i="9"/>
  <c r="CV119" i="9"/>
  <c r="CW119" i="9"/>
  <c r="CX119" i="9"/>
  <c r="CY119" i="9"/>
  <c r="CZ119" i="9"/>
  <c r="DA119" i="9"/>
  <c r="CS120" i="9"/>
  <c r="CY120" i="9"/>
  <c r="CZ120" i="9"/>
  <c r="DA120" i="9"/>
  <c r="CV120" i="9"/>
  <c r="CS121" i="9"/>
  <c r="CT121" i="9"/>
  <c r="CU121" i="9"/>
  <c r="DA121" i="9"/>
  <c r="CZ121" i="9"/>
  <c r="CS122" i="9"/>
  <c r="CT122" i="9"/>
  <c r="CU122" i="9"/>
  <c r="DA122" i="9"/>
  <c r="CV122" i="9"/>
  <c r="CS123" i="9"/>
  <c r="CT123" i="9"/>
  <c r="CU123" i="9"/>
  <c r="DA123" i="9"/>
  <c r="CS124" i="9"/>
  <c r="CT124" i="9"/>
  <c r="CU124" i="9"/>
  <c r="CV124" i="9"/>
  <c r="DA124" i="9"/>
  <c r="CZ124" i="9"/>
  <c r="CS125" i="9"/>
  <c r="CT125" i="9"/>
  <c r="CU125" i="9"/>
  <c r="DA125" i="9"/>
  <c r="CZ125" i="9"/>
  <c r="CS126" i="9"/>
  <c r="DA126" i="9"/>
  <c r="CX126" i="9"/>
  <c r="CS127" i="9"/>
  <c r="CT127" i="9"/>
  <c r="CU127" i="9"/>
  <c r="CV127" i="9"/>
  <c r="CW127" i="9"/>
  <c r="CX127" i="9"/>
  <c r="CY127" i="9"/>
  <c r="CZ127" i="9"/>
  <c r="DA127" i="9"/>
  <c r="CS128" i="9"/>
  <c r="CY128" i="9"/>
  <c r="CZ128" i="9"/>
  <c r="DA128" i="9"/>
  <c r="CV128" i="9"/>
  <c r="CS129" i="9"/>
  <c r="CT129" i="9"/>
  <c r="CU129" i="9"/>
  <c r="CY129" i="9"/>
  <c r="CZ129" i="9"/>
  <c r="DA129" i="9"/>
  <c r="CV129" i="9"/>
  <c r="CS130" i="9"/>
  <c r="CT130" i="9"/>
  <c r="CU130" i="9"/>
  <c r="CV130" i="9"/>
  <c r="DA130" i="9"/>
  <c r="CW130" i="9"/>
  <c r="CS131" i="9"/>
  <c r="CT131" i="9"/>
  <c r="CU131" i="9"/>
  <c r="CY131" i="9"/>
  <c r="CZ131" i="9"/>
  <c r="DA131" i="9"/>
  <c r="CV131" i="9"/>
  <c r="CS132" i="9"/>
  <c r="CT132" i="9"/>
  <c r="CU132" i="9"/>
  <c r="CY132" i="9"/>
  <c r="CZ132" i="9"/>
  <c r="DA132" i="9"/>
  <c r="CV132" i="9"/>
  <c r="CS133" i="9"/>
  <c r="CT133" i="9"/>
  <c r="CU133" i="9"/>
  <c r="CV133" i="9"/>
  <c r="DA133" i="9"/>
  <c r="CS134" i="9"/>
  <c r="CT134" i="9"/>
  <c r="CU134" i="9"/>
  <c r="CV134" i="9"/>
  <c r="CW134" i="9"/>
  <c r="CX134" i="9"/>
  <c r="CY134" i="9"/>
  <c r="CZ134" i="9"/>
  <c r="DA134" i="9"/>
  <c r="CX135" i="9"/>
  <c r="DA135" i="9"/>
  <c r="CS135" i="9"/>
  <c r="CX136" i="9"/>
  <c r="CY136" i="9"/>
  <c r="CZ136" i="9"/>
  <c r="DA136" i="9"/>
  <c r="CS137" i="9"/>
  <c r="CT137" i="9"/>
  <c r="CU137" i="9"/>
  <c r="DA137" i="9"/>
  <c r="CZ137" i="9"/>
  <c r="CU138" i="9"/>
  <c r="CV138" i="9"/>
  <c r="CW138" i="9"/>
  <c r="CX138" i="9"/>
  <c r="DA138" i="9"/>
  <c r="CS138" i="9"/>
  <c r="CS139" i="9"/>
  <c r="CT139" i="9"/>
  <c r="CU139" i="9"/>
  <c r="DA139" i="9"/>
  <c r="CW139" i="9"/>
  <c r="AZ10" i="9" l="1"/>
  <c r="AV5" i="9"/>
  <c r="AX11" i="9"/>
  <c r="DB94" i="9"/>
  <c r="DB75" i="9"/>
  <c r="DB102" i="9"/>
  <c r="DB35" i="9"/>
  <c r="CW106" i="9"/>
  <c r="CV19" i="9"/>
  <c r="CX11" i="9"/>
  <c r="CZ126" i="9"/>
  <c r="CW11" i="9"/>
  <c r="CY126" i="9"/>
  <c r="CX114" i="9"/>
  <c r="CV11" i="9"/>
  <c r="CY124" i="9"/>
  <c r="CW126" i="9"/>
  <c r="CX82" i="9"/>
  <c r="CU11" i="9"/>
  <c r="CV126" i="9"/>
  <c r="CW82" i="9"/>
  <c r="CT11" i="9"/>
  <c r="CZ138" i="9"/>
  <c r="CU126" i="9"/>
  <c r="CT63" i="9"/>
  <c r="CW26" i="9"/>
  <c r="CY106" i="9"/>
  <c r="CT126" i="9"/>
  <c r="CV64" i="9"/>
  <c r="CU64" i="9"/>
  <c r="CT18" i="9"/>
  <c r="CU18" i="9"/>
  <c r="CV18" i="9"/>
  <c r="CW18" i="9"/>
  <c r="CX18" i="9"/>
  <c r="CS9" i="9"/>
  <c r="CT9" i="9"/>
  <c r="CX9" i="9"/>
  <c r="CU23" i="9"/>
  <c r="CT23" i="9"/>
  <c r="CY100" i="9"/>
  <c r="CZ100" i="9"/>
  <c r="CX98" i="9"/>
  <c r="CW98" i="9"/>
  <c r="CY98" i="9"/>
  <c r="CT17" i="9"/>
  <c r="CX17" i="9"/>
  <c r="CX108" i="9"/>
  <c r="CW108" i="9"/>
  <c r="CV10" i="9"/>
  <c r="CU10" i="9"/>
  <c r="CU55" i="9"/>
  <c r="CT55" i="9"/>
  <c r="CU119" i="9"/>
  <c r="CT119" i="9"/>
  <c r="CT19" i="9"/>
  <c r="DZ16" i="9"/>
  <c r="BC12" i="9" s="1"/>
  <c r="CY130" i="9"/>
  <c r="DU11" i="9"/>
  <c r="AS7" i="9" s="1"/>
  <c r="CT27" i="9"/>
  <c r="DZ9" i="9"/>
  <c r="BC5" i="9" s="1"/>
  <c r="DZ15" i="9"/>
  <c r="BC11" i="9" s="1"/>
  <c r="CW137" i="9"/>
  <c r="DZ13" i="9"/>
  <c r="BC9" i="9" s="1"/>
  <c r="DT11" i="9"/>
  <c r="AQ7" i="9" s="1"/>
  <c r="CS27" i="9"/>
  <c r="CY137" i="9"/>
  <c r="CX130" i="9"/>
  <c r="CZ58" i="9"/>
  <c r="DB46" i="9"/>
  <c r="CW45" i="9"/>
  <c r="DB45" i="9" s="1"/>
  <c r="DB134" i="9"/>
  <c r="DR15" i="9"/>
  <c r="AM11" i="9" s="1"/>
  <c r="DB117" i="9"/>
  <c r="CW90" i="9"/>
  <c r="CV85" i="9"/>
  <c r="CT39" i="9"/>
  <c r="CY138" i="9"/>
  <c r="DB114" i="9"/>
  <c r="DS13" i="9"/>
  <c r="AO9" i="9" s="1"/>
  <c r="CU90" i="9"/>
  <c r="DB127" i="9"/>
  <c r="DR13" i="9"/>
  <c r="AM9" i="9" s="1"/>
  <c r="CX120" i="9"/>
  <c r="DZ14" i="9"/>
  <c r="BC10" i="9" s="1"/>
  <c r="DB110" i="9"/>
  <c r="CV26" i="9"/>
  <c r="DB87" i="9"/>
  <c r="CZ122" i="9"/>
  <c r="CW120" i="9"/>
  <c r="CU26" i="9"/>
  <c r="DB26" i="9" s="1"/>
  <c r="CT22" i="9"/>
  <c r="CU120" i="9"/>
  <c r="DT14" i="9" s="1"/>
  <c r="AQ10" i="9" s="1"/>
  <c r="DB109" i="9"/>
  <c r="DZ12" i="9"/>
  <c r="BC8" i="9" s="1"/>
  <c r="CT31" i="9"/>
  <c r="DB31" i="9" s="1"/>
  <c r="CT138" i="9"/>
  <c r="CT120" i="9"/>
  <c r="DS14" i="9" s="1"/>
  <c r="AO10" i="9" s="1"/>
  <c r="DR14" i="9"/>
  <c r="AM10" i="9" s="1"/>
  <c r="AX5" i="9"/>
  <c r="AN5" i="9"/>
  <c r="BD6" i="9"/>
  <c r="AZ11" i="9"/>
  <c r="AN11" i="9"/>
  <c r="BF11" i="9" s="1"/>
  <c r="BF9" i="9"/>
  <c r="BF7" i="9"/>
  <c r="CV136" i="9"/>
  <c r="CT136" i="9"/>
  <c r="CS136" i="9"/>
  <c r="DR16" i="9" s="1"/>
  <c r="AM12" i="9" s="1"/>
  <c r="CU136" i="9"/>
  <c r="CW136" i="9"/>
  <c r="CZ133" i="9"/>
  <c r="CW133" i="9"/>
  <c r="CX133" i="9"/>
  <c r="CY133" i="9"/>
  <c r="CU103" i="9"/>
  <c r="CS103" i="9"/>
  <c r="CT103" i="9"/>
  <c r="CV103" i="9"/>
  <c r="CW103" i="9"/>
  <c r="CX103" i="9"/>
  <c r="CY103" i="9"/>
  <c r="CZ103" i="9"/>
  <c r="CV92" i="9"/>
  <c r="CW92" i="9"/>
  <c r="CX92" i="9"/>
  <c r="CV91" i="9"/>
  <c r="CW91" i="9"/>
  <c r="CX91" i="9"/>
  <c r="CY116" i="9"/>
  <c r="CZ116" i="9"/>
  <c r="CX113" i="9"/>
  <c r="CW113" i="9"/>
  <c r="CV89" i="9"/>
  <c r="CT89" i="9"/>
  <c r="CU89" i="9"/>
  <c r="CW89" i="9"/>
  <c r="CX89" i="9"/>
  <c r="CY115" i="9"/>
  <c r="CZ115" i="9"/>
  <c r="CX83" i="9"/>
  <c r="CW83" i="9"/>
  <c r="CT83" i="9"/>
  <c r="CU83" i="9"/>
  <c r="CV83" i="9"/>
  <c r="CS36" i="9"/>
  <c r="CT36" i="9"/>
  <c r="CU36" i="9"/>
  <c r="DB101" i="9"/>
  <c r="CV86" i="9"/>
  <c r="CX86" i="9"/>
  <c r="CT86" i="9"/>
  <c r="CU86" i="9"/>
  <c r="CW86" i="9"/>
  <c r="CT84" i="9"/>
  <c r="CU84" i="9"/>
  <c r="CV84" i="9"/>
  <c r="CW84" i="9"/>
  <c r="CX84" i="9"/>
  <c r="CY84" i="9"/>
  <c r="CZ84" i="9"/>
  <c r="CV123" i="9"/>
  <c r="CW123" i="9"/>
  <c r="CX123" i="9"/>
  <c r="CY123" i="9"/>
  <c r="CZ123" i="9"/>
  <c r="CZ105" i="9"/>
  <c r="CU105" i="9"/>
  <c r="CV105" i="9"/>
  <c r="CW105" i="9"/>
  <c r="CX105" i="9"/>
  <c r="CY105" i="9"/>
  <c r="CT105" i="9"/>
  <c r="CW97" i="9"/>
  <c r="CX97" i="9"/>
  <c r="CY97" i="9"/>
  <c r="CZ97" i="9"/>
  <c r="CW96" i="9"/>
  <c r="CX96" i="9"/>
  <c r="CY96" i="9"/>
  <c r="CZ96" i="9"/>
  <c r="CX95" i="9"/>
  <c r="CW95" i="9"/>
  <c r="CX131" i="9"/>
  <c r="CX124" i="9"/>
  <c r="CX106" i="9"/>
  <c r="DB106" i="9" s="1"/>
  <c r="CT90" i="9"/>
  <c r="CT60" i="9"/>
  <c r="CU60" i="9"/>
  <c r="CW60" i="9"/>
  <c r="CX60" i="9"/>
  <c r="CY60" i="9"/>
  <c r="CZ60" i="9"/>
  <c r="CU43" i="9"/>
  <c r="CV43" i="9"/>
  <c r="CW43" i="9"/>
  <c r="CX43" i="9"/>
  <c r="CS28" i="9"/>
  <c r="CT28" i="9"/>
  <c r="CU28" i="9"/>
  <c r="BB6" i="9"/>
  <c r="AV6" i="9"/>
  <c r="CZ135" i="9"/>
  <c r="CW124" i="9"/>
  <c r="CY61" i="9"/>
  <c r="CZ61" i="9"/>
  <c r="CT61" i="9"/>
  <c r="CU61" i="9"/>
  <c r="CV61" i="9"/>
  <c r="CT42" i="9"/>
  <c r="CU42" i="9"/>
  <c r="CV42" i="9"/>
  <c r="CW42" i="9"/>
  <c r="CS41" i="9"/>
  <c r="CT41" i="9"/>
  <c r="CU41" i="9"/>
  <c r="CV34" i="9"/>
  <c r="CW34" i="9"/>
  <c r="CT16" i="9"/>
  <c r="CU16" i="9"/>
  <c r="CV16" i="9"/>
  <c r="CX16" i="9"/>
  <c r="AZ6" i="9"/>
  <c r="CW131" i="9"/>
  <c r="CY121" i="9"/>
  <c r="CY135" i="9"/>
  <c r="CX121" i="9"/>
  <c r="CZ118" i="9"/>
  <c r="CV72" i="9"/>
  <c r="CV70" i="9"/>
  <c r="CW70" i="9"/>
  <c r="CX70" i="9"/>
  <c r="CS52" i="9"/>
  <c r="CT52" i="9"/>
  <c r="CY52" i="9"/>
  <c r="CZ52" i="9"/>
  <c r="CS32" i="9"/>
  <c r="CT32" i="9"/>
  <c r="CX128" i="9"/>
  <c r="CY125" i="9"/>
  <c r="CW121" i="9"/>
  <c r="CZ107" i="9"/>
  <c r="DS11" i="9"/>
  <c r="AO7" i="9" s="1"/>
  <c r="CX61" i="9"/>
  <c r="CV60" i="9"/>
  <c r="CV51" i="9"/>
  <c r="CW51" i="9"/>
  <c r="CX51" i="9"/>
  <c r="CS33" i="9"/>
  <c r="CT33" i="9"/>
  <c r="CU33" i="9"/>
  <c r="CV33" i="9"/>
  <c r="CW33" i="9"/>
  <c r="DB30" i="9"/>
  <c r="CX29" i="9"/>
  <c r="AX10" i="9"/>
  <c r="CY118" i="9"/>
  <c r="CZ139" i="9"/>
  <c r="CW135" i="9"/>
  <c r="DV16" i="9" s="1"/>
  <c r="AU12" i="9" s="1"/>
  <c r="CW128" i="9"/>
  <c r="CX125" i="9"/>
  <c r="CV121" i="9"/>
  <c r="CX118" i="9"/>
  <c r="CY107" i="9"/>
  <c r="DR11" i="9"/>
  <c r="AM7" i="9" s="1"/>
  <c r="CX85" i="9"/>
  <c r="CW61" i="9"/>
  <c r="DR10" i="9"/>
  <c r="AM6" i="9" s="1"/>
  <c r="CT21" i="9"/>
  <c r="CU21" i="9"/>
  <c r="CV21" i="9"/>
  <c r="CS15" i="9"/>
  <c r="CT15" i="9"/>
  <c r="CU15" i="9"/>
  <c r="CV15" i="9"/>
  <c r="CX15" i="9"/>
  <c r="AT6" i="9"/>
  <c r="BD5" i="9"/>
  <c r="CU59" i="9"/>
  <c r="CV59" i="9"/>
  <c r="CW59" i="9"/>
  <c r="CX59" i="9"/>
  <c r="CY59" i="9"/>
  <c r="CZ59" i="9"/>
  <c r="CT44" i="9"/>
  <c r="CU44" i="9"/>
  <c r="CW44" i="9"/>
  <c r="CX44" i="9"/>
  <c r="CV135" i="9"/>
  <c r="CU128" i="9"/>
  <c r="DT15" i="9" s="1"/>
  <c r="AQ11" i="9" s="1"/>
  <c r="DB62" i="9"/>
  <c r="CT50" i="9"/>
  <c r="CU50" i="9"/>
  <c r="CV50" i="9"/>
  <c r="CW50" i="9"/>
  <c r="CT49" i="9"/>
  <c r="CU49" i="9"/>
  <c r="CV49" i="9"/>
  <c r="CW49" i="9"/>
  <c r="CW48" i="9"/>
  <c r="CX48" i="9"/>
  <c r="CY48" i="9"/>
  <c r="CZ48" i="9"/>
  <c r="CT43" i="9"/>
  <c r="CT20" i="9"/>
  <c r="CU20" i="9"/>
  <c r="CW20" i="9"/>
  <c r="CX20" i="9"/>
  <c r="AR6" i="9"/>
  <c r="BB5" i="9"/>
  <c r="CX132" i="9"/>
  <c r="CW118" i="9"/>
  <c r="CX139" i="9"/>
  <c r="CU135" i="9"/>
  <c r="CW132" i="9"/>
  <c r="CT128" i="9"/>
  <c r="CV125" i="9"/>
  <c r="CY122" i="9"/>
  <c r="DW13" i="9"/>
  <c r="AW9" i="9" s="1"/>
  <c r="CW107" i="9"/>
  <c r="CY104" i="9"/>
  <c r="CX88" i="9"/>
  <c r="DB24" i="9"/>
  <c r="CW16" i="9"/>
  <c r="CS14" i="9"/>
  <c r="CT14" i="9"/>
  <c r="CU14" i="9"/>
  <c r="CV14" i="9"/>
  <c r="CX14" i="9"/>
  <c r="AP6" i="9"/>
  <c r="AZ5" i="9"/>
  <c r="CX129" i="9"/>
  <c r="CW88" i="9"/>
  <c r="CU85" i="9"/>
  <c r="DB78" i="9"/>
  <c r="CW77" i="9"/>
  <c r="DB77" i="9" s="1"/>
  <c r="CT68" i="9"/>
  <c r="CU68" i="9"/>
  <c r="CW68" i="9"/>
  <c r="DB53" i="9"/>
  <c r="BF12" i="9"/>
  <c r="AN6" i="9"/>
  <c r="CY139" i="9"/>
  <c r="CT135" i="9"/>
  <c r="CX122" i="9"/>
  <c r="CZ108" i="9"/>
  <c r="CX104" i="9"/>
  <c r="CV139" i="9"/>
  <c r="CW129" i="9"/>
  <c r="DB129" i="9" s="1"/>
  <c r="CW122" i="9"/>
  <c r="DB122" i="9" s="1"/>
  <c r="CY108" i="9"/>
  <c r="DB108" i="9" s="1"/>
  <c r="CW104" i="9"/>
  <c r="CX99" i="9"/>
  <c r="CV88" i="9"/>
  <c r="CS37" i="9"/>
  <c r="CT37" i="9"/>
  <c r="CU37" i="9"/>
  <c r="CS13" i="9"/>
  <c r="CT13" i="9"/>
  <c r="CU13" i="9"/>
  <c r="CV13" i="9"/>
  <c r="CX13" i="9"/>
  <c r="CT29" i="9"/>
  <c r="CU29" i="9"/>
  <c r="CV29" i="9"/>
  <c r="CW125" i="9"/>
  <c r="CZ104" i="9"/>
  <c r="CY99" i="9"/>
  <c r="DX11" i="9" s="1"/>
  <c r="AY7" i="9" s="1"/>
  <c r="CZ130" i="9"/>
  <c r="DT13" i="9"/>
  <c r="AQ9" i="9" s="1"/>
  <c r="CU104" i="9"/>
  <c r="CW99" i="9"/>
  <c r="CU88" i="9"/>
  <c r="CU67" i="9"/>
  <c r="CV67" i="9"/>
  <c r="CW67" i="9"/>
  <c r="CX67" i="9"/>
  <c r="CT65" i="9"/>
  <c r="CU65" i="9"/>
  <c r="CV65" i="9"/>
  <c r="CW65" i="9"/>
  <c r="CW64" i="9"/>
  <c r="CX64" i="9"/>
  <c r="CT64" i="9"/>
  <c r="DB64" i="9" s="1"/>
  <c r="CT38" i="9"/>
  <c r="CU38" i="9"/>
  <c r="CV38" i="9"/>
  <c r="CW38" i="9"/>
  <c r="CX38" i="9"/>
  <c r="CW21" i="9"/>
  <c r="CW15" i="9"/>
  <c r="CS12" i="9"/>
  <c r="CT12" i="9"/>
  <c r="CU12" i="9"/>
  <c r="CW12" i="9"/>
  <c r="CX12" i="9"/>
  <c r="AT5" i="9"/>
  <c r="CT104" i="9"/>
  <c r="CX93" i="9"/>
  <c r="CV79" i="9"/>
  <c r="CX79" i="9"/>
  <c r="CW76" i="9"/>
  <c r="CT66" i="9"/>
  <c r="CU66" i="9"/>
  <c r="CV66" i="9"/>
  <c r="CW66" i="9"/>
  <c r="CX66" i="9"/>
  <c r="CU32" i="9"/>
  <c r="CV20" i="9"/>
  <c r="AR5" i="9"/>
  <c r="CW93" i="9"/>
  <c r="DB81" i="9"/>
  <c r="CV76" i="9"/>
  <c r="CW56" i="9"/>
  <c r="CX56" i="9"/>
  <c r="CY56" i="9"/>
  <c r="CZ56" i="9"/>
  <c r="CT56" i="9"/>
  <c r="CW14" i="9"/>
  <c r="CW10" i="9"/>
  <c r="CX10" i="9"/>
  <c r="CS10" i="9"/>
  <c r="CT10" i="9"/>
  <c r="AR10" i="9"/>
  <c r="AP5" i="9"/>
  <c r="CX137" i="9"/>
  <c r="DW16" i="9" s="1"/>
  <c r="AW12" i="9" s="1"/>
  <c r="CW112" i="9"/>
  <c r="DB112" i="9" s="1"/>
  <c r="CZ98" i="9"/>
  <c r="DZ11" i="9"/>
  <c r="BC7" i="9" s="1"/>
  <c r="CX90" i="9"/>
  <c r="CV80" i="9"/>
  <c r="DB80" i="9" s="1"/>
  <c r="DB69" i="9"/>
  <c r="DZ10" i="9"/>
  <c r="BC6" i="9" s="1"/>
  <c r="DB40" i="9"/>
  <c r="CT25" i="9"/>
  <c r="CU25" i="9"/>
  <c r="CV25" i="9"/>
  <c r="CW25" i="9"/>
  <c r="DU15" i="9"/>
  <c r="AS11" i="9" s="1"/>
  <c r="CT73" i="9"/>
  <c r="CU73" i="9"/>
  <c r="CV73" i="9"/>
  <c r="CW73" i="9"/>
  <c r="CW72" i="9"/>
  <c r="CX72" i="9"/>
  <c r="CT72" i="9"/>
  <c r="CT57" i="9"/>
  <c r="CU57" i="9"/>
  <c r="CV57" i="9"/>
  <c r="CW57" i="9"/>
  <c r="CY57" i="9"/>
  <c r="CZ57" i="9"/>
  <c r="CW13" i="9"/>
  <c r="BB10" i="9"/>
  <c r="AN10" i="9"/>
  <c r="BF8" i="9"/>
  <c r="CV137" i="9"/>
  <c r="CT82" i="9"/>
  <c r="CV82" i="9"/>
  <c r="CT74" i="9"/>
  <c r="CU74" i="9"/>
  <c r="CV74" i="9"/>
  <c r="CW74" i="9"/>
  <c r="CX74" i="9"/>
  <c r="CT58" i="9"/>
  <c r="CU58" i="9"/>
  <c r="CV58" i="9"/>
  <c r="CW58" i="9"/>
  <c r="CX58" i="9"/>
  <c r="CV56" i="9"/>
  <c r="CZ55" i="9"/>
  <c r="CZ47" i="9"/>
  <c r="CY55" i="9"/>
  <c r="CY47" i="9"/>
  <c r="CY6" i="9" s="1"/>
  <c r="CY156" i="9" s="1"/>
  <c r="CW9" i="9"/>
  <c r="CX71" i="9"/>
  <c r="CX63" i="9"/>
  <c r="CX55" i="9"/>
  <c r="CX47" i="9"/>
  <c r="CX23" i="9"/>
  <c r="CV9" i="9"/>
  <c r="CW71" i="9"/>
  <c r="CW63" i="9"/>
  <c r="CW55" i="9"/>
  <c r="CW39" i="9"/>
  <c r="CW23" i="9"/>
  <c r="CU9" i="9"/>
  <c r="CV63" i="9"/>
  <c r="CV55" i="9"/>
  <c r="DB54" i="9"/>
  <c r="CV39" i="9"/>
  <c r="CV23" i="9"/>
  <c r="CU39" i="9"/>
  <c r="CW17" i="9"/>
  <c r="CX22" i="9"/>
  <c r="CV17" i="9"/>
  <c r="CW22" i="9"/>
  <c r="CU17" i="9"/>
  <c r="CV22" i="9"/>
  <c r="CX19" i="9"/>
  <c r="CW19" i="9"/>
  <c r="DB76" i="9" l="1"/>
  <c r="DB11" i="9"/>
  <c r="DB96" i="9"/>
  <c r="DB21" i="9"/>
  <c r="DB19" i="9"/>
  <c r="DB18" i="9"/>
  <c r="DB93" i="9"/>
  <c r="DB115" i="9"/>
  <c r="DX15" i="9"/>
  <c r="AY11" i="9" s="1"/>
  <c r="DB34" i="9"/>
  <c r="DB118" i="9"/>
  <c r="DB70" i="9"/>
  <c r="DB119" i="9"/>
  <c r="DB99" i="9"/>
  <c r="DB113" i="9"/>
  <c r="DB126" i="9"/>
  <c r="DT10" i="9"/>
  <c r="AQ6" i="9" s="1"/>
  <c r="DB90" i="9"/>
  <c r="DB55" i="9"/>
  <c r="DB63" i="9"/>
  <c r="DB79" i="9"/>
  <c r="DB9" i="9"/>
  <c r="DB131" i="9"/>
  <c r="DY13" i="9"/>
  <c r="BA9" i="9" s="1"/>
  <c r="DB137" i="9"/>
  <c r="DB48" i="9"/>
  <c r="DB44" i="9"/>
  <c r="DB22" i="9"/>
  <c r="DB139" i="9"/>
  <c r="DB71" i="9"/>
  <c r="DB138" i="9"/>
  <c r="DB85" i="9"/>
  <c r="DB91" i="9"/>
  <c r="DS10" i="9"/>
  <c r="AO6" i="9" s="1"/>
  <c r="DB60" i="9"/>
  <c r="DB97" i="9"/>
  <c r="DB36" i="9"/>
  <c r="DB116" i="9"/>
  <c r="DY9" i="9"/>
  <c r="BA5" i="9" s="1"/>
  <c r="DB72" i="9"/>
  <c r="DB37" i="9"/>
  <c r="DB59" i="9"/>
  <c r="DB105" i="9"/>
  <c r="DY10" i="9"/>
  <c r="BA6" i="9" s="1"/>
  <c r="DY15" i="9"/>
  <c r="BA11" i="9" s="1"/>
  <c r="DB133" i="9"/>
  <c r="DB100" i="9"/>
  <c r="DB98" i="9"/>
  <c r="DV10" i="9"/>
  <c r="AU6" i="9" s="1"/>
  <c r="DU14" i="9"/>
  <c r="AS10" i="9" s="1"/>
  <c r="DB104" i="9"/>
  <c r="DX13" i="9"/>
  <c r="AY9" i="9" s="1"/>
  <c r="DB68" i="9"/>
  <c r="DB51" i="9"/>
  <c r="DB124" i="9"/>
  <c r="DB41" i="9"/>
  <c r="DB86" i="9"/>
  <c r="DB17" i="9"/>
  <c r="DY11" i="9"/>
  <c r="BA7" i="9" s="1"/>
  <c r="DB73" i="9"/>
  <c r="DB107" i="9"/>
  <c r="DB43" i="9"/>
  <c r="DB92" i="9"/>
  <c r="DB47" i="9"/>
  <c r="DB29" i="9"/>
  <c r="DX16" i="9"/>
  <c r="AY12" i="9" s="1"/>
  <c r="DB39" i="9"/>
  <c r="DW10" i="9"/>
  <c r="AW6" i="9" s="1"/>
  <c r="DB123" i="9"/>
  <c r="DB120" i="9"/>
  <c r="DB23" i="9"/>
  <c r="DB132" i="9"/>
  <c r="DW15" i="9"/>
  <c r="AW11" i="9" s="1"/>
  <c r="DB89" i="9"/>
  <c r="DB67" i="9"/>
  <c r="DT16" i="9"/>
  <c r="AQ12" i="9" s="1"/>
  <c r="DB27" i="9"/>
  <c r="DB88" i="9"/>
  <c r="DS16" i="9"/>
  <c r="AO12" i="9" s="1"/>
  <c r="DB61" i="9"/>
  <c r="AV15" i="9"/>
  <c r="BF5" i="9"/>
  <c r="BF10" i="9"/>
  <c r="DB10" i="9"/>
  <c r="DB28" i="9"/>
  <c r="DB130" i="9"/>
  <c r="DB50" i="9"/>
  <c r="CV111" i="9"/>
  <c r="CW111" i="9"/>
  <c r="DV13" i="9" s="1"/>
  <c r="AU9" i="9" s="1"/>
  <c r="DX10" i="9"/>
  <c r="AY6" i="9" s="1"/>
  <c r="DB65" i="9"/>
  <c r="DB20" i="9"/>
  <c r="DB32" i="9"/>
  <c r="DX9" i="9"/>
  <c r="AY5" i="9" s="1"/>
  <c r="DB74" i="9"/>
  <c r="DB25" i="9"/>
  <c r="DB42" i="9"/>
  <c r="DB57" i="9"/>
  <c r="DB12" i="9"/>
  <c r="DU10" i="9"/>
  <c r="AS6" i="9" s="1"/>
  <c r="DB83" i="9"/>
  <c r="DY12" i="9"/>
  <c r="BA8" i="9" s="1"/>
  <c r="DU16" i="9"/>
  <c r="AS12" i="9" s="1"/>
  <c r="DW14" i="9"/>
  <c r="AW10" i="9" s="1"/>
  <c r="DB33" i="9"/>
  <c r="DX12" i="9"/>
  <c r="AY8" i="9" s="1"/>
  <c r="CV8" i="9"/>
  <c r="CW8" i="9"/>
  <c r="DV9" i="9" s="1"/>
  <c r="AU5" i="9" s="1"/>
  <c r="CX8" i="9"/>
  <c r="DW9" i="9" s="1"/>
  <c r="AW5" i="9" s="1"/>
  <c r="CS8" i="9"/>
  <c r="CT8" i="9"/>
  <c r="DS9" i="9" s="1"/>
  <c r="AO5" i="9" s="1"/>
  <c r="CU8" i="9"/>
  <c r="DT9" i="9" s="1"/>
  <c r="AQ5" i="9" s="1"/>
  <c r="DB82" i="9"/>
  <c r="DB125" i="9"/>
  <c r="DB121" i="9"/>
  <c r="DB52" i="9"/>
  <c r="DB56" i="9"/>
  <c r="DV11" i="9"/>
  <c r="AU7" i="9" s="1"/>
  <c r="DB95" i="9"/>
  <c r="DB84" i="9"/>
  <c r="DW12" i="9"/>
  <c r="AW8" i="9" s="1"/>
  <c r="DS15" i="9"/>
  <c r="AO11" i="9" s="1"/>
  <c r="DB128" i="9"/>
  <c r="DW11" i="9"/>
  <c r="AW7" i="9" s="1"/>
  <c r="BE7" i="9" s="1"/>
  <c r="BG7" i="9" s="1"/>
  <c r="DB135" i="9"/>
  <c r="DV12" i="9"/>
  <c r="AU8" i="9" s="1"/>
  <c r="DB66" i="9"/>
  <c r="DB13" i="9"/>
  <c r="DB15" i="9"/>
  <c r="DV15" i="9"/>
  <c r="AU11" i="9" s="1"/>
  <c r="DU12" i="9"/>
  <c r="AS8" i="9" s="1"/>
  <c r="DS12" i="9"/>
  <c r="AO8" i="9" s="1"/>
  <c r="DB136" i="9"/>
  <c r="DB16" i="9"/>
  <c r="DR12" i="9"/>
  <c r="AM8" i="9" s="1"/>
  <c r="DB103" i="9"/>
  <c r="DB38" i="9"/>
  <c r="DV14" i="9"/>
  <c r="AU10" i="9" s="1"/>
  <c r="DY16" i="9"/>
  <c r="BA12" i="9" s="1"/>
  <c r="DT12" i="9"/>
  <c r="AQ8" i="9" s="1"/>
  <c r="BF6" i="9"/>
  <c r="DX14" i="9"/>
  <c r="AY10" i="9" s="1"/>
  <c r="DB58" i="9"/>
  <c r="DB49" i="9"/>
  <c r="DB14" i="9"/>
  <c r="DY14" i="9"/>
  <c r="BA10" i="9" s="1"/>
  <c r="BE11" i="9" l="1"/>
  <c r="BG11" i="9" s="1"/>
  <c r="BE10" i="9"/>
  <c r="BG10" i="9" s="1"/>
  <c r="BE12" i="9"/>
  <c r="BG12" i="9" s="1"/>
  <c r="BE6" i="9"/>
  <c r="BG6" i="9"/>
  <c r="DR9" i="9"/>
  <c r="AM5" i="9" s="1"/>
  <c r="DB8" i="9"/>
  <c r="CS6" i="9"/>
  <c r="CV6" i="9"/>
  <c r="CX156" i="9" s="1"/>
  <c r="DU9" i="9"/>
  <c r="AS5" i="9" s="1"/>
  <c r="DU13" i="9"/>
  <c r="AS9" i="9" s="1"/>
  <c r="BE9" i="9" s="1"/>
  <c r="BG9" i="9" s="1"/>
  <c r="DB111" i="9"/>
  <c r="BE8" i="9"/>
  <c r="BG8" i="9" s="1"/>
  <c r="DB6" i="9" l="1"/>
  <c r="CU156" i="9"/>
  <c r="DB156" i="9" s="1"/>
  <c r="AV14" i="9"/>
  <c r="AV16" i="9" s="1"/>
  <c r="BE5" i="9"/>
  <c r="BG5" i="9" s="1"/>
  <c r="E28" i="8" l="1"/>
  <c r="E25" i="8"/>
  <c r="D29" i="8" l="1"/>
  <c r="C29" i="8"/>
  <c r="E29" i="8" s="1"/>
  <c r="D27" i="8"/>
  <c r="C27" i="8"/>
  <c r="E27" i="8" s="1"/>
  <c r="D26" i="8"/>
  <c r="C26" i="8"/>
  <c r="D6" i="8" s="1"/>
  <c r="D5" i="8"/>
  <c r="D8" i="8"/>
  <c r="D15" i="8"/>
  <c r="D18" i="8"/>
  <c r="F25" i="8"/>
  <c r="F28" i="8"/>
  <c r="D9" i="8"/>
  <c r="D19" i="8"/>
  <c r="B5" i="5"/>
  <c r="B8" i="5"/>
  <c r="D8" i="5"/>
  <c r="B9" i="5"/>
  <c r="F20" i="5"/>
  <c r="B6" i="5" s="1"/>
  <c r="E30" i="5"/>
  <c r="B7" i="5" s="1"/>
  <c r="E39" i="5"/>
  <c r="C7" i="8" l="1"/>
  <c r="C17" i="8"/>
  <c r="C16" i="8"/>
  <c r="C6" i="8"/>
  <c r="C19" i="8"/>
  <c r="E19" i="8" s="1"/>
  <c r="C9" i="8"/>
  <c r="E9" i="8" s="1"/>
  <c r="C18" i="8"/>
  <c r="E18" i="8" s="1"/>
  <c r="C8" i="8"/>
  <c r="E8" i="8" s="1"/>
  <c r="C15" i="8"/>
  <c r="E15" i="8" s="1"/>
  <c r="C5" i="8"/>
  <c r="E5" i="8" s="1"/>
  <c r="E6" i="8"/>
  <c r="D16" i="8"/>
  <c r="E16" i="8" s="1"/>
  <c r="E26" i="8"/>
  <c r="F27" i="8"/>
  <c r="D17" i="8"/>
  <c r="F26" i="8"/>
  <c r="D7" i="8"/>
  <c r="F29" i="8"/>
  <c r="D9" i="5"/>
  <c r="B10" i="5"/>
  <c r="D7" i="5"/>
  <c r="E17" i="8" l="1"/>
  <c r="E7" i="8"/>
  <c r="C7" i="5"/>
  <c r="C8" i="5"/>
  <c r="C9" i="5"/>
  <c r="C5" i="5"/>
  <c r="C6" i="5"/>
</calcChain>
</file>

<file path=xl/sharedStrings.xml><?xml version="1.0" encoding="utf-8"?>
<sst xmlns="http://schemas.openxmlformats.org/spreadsheetml/2006/main" count="1589" uniqueCount="362">
  <si>
    <t>BUDGET PROGRAMMA R&amp;S</t>
  </si>
  <si>
    <t>% SU TOTALE</t>
  </si>
  <si>
    <t>% VINCOLO</t>
  </si>
  <si>
    <t>MESI UOMO PERSONALE</t>
  </si>
  <si>
    <t>COSTO MEDIO MESE PERSONALE</t>
  </si>
  <si>
    <t>PERSONALE</t>
  </si>
  <si>
    <t>ATTREZZATURE</t>
  </si>
  <si>
    <t>CONSULENZE &amp; SERVIZI DI RICERCA</t>
  </si>
  <si>
    <t>20% DI PERSONALE + ATTREZZATURE</t>
  </si>
  <si>
    <t>SPESE GENERALI</t>
  </si>
  <si>
    <t>20% DEL PERSONALE</t>
  </si>
  <si>
    <t>ALTRI COSTI</t>
  </si>
  <si>
    <t>20% DI PERSONALE + ATTREZZATURE + CONSULENZA</t>
  </si>
  <si>
    <t>TOTALE</t>
  </si>
  <si>
    <t>Dettaglio delle Attrezzature</t>
  </si>
  <si>
    <t xml:space="preserve">Attrezzatura da acquistare  </t>
  </si>
  <si>
    <t>Descrizione  e Finalità</t>
  </si>
  <si>
    <t>Costo di acquisto preventivato</t>
  </si>
  <si>
    <t>Costo imputato al progetto di R&amp;S</t>
  </si>
  <si>
    <t>Totale</t>
  </si>
  <si>
    <t>Dettaglio Consulenze e Servizi di ricerca</t>
  </si>
  <si>
    <t xml:space="preserve">Competetene esterne ricercate </t>
  </si>
  <si>
    <t>Costo preventivato (K)</t>
  </si>
  <si>
    <t>Fornitore individuato (eventuale)</t>
  </si>
  <si>
    <t>Dettaglio Altri costi</t>
  </si>
  <si>
    <t>Dettaglio della voce COSTI DI ESERCIZIO</t>
  </si>
  <si>
    <t>Timesheet di Previsione</t>
  </si>
  <si>
    <t>Costi per Ruolo/Persona (in base a Costi Standard o Reali)</t>
  </si>
  <si>
    <t>Nome</t>
  </si>
  <si>
    <t>Cognome</t>
  </si>
  <si>
    <t>Ruolo</t>
  </si>
  <si>
    <t>OR</t>
  </si>
  <si>
    <t>Quadrimestre nov22-feb23</t>
  </si>
  <si>
    <t>Quadrimestre mar23-giu23</t>
  </si>
  <si>
    <t>Quadrimestre lug23-ott23</t>
  </si>
  <si>
    <t>Quadrimestre nov23-feb24</t>
  </si>
  <si>
    <t>Quadrimestre mar24-giu24</t>
  </si>
  <si>
    <t>Quadrimestre lug24-ott24</t>
  </si>
  <si>
    <t>Quadrimestre nov24-feb25</t>
  </si>
  <si>
    <t>Quadrimestre mar25-giu25</t>
  </si>
  <si>
    <t>Quadrimestre lug25-ott25</t>
  </si>
  <si>
    <t>Costo Quadrimestre 1-42</t>
  </si>
  <si>
    <t>Costo Quadrimestre 1-43</t>
  </si>
  <si>
    <t>Costo Quadrimestre 1-44</t>
  </si>
  <si>
    <t>Costo Quadrimestre 1-45</t>
  </si>
  <si>
    <t>Costo Quadrimestre 1-46</t>
  </si>
  <si>
    <t>Costo Quadrimestre 1-47</t>
  </si>
  <si>
    <t>Costo Quadrimestre 1-48</t>
  </si>
  <si>
    <t>Costo Quadrimestre 1-49</t>
  </si>
  <si>
    <t>Costo Quadrimestre 1-50</t>
  </si>
  <si>
    <t>Ruolo/Nome</t>
  </si>
  <si>
    <t>GANTT</t>
  </si>
  <si>
    <t>Costo Personale</t>
  </si>
  <si>
    <t>Giuseppe</t>
  </si>
  <si>
    <t>Liotta</t>
  </si>
  <si>
    <t>PO(Liotta)</t>
  </si>
  <si>
    <t>OR1</t>
  </si>
  <si>
    <t>Da Decreto1-4</t>
  </si>
  <si>
    <t>Previsto1-4</t>
  </si>
  <si>
    <t>Da Decreto5-8</t>
  </si>
  <si>
    <t>Previsto5-8</t>
  </si>
  <si>
    <t>Da Decreto9-12</t>
  </si>
  <si>
    <t>Previsto9-12</t>
  </si>
  <si>
    <t>Da Decreto13-16</t>
  </si>
  <si>
    <t>Previsto13-16</t>
  </si>
  <si>
    <t>Da Decreto17-20</t>
  </si>
  <si>
    <t>Previsto17-20</t>
  </si>
  <si>
    <t>Da Decreto21-24</t>
  </si>
  <si>
    <t>Previsto21-24</t>
  </si>
  <si>
    <t>Da Decreto25-28</t>
  </si>
  <si>
    <t>Previsto25-28</t>
  </si>
  <si>
    <t>Da Decreto29-32</t>
  </si>
  <si>
    <t>Previsto29-32</t>
  </si>
  <si>
    <t>Da Decreto33-36</t>
  </si>
  <si>
    <t>Previsto33-36</t>
  </si>
  <si>
    <t>Totale Per OR Da Decreto</t>
  </si>
  <si>
    <t>Totale Predetto</t>
  </si>
  <si>
    <t>Scostamento Percentuale</t>
  </si>
  <si>
    <t>ANNO 1</t>
  </si>
  <si>
    <t>ANNO 2</t>
  </si>
  <si>
    <t>ANNO 3</t>
  </si>
  <si>
    <t>Effort e Costo Personale</t>
  </si>
  <si>
    <t>OR2</t>
  </si>
  <si>
    <t>PA(Didimo)</t>
  </si>
  <si>
    <t>ID</t>
  </si>
  <si>
    <t>Attività</t>
  </si>
  <si>
    <t>Tipologia</t>
  </si>
  <si>
    <t>Coordinatore</t>
  </si>
  <si>
    <t>Bimestre 1-2</t>
  </si>
  <si>
    <t>Bimestre 3-4</t>
  </si>
  <si>
    <t>Bimestre 5-6</t>
  </si>
  <si>
    <t>Bimestre 7-8</t>
  </si>
  <si>
    <t>Bimestre 9-10</t>
  </si>
  <si>
    <t>Bimestre 11-12</t>
  </si>
  <si>
    <t>Bimestre 13-14</t>
  </si>
  <si>
    <t>Bimestre 15-16</t>
  </si>
  <si>
    <t>Bimestre 16-17</t>
  </si>
  <si>
    <t>Bimestre 19-20</t>
  </si>
  <si>
    <t>Bimestre 21-22</t>
  </si>
  <si>
    <t>Bimestre 23-24</t>
  </si>
  <si>
    <t>Bimestre 25-26</t>
  </si>
  <si>
    <t>Bimestre 27-28</t>
  </si>
  <si>
    <t>Bimestre 29-30</t>
  </si>
  <si>
    <t>Bimestre 31-32</t>
  </si>
  <si>
    <t>Bimestre 33-34</t>
  </si>
  <si>
    <t>Bimestre 35-36</t>
  </si>
  <si>
    <t>UniPerugia</t>
  </si>
  <si>
    <t>OR6</t>
  </si>
  <si>
    <t>PA(Di Giacomo)</t>
  </si>
  <si>
    <t>OR1 (Tecnologie: Metodologie e Tecniche e Algoritmi)</t>
  </si>
  <si>
    <t>OR7</t>
  </si>
  <si>
    <t>PA(Montecchiani)</t>
  </si>
  <si>
    <t>OR3</t>
  </si>
  <si>
    <t>OR1.1 Realtà Aumentata</t>
  </si>
  <si>
    <t>RI</t>
  </si>
  <si>
    <t>Salvatore Venticinque</t>
  </si>
  <si>
    <t xml:space="preserve">Walter </t>
  </si>
  <si>
    <t>Didimo</t>
  </si>
  <si>
    <t>RU(Binucci)</t>
  </si>
  <si>
    <t>OR4</t>
  </si>
  <si>
    <t>OR1.1.1</t>
  </si>
  <si>
    <t>Modelli di rappresentazione e tecniche avanzate di ricostruzione siti e scenari 3D</t>
  </si>
  <si>
    <t>X</t>
  </si>
  <si>
    <t>RU(Grilli)</t>
  </si>
  <si>
    <t>OR5</t>
  </si>
  <si>
    <t>OR1.1.2</t>
  </si>
  <si>
    <t>Modelli di ottimizzazione per la selezione e presentazione di contenuti 3D semanticamente annotati e geolocalizzati</t>
  </si>
  <si>
    <t>OR1.1.3</t>
  </si>
  <si>
    <t>Metodologie per la progettazione e fruizione di itinerari turistici in realtà aumentata</t>
  </si>
  <si>
    <t>OR1.1.4</t>
  </si>
  <si>
    <t>Modelli e tecniche di fruizione da dispositivi mobile (smartphone)</t>
  </si>
  <si>
    <t>Emilio</t>
  </si>
  <si>
    <t>Di Giacomo</t>
  </si>
  <si>
    <t>OR8</t>
  </si>
  <si>
    <t>OR1.1.5</t>
  </si>
  <si>
    <t>Modelli e tecniche di fruizione di contentuti da terminali avanzati (hololens)</t>
  </si>
  <si>
    <t>OR1.1.6</t>
  </si>
  <si>
    <t xml:space="preserve">Studio e messa a punto di tecniche di produzione e fruizione di video/audio mapping immersivo
</t>
  </si>
  <si>
    <t>Totale da decreto:</t>
  </si>
  <si>
    <t>OR1.1.7</t>
  </si>
  <si>
    <t xml:space="preserve">Principi, tecniche e metodologie di interazione mediante gesture e personalizzazione della user experience in ambienti immersivi trasportabili e riconfigurabili
</t>
  </si>
  <si>
    <t>Totale Predetto:</t>
  </si>
  <si>
    <t>OR1.1.8</t>
  </si>
  <si>
    <t>Tecniche per l’identificazione e la ricostruzione delle fasi storiche di edifici</t>
  </si>
  <si>
    <t>Fabrizio</t>
  </si>
  <si>
    <t>Montecchiani</t>
  </si>
  <si>
    <t>Scostamento Percentuale:</t>
  </si>
  <si>
    <t>OR1.2 Semantica</t>
  </si>
  <si>
    <t>Di Martino / Maisto / Nacchia</t>
  </si>
  <si>
    <t>OR1.2.1</t>
  </si>
  <si>
    <t>Annotazione semantica dei contenuti</t>
  </si>
  <si>
    <t>OR1.2.2</t>
  </si>
  <si>
    <t>Tecniche di profilazione utenti mediante semantica</t>
  </si>
  <si>
    <t>Carla</t>
  </si>
  <si>
    <t>Binucci</t>
  </si>
  <si>
    <t>OR1.2.3</t>
  </si>
  <si>
    <t>Tecniche di inferenza</t>
  </si>
  <si>
    <t>OR1.2.4</t>
  </si>
  <si>
    <t>Tecniche di matchmaking</t>
  </si>
  <si>
    <t>OR1.2.5</t>
  </si>
  <si>
    <t>Definizione di linguaggi</t>
  </si>
  <si>
    <t>OR1.2.6</t>
  </si>
  <si>
    <t>Meta-Meta Datazione e wrapping semantico di standard di archiviazione</t>
  </si>
  <si>
    <t>Luca</t>
  </si>
  <si>
    <t>Grilli</t>
  </si>
  <si>
    <t>OR 1.3 Sistemi di Profilazione utenti e sistemi di raccomandazione</t>
  </si>
  <si>
    <t>Emilio Di Giacomo</t>
  </si>
  <si>
    <t>OR1.3.1</t>
  </si>
  <si>
    <t xml:space="preserve">Tecniche di profilazione utenti mediante analisi dei contenuti testuali: Named Entity Recognition and Linking sentiment analysis </t>
  </si>
  <si>
    <t>OR1.3.2</t>
  </si>
  <si>
    <t>Tecniche di profilazione utenti mediante analisi ed apprendimento dei comportamenti</t>
  </si>
  <si>
    <t>OR1.3.3</t>
  </si>
  <si>
    <t>Tecniche per la classificazione automatica di Punti di Interesse (POI) in un sistema di raccomandazione</t>
  </si>
  <si>
    <t>OR1.3.4</t>
  </si>
  <si>
    <t>Algoritmi per il calcolo di percorsi turistici personalizzati in un sistema di raccomandazione</t>
  </si>
  <si>
    <t>OR1.3.5</t>
  </si>
  <si>
    <t>Modelli e tecniche di visual analytics per il turismo</t>
  </si>
  <si>
    <t>OR1.4 Storytelling automatizzato</t>
  </si>
  <si>
    <t>Francesco Moscato</t>
  </si>
  <si>
    <t>OR1.4.1</t>
  </si>
  <si>
    <t xml:space="preserve">Definizione di un modello  formale Logico-Semantico  degli attori e dei contenuti di "storie" </t>
  </si>
  <si>
    <t>OR1.4.2</t>
  </si>
  <si>
    <t>Tecniche di matchmaking e di correlazione semantica tra contenuti per il supporto all'associazione dei contenuti alle componenti della storia</t>
  </si>
  <si>
    <t>OR1.4.3</t>
  </si>
  <si>
    <t>Metodi e tecniche di storytelling per la creazione automatica, dinamica ed adattativa di "storie" riguardanti beni culturali e materiale di archivio</t>
  </si>
  <si>
    <t>OR1.4.4</t>
  </si>
  <si>
    <t>Storytelling per la creazione dinamica ed adattativa dei percorsi di visita</t>
  </si>
  <si>
    <t>OR1.5 Archiviazione e Metadatazione</t>
  </si>
  <si>
    <t>OR1.5.1</t>
  </si>
  <si>
    <t xml:space="preserve">Una Architettura per una infrastruttura Cloud per l'archiviazione digitale e metadatazione di reperti di Archivi, Musei e Beni Culturali </t>
  </si>
  <si>
    <t>OR1.5.2</t>
  </si>
  <si>
    <t>Linguaggi e tecniche basati sulla semantica per l'integrazione e l'interoperabilità di standard di metadatazione eterogenei</t>
  </si>
  <si>
    <t>OR1.5.3</t>
  </si>
  <si>
    <t>Metadatazione con Standard Esistenti (LOD-LAM, ICAR, ICCU, MAG, Europeana...)</t>
  </si>
  <si>
    <t>OR1.5.4</t>
  </si>
  <si>
    <t>Specifica di un Modello di dati per l'archiviazione di informazioni semantiche</t>
  </si>
  <si>
    <t>OR1.6 Big Data, IoT per geoposizionamento, Semantic Wrapping</t>
  </si>
  <si>
    <t>Flammini / Iovino</t>
  </si>
  <si>
    <t>OR 1.6.1</t>
  </si>
  <si>
    <t>Progettazione di un'infrastruttura che integri CMS+SMR e IoT</t>
  </si>
  <si>
    <t>OR 1.6.2</t>
  </si>
  <si>
    <t>Design e progettazione di layer che integri Semantic technologies e content management systems esistenti</t>
  </si>
  <si>
    <t>OR 1.6.3</t>
  </si>
  <si>
    <t>Progettazione di una Iot Platform per phone detection (geoposizionamento utenti) e smart weather monitoring</t>
  </si>
  <si>
    <t>OR 1.6.4</t>
  </si>
  <si>
    <t>Progettazione integrazione di modulo di Geoposizonamento utenti su siti (RFID/NFC, QRCode, etc.)</t>
  </si>
  <si>
    <t>OR 1.6.5</t>
  </si>
  <si>
    <t>Valutazione e analisi strumenti per Analisi flussi turistici</t>
  </si>
  <si>
    <t>OR1.7 Tecniche di Accessibilità</t>
  </si>
  <si>
    <t>Paolo Prinetto</t>
  </si>
  <si>
    <t>OR 1.7.1</t>
  </si>
  <si>
    <t>Totem informativo per visitatori disabili</t>
  </si>
  <si>
    <t>OR 1.7.2</t>
  </si>
  <si>
    <t>Streaming verso protesi/impianto cocleare</t>
  </si>
  <si>
    <t>OR 1.7.3</t>
  </si>
  <si>
    <t>Stampa 3D per esplorazione tattile reperti</t>
  </si>
  <si>
    <t>OR 1.7.4</t>
  </si>
  <si>
    <t>QR code in rilievo per ciechi</t>
  </si>
  <si>
    <t>OR 1.7.5</t>
  </si>
  <si>
    <t>Audioguida personalizzata/semplificata</t>
  </si>
  <si>
    <t>OR 1.7.6</t>
  </si>
  <si>
    <t>Avatar LIS (Lingua dei segni Italiana)</t>
  </si>
  <si>
    <t>OR2 (Tecnologia: Sviluppo Sperimentale)</t>
  </si>
  <si>
    <t>OR2.1 Realtà Aumentata</t>
  </si>
  <si>
    <t>SS</t>
  </si>
  <si>
    <t>OR2.1.1</t>
  </si>
  <si>
    <t>Tecnologie per la gestione di oggetti e scenari 3D</t>
  </si>
  <si>
    <t>OR2.1.2</t>
  </si>
  <si>
    <t>Ricerca, selezione e gestione di  contenuti 3D semanticamente annotati e geolocalizzati</t>
  </si>
  <si>
    <t>OR2.1.3</t>
  </si>
  <si>
    <t>Tecnologie per la progettazione e fruizione di itinerari turistici in realtà aumentata</t>
  </si>
  <si>
    <t>OR2.1.4</t>
  </si>
  <si>
    <t>Applicazioni per la fruizione avanzata di itenari turisitici da dispositivi mobile (smartphone)</t>
  </si>
  <si>
    <t>OR2.1.5</t>
  </si>
  <si>
    <t>Tecnologie per la fruizione di contentuti avanzati e itinerari turistici da terminali avanzati (quali hololens)</t>
  </si>
  <si>
    <t>OR2.1.6</t>
  </si>
  <si>
    <t>Sviluppo di tecniche di produzione e fruizione di video/audio mapping immersivo</t>
  </si>
  <si>
    <t>OR2.1.7</t>
  </si>
  <si>
    <t xml:space="preserve">Implementazione di meccanismi di interazione mediante gesture e personalizzazione della user experience in ambienti immersivi trasportabili e riconfigurabili
</t>
  </si>
  <si>
    <t>OR2.2 Semantica</t>
  </si>
  <si>
    <t>OR2.2.1</t>
  </si>
  <si>
    <t>Tecnologie per  la produzione e la gestione di contenuti annotati</t>
  </si>
  <si>
    <t>OR2.2.2</t>
  </si>
  <si>
    <t>Sviluppo di un prototipo di profilazione utenti mediante semantica</t>
  </si>
  <si>
    <t>OR2.2.3</t>
  </si>
  <si>
    <t>OR2.2.4</t>
  </si>
  <si>
    <t>Sviluppo di un algoritmo di matchmaking</t>
  </si>
  <si>
    <t>OR2.2.5</t>
  </si>
  <si>
    <t>Definizione di Linguaggi</t>
  </si>
  <si>
    <t>OR2.2.6</t>
  </si>
  <si>
    <t xml:space="preserve">Tecnologie per Meta-Meta datazione ed il wrapping semantico di Standard di Archiviazione
</t>
  </si>
  <si>
    <t>OR 2.3 Sistemi di Profilazione utenti e sistemi di raccomandazione</t>
  </si>
  <si>
    <t>OR2.3.1</t>
  </si>
  <si>
    <t>Sviluppo di un prototipo di profilazione utenti mediante analisi dei contenuti testuali</t>
  </si>
  <si>
    <t>OR2.3.3</t>
  </si>
  <si>
    <t>Sviluppo di un prototipo di profilazione utenti mediante analisi ed apprendimento dei comportamenti</t>
  </si>
  <si>
    <t>OR2.3.4</t>
  </si>
  <si>
    <t>Sviluppo di un modulo per la classificazione automatica di Punti di Interesse (POI) in un sistema di raccomandazione</t>
  </si>
  <si>
    <t>OR2.3.5</t>
  </si>
  <si>
    <t>Implementazione di algoritmi per il calcolo di percorsi turistici personalizzati in un sistema di raccomandazione</t>
  </si>
  <si>
    <t>OR2.3.6</t>
  </si>
  <si>
    <t>Sviluppo di un sistema prototipale di visual analytics per il turismo</t>
  </si>
  <si>
    <t>OR2.4 Storytelling automatizzato</t>
  </si>
  <si>
    <t>OR2.4.1</t>
  </si>
  <si>
    <t>OR2.4.2</t>
  </si>
  <si>
    <t>Sistema di storytelling per la creazione automatica, dinamica ed adattativa di "storie" riguardanti beni culturali e materiale di archivio</t>
  </si>
  <si>
    <t>OR2.5 Archiviazione e Metadatazione</t>
  </si>
  <si>
    <t>OR2.5.1</t>
  </si>
  <si>
    <t xml:space="preserve">Realizzazione di una infrastruttura Cloud per l'archiviazione digitale e metadatazione di reperti di Archivi, Musei e Beni Culturali </t>
  </si>
  <si>
    <t>OR2.5.2</t>
  </si>
  <si>
    <t>Wrapper Semantici per Metadati</t>
  </si>
  <si>
    <t>OR2.6 Big Data, IoT per geoposizionamento, Semantic Wrapping</t>
  </si>
  <si>
    <t>OR 2.6.1</t>
  </si>
  <si>
    <t>Realizzazione di un'infrastruttura che integri CMS+SMR e IoT</t>
  </si>
  <si>
    <t>OR 2.6.2</t>
  </si>
  <si>
    <t>Implementazione Layer architetturale di arricchimento Semantic technologies a content management systems esistenti</t>
  </si>
  <si>
    <t>OR 2.6.3</t>
  </si>
  <si>
    <t>Sviluppo sperimentale di Iot Platform for phone detection (geoposizionamento utenti) e smart weather monitoring</t>
  </si>
  <si>
    <t>OR 2.6.4</t>
  </si>
  <si>
    <t>Realizzazione di modulo di Geoposizonamento utenti su siti (RFID/NFC, QRCode, etc.)</t>
  </si>
  <si>
    <t>OR 2.6.5</t>
  </si>
  <si>
    <t>Messa in servizio di strumenti per Analisi flussi turistici</t>
  </si>
  <si>
    <t>OR2.7 Tecniche di Accessibilità</t>
  </si>
  <si>
    <t>OR2.7.1</t>
  </si>
  <si>
    <t>OR2.7.2</t>
  </si>
  <si>
    <t>OR2.7.3</t>
  </si>
  <si>
    <t>OR2.7.4</t>
  </si>
  <si>
    <t>OR2.7.5</t>
  </si>
  <si>
    <t>OR2.7.6</t>
  </si>
  <si>
    <t>OR3 (Siti UNESCO: Caserta, San Leucio verso Carditello)</t>
  </si>
  <si>
    <t>OR 3.1 Descrizione delle ontologie di dominio</t>
  </si>
  <si>
    <t xml:space="preserve">OR 3.2 Metadatazione e Annotazione Semantica del Contenuto Archivistico legato ai Fondi dei Siti Borbonici
</t>
  </si>
  <si>
    <t xml:space="preserve">OR 3.3 Metadatazione di contenuti presenti sul web
</t>
  </si>
  <si>
    <t xml:space="preserve">OR 3.4 Definizione dei fili conduttori principali per lo story telling </t>
  </si>
  <si>
    <t>OR 3.5 Applicazione delle tecniche di Story-Telling ai Filli Conduttori</t>
  </si>
  <si>
    <t xml:space="preserve">OR 3.6 Pubblicazione del sistema di StoryTelling per le mostre sui siti borbonici
</t>
  </si>
  <si>
    <t>OR 3.7 Sperimentazione e Validazione dei risultati</t>
  </si>
  <si>
    <t>OR4 (Basilica di S. Angelo in Formis / Monte Pugliano/Norba</t>
  </si>
  <si>
    <t>OR 4.1 Mappatura e Scanning 3D nei siti pilota</t>
  </si>
  <si>
    <t>x</t>
  </si>
  <si>
    <t>OR 4.2 Annotazione semantica e georeferenziazione dei contenuti multimediali</t>
  </si>
  <si>
    <t>OR 4.3 Progettazione dei percorsi di  visita personalizzati e realizzazione degli scenari</t>
  </si>
  <si>
    <t>OR 4.4 Fruizione aumentata del sito attraverso terminali mobili</t>
  </si>
  <si>
    <t xml:space="preserve">OR 4.5 Fruizione aumentata del sito attraverso terminali speciali per la realtà aumentata </t>
  </si>
  <si>
    <t>OR 4.6 Sperimentazione e Validazione dei risultati</t>
  </si>
  <si>
    <t>OR5 (Vallo di Diano)</t>
  </si>
  <si>
    <t>OR 5.1 Studio documentale, annotazione, indicizzazione raccolta ed elaborazione del dato storico</t>
  </si>
  <si>
    <t>Aldo di Russo</t>
  </si>
  <si>
    <t>OR 5.2 Selezione del set di informazioni rilevanti sul piano dello storytelling orientate al territorio pilota. Costruzione dei moduli narrativi in base ai profili di utenza</t>
  </si>
  <si>
    <t>OR 5.3 Produzione dei moduli multimediali sulla base dello storytelling</t>
  </si>
  <si>
    <t>OR 5.4 Costruzione della piattaforma ove applicare tutte le tecnologie di delivery, profilazione utente e erogazione di contenuti multimediali.</t>
  </si>
  <si>
    <t>OR 5.5 Applicazione all’interno della piattaforma di gestione del pilota delle tecnologie di assistenza ai portatori di handicap con protesi cocleari.</t>
  </si>
  <si>
    <t>OR 5.6 Implementazione sul territorio e gestione logistica di quanto prodotto, raccolta dei dati per l’analisi e la retroazione. Sperimentazione e validazione dei risultati</t>
  </si>
  <si>
    <t>OR6 (Itinerari turistici Parco Nazionale Abruzzo)</t>
  </si>
  <si>
    <t>OR 6.1</t>
  </si>
  <si>
    <t>Istanziazione dell'infrastruttura integrante CMS+SMR e IoT nel caso pilota</t>
  </si>
  <si>
    <t>Ludovico Iovino</t>
  </si>
  <si>
    <t>OR 6.2</t>
  </si>
  <si>
    <t>Studio di fattibilità per integrazione del sistema per il calcolo dei percorsi turistici al caso Pilota dei Parchi Nazionali Abruzzesi implementato nel OR 1.3 nella piattaforma output del OR 1.6.1</t>
  </si>
  <si>
    <t>OR 6.3</t>
  </si>
  <si>
    <t xml:space="preserve">Integrazione sperimentale del Travel Planner sviluppato nel OR 1.3 nella piattaforma proposta per il caso pilota in OR 1.6.1
</t>
  </si>
  <si>
    <t>OR 6.4</t>
  </si>
  <si>
    <t xml:space="preserve">Predisposizione e Integrazione sistema output del OR 6.3  con le funzionalità dedicate al caso pilota dei parchi nazionali nel OR 6.5 </t>
  </si>
  <si>
    <t>OR 6.5</t>
  </si>
  <si>
    <t>Installazione e software tuning presso i punti di interesse  di sensoristica di rilevazione “Smartphone, cellular and hands-free mobile phone detection” e smart weather monitoring.</t>
  </si>
  <si>
    <t>OR 6.6</t>
  </si>
  <si>
    <t>Analisi e gestione mirata ed analisi dei flussi automatizzata nei parchi nazionali abruzzesi</t>
  </si>
  <si>
    <t>OR 6.7</t>
  </si>
  <si>
    <t>Integrazione del sistema di categorizzazione automatica di POI implementata nel OR 1.3</t>
  </si>
  <si>
    <t>OR 6.8</t>
  </si>
  <si>
    <t>Sperimentazione e Validazione dei risultati</t>
  </si>
  <si>
    <t>OR 6.9</t>
  </si>
  <si>
    <t>Sperimentazione tecniche di profilazione utenti mediante tecniche di analisi testuale implementata in OR 1.3</t>
  </si>
  <si>
    <t>OR7 (Itinerari turistici in Umbria)</t>
  </si>
  <si>
    <t>OR 7.1 Integrazione di un sistema di raccomandazione nel Portale Turismo della Regione Umbria</t>
  </si>
  <si>
    <t>OR 7.2 Validazione della classificazione dei POI dell'Umbria individuati dal sistema anche in riferimento a diversi insiemi di TOI</t>
  </si>
  <si>
    <t>OR 7.3 Tuning del sistema integrato nel portale</t>
  </si>
  <si>
    <t>OR 7.4 Fruizione del sistema di raccomandazione attraverso l'uso di terminali mobili</t>
  </si>
  <si>
    <t>OR 7.5 Fruizione dei percorsi personalizzati attraverso tecniche di realtà aumentata</t>
  </si>
  <si>
    <t>OR 7.6 Sperimentazione e Validazione dei risultati</t>
  </si>
  <si>
    <t>OR8 (Itinerari turistici in Puglia)</t>
  </si>
  <si>
    <t>OR8.1 Mappatura e scanning 3D nei siti pilota</t>
  </si>
  <si>
    <t>Mario Bochicchio</t>
  </si>
  <si>
    <t>OR8.2 Annotazione semantica dei contenuti multimediali per la personalizzazione della narrazione e della user experience</t>
  </si>
  <si>
    <t>OR8.3 Fruizione aumentata del sito attraverso terminali speciali per la realtà aumentata personali o di gruppo per ambienti virtuali immersivi</t>
  </si>
  <si>
    <t>OR8.4 Integrazione di sensori indossabili e smart tag a basso costo per la personalizzazione della user experience</t>
  </si>
  <si>
    <t>OR8.5 Sperimentazione e validazione dei risultati</t>
  </si>
  <si>
    <t>TOTALI</t>
  </si>
  <si>
    <t>Dettaglio delle Attrezzature Previsto</t>
  </si>
  <si>
    <t>Dettaglio delle Attrezzature Effettivo</t>
  </si>
  <si>
    <t>Dettaglio Consulenze e Servizi di ricerca Previsto</t>
  </si>
  <si>
    <t>Dettaglio Consulenze e Servizi di ricerca Effettivo</t>
  </si>
  <si>
    <t>Dettaglio Altri costi Previsto</t>
  </si>
  <si>
    <t>Dettaglio Altri costi Effettivo</t>
  </si>
  <si>
    <t xml:space="preserve">Attrezzatura acquistata </t>
  </si>
  <si>
    <t>Costo</t>
  </si>
  <si>
    <t>Voce di Budget</t>
  </si>
  <si>
    <t>Da Decreto</t>
  </si>
  <si>
    <t>Previsto</t>
  </si>
  <si>
    <t>Scostamento</t>
  </si>
  <si>
    <t>Effettuato</t>
  </si>
  <si>
    <t>Differenza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</si>
</sst>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_-&quot;€&quot;\ * #,##0.00_-;\-&quot;€&quot;\ * #,##0.00_-;_-&quot;€&quot;\ * &quot;-&quot;??_-;_-@"/>
    <numFmt numFmtId="166" formatCode="_-* #,##0.00_-;\-* #,##0.00_-;_-* &quot;-&quot;??_-;_-@"/>
    <numFmt numFmtId="167" formatCode="#,##0.00_ ;\-#,##0.00\ "/>
  </numFmts>
  <fonts count="18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color rgb="FF000000"/>
      <name val="'Arial'"/>
    </font>
    <font>
      <sz val="10"/>
      <color rgb="FF333333"/>
      <name val="Arial"/>
      <family val="2"/>
    </font>
    <font>
      <sz val="11"/>
      <color rgb="FF333333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4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434343"/>
        <bgColor rgb="FF434343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theme="9" tint="0.59999389629810485"/>
        <bgColor rgb="FFF9C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43434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theme="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2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1"/>
      </left>
      <right/>
      <top/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1" fillId="0" borderId="0" xfId="1"/>
    <xf numFmtId="0" fontId="2" fillId="0" borderId="1" xfId="1" applyFont="1" applyBorder="1"/>
    <xf numFmtId="0" fontId="2" fillId="0" borderId="0" xfId="1" applyFont="1" applyAlignment="1">
      <alignment horizontal="left"/>
    </xf>
    <xf numFmtId="0" fontId="1" fillId="0" borderId="2" xfId="1" applyBorder="1"/>
    <xf numFmtId="0" fontId="1" fillId="0" borderId="3" xfId="1" applyBorder="1"/>
    <xf numFmtId="0" fontId="2" fillId="7" borderId="0" xfId="1" applyFont="1" applyFill="1" applyAlignment="1">
      <alignment horizontal="center" textRotation="90"/>
    </xf>
    <xf numFmtId="0" fontId="1" fillId="9" borderId="3" xfId="1" applyFill="1" applyBorder="1"/>
    <xf numFmtId="0" fontId="2" fillId="8" borderId="3" xfId="1" applyFont="1" applyFill="1" applyBorder="1" applyAlignment="1">
      <alignment horizontal="center" textRotation="90"/>
    </xf>
    <xf numFmtId="0" fontId="2" fillId="0" borderId="0" xfId="1" applyFont="1" applyAlignment="1">
      <alignment horizontal="center"/>
    </xf>
    <xf numFmtId="0" fontId="8" fillId="0" borderId="0" xfId="1" applyFont="1"/>
    <xf numFmtId="0" fontId="4" fillId="0" borderId="0" xfId="1" applyFont="1"/>
    <xf numFmtId="165" fontId="9" fillId="10" borderId="6" xfId="1" applyNumberFormat="1" applyFont="1" applyFill="1" applyBorder="1" applyAlignment="1">
      <alignment horizontal="right"/>
    </xf>
    <xf numFmtId="0" fontId="2" fillId="11" borderId="10" xfId="1" applyFont="1" applyFill="1" applyBorder="1" applyAlignment="1">
      <alignment horizontal="left"/>
    </xf>
    <xf numFmtId="0" fontId="8" fillId="0" borderId="11" xfId="1" applyFont="1" applyBorder="1" applyAlignment="1">
      <alignment horizontal="center"/>
    </xf>
    <xf numFmtId="165" fontId="10" fillId="10" borderId="6" xfId="1" applyNumberFormat="1" applyFont="1" applyFill="1" applyBorder="1"/>
    <xf numFmtId="165" fontId="11" fillId="10" borderId="15" xfId="1" applyNumberFormat="1" applyFont="1" applyFill="1" applyBorder="1" applyAlignment="1">
      <alignment horizontal="right"/>
    </xf>
    <xf numFmtId="0" fontId="10" fillId="11" borderId="18" xfId="1" applyFont="1" applyFill="1" applyBorder="1"/>
    <xf numFmtId="165" fontId="10" fillId="11" borderId="19" xfId="1" applyNumberFormat="1" applyFont="1" applyFill="1" applyBorder="1"/>
    <xf numFmtId="0" fontId="9" fillId="0" borderId="18" xfId="1" applyFont="1" applyBorder="1" applyAlignment="1">
      <alignment horizontal="center" wrapText="1"/>
    </xf>
    <xf numFmtId="0" fontId="9" fillId="0" borderId="19" xfId="1" applyFont="1" applyBorder="1" applyAlignment="1">
      <alignment horizontal="center" wrapText="1"/>
    </xf>
    <xf numFmtId="0" fontId="10" fillId="0" borderId="18" xfId="1" applyFont="1" applyBorder="1"/>
    <xf numFmtId="0" fontId="10" fillId="0" borderId="19" xfId="1" applyFont="1" applyBorder="1"/>
    <xf numFmtId="0" fontId="10" fillId="0" borderId="16" xfId="1" applyFont="1" applyBorder="1"/>
    <xf numFmtId="0" fontId="10" fillId="0" borderId="0" xfId="1" applyFont="1"/>
    <xf numFmtId="165" fontId="10" fillId="11" borderId="18" xfId="1" applyNumberFormat="1" applyFont="1" applyFill="1" applyBorder="1"/>
    <xf numFmtId="0" fontId="10" fillId="11" borderId="19" xfId="1" applyFont="1" applyFill="1" applyBorder="1"/>
    <xf numFmtId="166" fontId="10" fillId="0" borderId="0" xfId="1" applyNumberFormat="1" applyFont="1"/>
    <xf numFmtId="10" fontId="10" fillId="0" borderId="0" xfId="1" applyNumberFormat="1" applyFont="1"/>
    <xf numFmtId="0" fontId="12" fillId="0" borderId="0" xfId="1" applyFont="1"/>
    <xf numFmtId="10" fontId="10" fillId="0" borderId="15" xfId="1" applyNumberFormat="1" applyFont="1" applyBorder="1"/>
    <xf numFmtId="166" fontId="11" fillId="0" borderId="15" xfId="1" applyNumberFormat="1" applyFont="1" applyBorder="1" applyAlignment="1">
      <alignment horizontal="right"/>
    </xf>
    <xf numFmtId="0" fontId="9" fillId="0" borderId="22" xfId="1" applyFont="1" applyBorder="1"/>
    <xf numFmtId="10" fontId="13" fillId="0" borderId="0" xfId="1" applyNumberFormat="1" applyFont="1" applyAlignment="1">
      <alignment horizontal="right"/>
    </xf>
    <xf numFmtId="9" fontId="11" fillId="0" borderId="19" xfId="1" applyNumberFormat="1" applyFont="1" applyBorder="1" applyAlignment="1">
      <alignment horizontal="right"/>
    </xf>
    <xf numFmtId="167" fontId="13" fillId="0" borderId="19" xfId="1" applyNumberFormat="1" applyFont="1" applyBorder="1" applyAlignment="1">
      <alignment horizontal="right"/>
    </xf>
    <xf numFmtId="0" fontId="14" fillId="0" borderId="23" xfId="1" applyFont="1" applyBorder="1"/>
    <xf numFmtId="166" fontId="13" fillId="0" borderId="19" xfId="1" applyNumberFormat="1" applyFont="1" applyBorder="1" applyAlignment="1">
      <alignment horizontal="right"/>
    </xf>
    <xf numFmtId="0" fontId="14" fillId="0" borderId="23" xfId="1" applyFont="1" applyBorder="1" applyAlignment="1">
      <alignment wrapText="1"/>
    </xf>
    <xf numFmtId="9" fontId="10" fillId="0" borderId="0" xfId="1" applyNumberFormat="1" applyFont="1"/>
    <xf numFmtId="165" fontId="13" fillId="0" borderId="19" xfId="1" applyNumberFormat="1" applyFont="1" applyBorder="1" applyAlignment="1">
      <alignment horizontal="right"/>
    </xf>
    <xf numFmtId="2" fontId="10" fillId="0" borderId="19" xfId="1" applyNumberFormat="1" applyFont="1" applyBorder="1"/>
    <xf numFmtId="165" fontId="13" fillId="11" borderId="19" xfId="1" applyNumberFormat="1" applyFont="1" applyFill="1" applyBorder="1" applyAlignment="1">
      <alignment horizontal="right"/>
    </xf>
    <xf numFmtId="2" fontId="13" fillId="0" borderId="0" xfId="1" applyNumberFormat="1" applyFont="1" applyAlignment="1">
      <alignment horizontal="right"/>
    </xf>
    <xf numFmtId="167" fontId="13" fillId="11" borderId="19" xfId="1" applyNumberFormat="1" applyFont="1" applyFill="1" applyBorder="1" applyAlignment="1">
      <alignment horizontal="right"/>
    </xf>
    <xf numFmtId="0" fontId="11" fillId="0" borderId="0" xfId="1" applyFont="1" applyAlignment="1">
      <alignment horizontal="center"/>
    </xf>
    <xf numFmtId="0" fontId="10" fillId="0" borderId="24" xfId="1" applyFont="1" applyBorder="1"/>
    <xf numFmtId="0" fontId="10" fillId="0" borderId="13" xfId="1" applyFont="1" applyBorder="1"/>
    <xf numFmtId="0" fontId="1" fillId="0" borderId="27" xfId="1" applyBorder="1"/>
    <xf numFmtId="0" fontId="1" fillId="0" borderId="28" xfId="1" applyBorder="1"/>
    <xf numFmtId="0" fontId="4" fillId="12" borderId="29" xfId="1" applyFont="1" applyFill="1" applyBorder="1" applyAlignment="1">
      <alignment wrapText="1"/>
    </xf>
    <xf numFmtId="0" fontId="4" fillId="12" borderId="30" xfId="1" applyFont="1" applyFill="1" applyBorder="1" applyAlignment="1">
      <alignment wrapText="1"/>
    </xf>
    <xf numFmtId="0" fontId="2" fillId="0" borderId="31" xfId="1" applyFont="1" applyBorder="1"/>
    <xf numFmtId="0" fontId="1" fillId="0" borderId="31" xfId="1" applyBorder="1"/>
    <xf numFmtId="0" fontId="2" fillId="5" borderId="31" xfId="1" applyFont="1" applyFill="1" applyBorder="1"/>
    <xf numFmtId="0" fontId="2" fillId="0" borderId="31" xfId="1" applyFont="1" applyBorder="1" applyAlignment="1">
      <alignment horizontal="center"/>
    </xf>
    <xf numFmtId="0" fontId="2" fillId="3" borderId="31" xfId="1" applyFont="1" applyFill="1" applyBorder="1" applyAlignment="1">
      <alignment horizontal="center"/>
    </xf>
    <xf numFmtId="0" fontId="4" fillId="5" borderId="31" xfId="1" applyFont="1" applyFill="1" applyBorder="1"/>
    <xf numFmtId="0" fontId="3" fillId="7" borderId="31" xfId="1" applyFont="1" applyFill="1" applyBorder="1" applyAlignment="1">
      <alignment horizontal="left"/>
    </xf>
    <xf numFmtId="0" fontId="3" fillId="7" borderId="31" xfId="1" applyFont="1" applyFill="1" applyBorder="1" applyAlignment="1">
      <alignment horizontal="center"/>
    </xf>
    <xf numFmtId="0" fontId="2" fillId="7" borderId="31" xfId="1" applyFont="1" applyFill="1" applyBorder="1" applyAlignment="1">
      <alignment horizontal="left"/>
    </xf>
    <xf numFmtId="0" fontId="3" fillId="7" borderId="31" xfId="1" applyFont="1" applyFill="1" applyBorder="1"/>
    <xf numFmtId="0" fontId="2" fillId="7" borderId="31" xfId="1" applyFont="1" applyFill="1" applyBorder="1" applyAlignment="1">
      <alignment horizontal="center" textRotation="90"/>
    </xf>
    <xf numFmtId="0" fontId="2" fillId="3" borderId="31" xfId="1" applyFont="1" applyFill="1" applyBorder="1" applyAlignment="1">
      <alignment horizontal="center" textRotation="90"/>
    </xf>
    <xf numFmtId="0" fontId="2" fillId="2" borderId="31" xfId="1" applyFont="1" applyFill="1" applyBorder="1"/>
    <xf numFmtId="0" fontId="2" fillId="2" borderId="31" xfId="1" applyFont="1" applyFill="1" applyBorder="1" applyAlignment="1">
      <alignment horizontal="left"/>
    </xf>
    <xf numFmtId="0" fontId="2" fillId="3" borderId="31" xfId="1" applyFont="1" applyFill="1" applyBorder="1"/>
    <xf numFmtId="164" fontId="2" fillId="2" borderId="31" xfId="1" applyNumberFormat="1" applyFont="1" applyFill="1" applyBorder="1"/>
    <xf numFmtId="164" fontId="1" fillId="0" borderId="31" xfId="1" applyNumberFormat="1" applyBorder="1"/>
    <xf numFmtId="0" fontId="2" fillId="0" borderId="31" xfId="1" applyFont="1" applyBorder="1" applyAlignment="1">
      <alignment horizontal="left"/>
    </xf>
    <xf numFmtId="0" fontId="3" fillId="0" borderId="31" xfId="1" applyFont="1" applyBorder="1"/>
    <xf numFmtId="0" fontId="3" fillId="0" borderId="31" xfId="1" applyFont="1" applyBorder="1" applyAlignment="1">
      <alignment horizontal="left"/>
    </xf>
    <xf numFmtId="0" fontId="2" fillId="6" borderId="31" xfId="1" applyFont="1" applyFill="1" applyBorder="1"/>
    <xf numFmtId="0" fontId="2" fillId="6" borderId="31" xfId="1" applyFont="1" applyFill="1" applyBorder="1" applyAlignment="1">
      <alignment horizontal="left"/>
    </xf>
    <xf numFmtId="0" fontId="3" fillId="6" borderId="31" xfId="1" applyFont="1" applyFill="1" applyBorder="1"/>
    <xf numFmtId="49" fontId="2" fillId="6" borderId="31" xfId="1" applyNumberFormat="1" applyFont="1" applyFill="1" applyBorder="1" applyAlignment="1">
      <alignment horizontal="left"/>
    </xf>
    <xf numFmtId="0" fontId="7" fillId="6" borderId="31" xfId="1" applyFont="1" applyFill="1" applyBorder="1" applyAlignment="1">
      <alignment horizontal="left"/>
    </xf>
    <xf numFmtId="0" fontId="4" fillId="2" borderId="31" xfId="1" applyFont="1" applyFill="1" applyBorder="1"/>
    <xf numFmtId="0" fontId="1" fillId="0" borderId="31" xfId="1" applyBorder="1" applyAlignment="1">
      <alignment horizontal="left"/>
    </xf>
    <xf numFmtId="0" fontId="3" fillId="2" borderId="31" xfId="1" applyFont="1" applyFill="1" applyBorder="1"/>
    <xf numFmtId="0" fontId="6" fillId="6" borderId="31" xfId="1" applyFont="1" applyFill="1" applyBorder="1" applyAlignment="1">
      <alignment horizontal="left"/>
    </xf>
    <xf numFmtId="0" fontId="6" fillId="0" borderId="31" xfId="1" applyFont="1" applyBorder="1"/>
    <xf numFmtId="0" fontId="5" fillId="0" borderId="31" xfId="1" applyFont="1" applyBorder="1"/>
    <xf numFmtId="0" fontId="3" fillId="4" borderId="31" xfId="1" applyFont="1" applyFill="1" applyBorder="1" applyAlignment="1">
      <alignment horizontal="left"/>
    </xf>
    <xf numFmtId="0" fontId="2" fillId="4" borderId="31" xfId="1" applyFont="1" applyFill="1" applyBorder="1"/>
    <xf numFmtId="0" fontId="2" fillId="4" borderId="31" xfId="1" applyFont="1" applyFill="1" applyBorder="1" applyAlignment="1">
      <alignment horizontal="left"/>
    </xf>
    <xf numFmtId="164" fontId="2" fillId="4" borderId="31" xfId="1" applyNumberFormat="1" applyFont="1" applyFill="1" applyBorder="1"/>
    <xf numFmtId="164" fontId="3" fillId="2" borderId="31" xfId="1" applyNumberFormat="1" applyFont="1" applyFill="1" applyBorder="1"/>
    <xf numFmtId="0" fontId="4" fillId="4" borderId="31" xfId="1" applyFont="1" applyFill="1" applyBorder="1"/>
    <xf numFmtId="0" fontId="2" fillId="13" borderId="31" xfId="1" applyFont="1" applyFill="1" applyBorder="1" applyAlignment="1">
      <alignment horizontal="center" textRotation="90"/>
    </xf>
    <xf numFmtId="0" fontId="2" fillId="8" borderId="33" xfId="1" applyFont="1" applyFill="1" applyBorder="1" applyAlignment="1">
      <alignment horizontal="center" textRotation="90"/>
    </xf>
    <xf numFmtId="0" fontId="1" fillId="15" borderId="0" xfId="1" applyFill="1"/>
    <xf numFmtId="0" fontId="1" fillId="0" borderId="34" xfId="1" applyBorder="1"/>
    <xf numFmtId="0" fontId="1" fillId="0" borderId="35" xfId="1" applyBorder="1"/>
    <xf numFmtId="0" fontId="1" fillId="0" borderId="36" xfId="1" applyBorder="1"/>
    <xf numFmtId="10" fontId="1" fillId="0" borderId="0" xfId="1" applyNumberFormat="1"/>
    <xf numFmtId="0" fontId="1" fillId="0" borderId="39" xfId="1" applyBorder="1"/>
    <xf numFmtId="0" fontId="1" fillId="0" borderId="40" xfId="1" applyBorder="1" applyAlignment="1">
      <alignment horizontal="center"/>
    </xf>
    <xf numFmtId="10" fontId="1" fillId="0" borderId="42" xfId="1" applyNumberFormat="1" applyBorder="1"/>
    <xf numFmtId="0" fontId="1" fillId="0" borderId="44" xfId="1" applyBorder="1" applyAlignment="1">
      <alignment horizontal="center"/>
    </xf>
    <xf numFmtId="0" fontId="1" fillId="0" borderId="43" xfId="1" applyBorder="1"/>
    <xf numFmtId="0" fontId="1" fillId="0" borderId="45" xfId="1" applyBorder="1" applyAlignment="1">
      <alignment horizontal="center"/>
    </xf>
    <xf numFmtId="0" fontId="1" fillId="0" borderId="41" xfId="1" applyBorder="1" applyAlignment="1">
      <alignment horizontal="center"/>
    </xf>
    <xf numFmtId="0" fontId="1" fillId="0" borderId="38" xfId="1" applyBorder="1"/>
    <xf numFmtId="0" fontId="2" fillId="2" borderId="0" xfId="0" applyFont="1" applyFill="1"/>
    <xf numFmtId="0" fontId="2" fillId="6" borderId="0" xfId="0" applyFont="1" applyFill="1"/>
    <xf numFmtId="0" fontId="2" fillId="0" borderId="0" xfId="0" applyFont="1"/>
    <xf numFmtId="0" fontId="3" fillId="4" borderId="46" xfId="0" applyFont="1" applyFill="1" applyBorder="1"/>
    <xf numFmtId="0" fontId="4" fillId="0" borderId="0" xfId="0" applyFont="1" applyAlignment="1">
      <alignment wrapText="1"/>
    </xf>
    <xf numFmtId="0" fontId="2" fillId="7" borderId="5" xfId="1" applyFont="1" applyFill="1" applyBorder="1" applyAlignment="1">
      <alignment horizontal="center" textRotation="90"/>
    </xf>
    <xf numFmtId="0" fontId="2" fillId="7" borderId="37" xfId="1" applyFont="1" applyFill="1" applyBorder="1" applyAlignment="1">
      <alignment horizontal="center" textRotation="90"/>
    </xf>
    <xf numFmtId="0" fontId="2" fillId="7" borderId="32" xfId="1" applyFont="1" applyFill="1" applyBorder="1" applyAlignment="1">
      <alignment horizontal="center" textRotation="90"/>
    </xf>
    <xf numFmtId="0" fontId="2" fillId="8" borderId="31" xfId="1" applyFont="1" applyFill="1" applyBorder="1" applyAlignment="1">
      <alignment horizontal="center" textRotation="90"/>
    </xf>
    <xf numFmtId="0" fontId="3" fillId="7" borderId="31" xfId="1" applyFont="1" applyFill="1" applyBorder="1" applyAlignment="1">
      <alignment horizontal="center" textRotation="90"/>
    </xf>
    <xf numFmtId="0" fontId="3" fillId="7" borderId="47" xfId="1" applyFont="1" applyFill="1" applyBorder="1" applyAlignment="1">
      <alignment horizontal="center" textRotation="90"/>
    </xf>
    <xf numFmtId="0" fontId="2" fillId="8" borderId="4" xfId="1" applyFont="1" applyFill="1" applyBorder="1" applyAlignment="1">
      <alignment horizontal="center" textRotation="90"/>
    </xf>
    <xf numFmtId="0" fontId="2" fillId="8" borderId="38" xfId="1" applyFont="1" applyFill="1" applyBorder="1" applyAlignment="1">
      <alignment horizontal="center" textRotation="90"/>
    </xf>
    <xf numFmtId="0" fontId="1" fillId="14" borderId="38" xfId="1" applyFill="1" applyBorder="1"/>
    <xf numFmtId="0" fontId="2" fillId="0" borderId="48" xfId="1" applyFont="1" applyBorder="1" applyAlignment="1">
      <alignment horizontal="center"/>
    </xf>
    <xf numFmtId="0" fontId="1" fillId="0" borderId="48" xfId="1" applyBorder="1"/>
    <xf numFmtId="0" fontId="2" fillId="0" borderId="49" xfId="1" applyFont="1" applyBorder="1"/>
    <xf numFmtId="0" fontId="2" fillId="0" borderId="50" xfId="1" applyFont="1" applyBorder="1"/>
    <xf numFmtId="0" fontId="2" fillId="0" borderId="50" xfId="1" applyFont="1" applyBorder="1" applyAlignment="1">
      <alignment horizontal="center"/>
    </xf>
    <xf numFmtId="0" fontId="1" fillId="0" borderId="43" xfId="1" applyBorder="1" applyAlignment="1">
      <alignment horizontal="center"/>
    </xf>
    <xf numFmtId="0" fontId="1" fillId="6" borderId="31" xfId="1" applyFill="1" applyBorder="1"/>
    <xf numFmtId="0" fontId="2" fillId="16" borderId="0" xfId="0" applyFont="1" applyFill="1"/>
    <xf numFmtId="0" fontId="15" fillId="0" borderId="0" xfId="1" applyFont="1"/>
    <xf numFmtId="2" fontId="0" fillId="0" borderId="38" xfId="0" applyNumberFormat="1" applyBorder="1"/>
    <xf numFmtId="10" fontId="0" fillId="0" borderId="38" xfId="0" applyNumberFormat="1" applyBorder="1"/>
    <xf numFmtId="0" fontId="0" fillId="0" borderId="38" xfId="0" applyBorder="1"/>
    <xf numFmtId="0" fontId="0" fillId="19" borderId="38" xfId="0" applyFill="1" applyBorder="1"/>
    <xf numFmtId="10" fontId="0" fillId="0" borderId="0" xfId="0" applyNumberFormat="1"/>
    <xf numFmtId="0" fontId="8" fillId="0" borderId="9" xfId="1" applyFont="1" applyBorder="1" applyAlignment="1">
      <alignment horizontal="right"/>
    </xf>
    <xf numFmtId="0" fontId="9" fillId="10" borderId="17" xfId="1" applyFont="1" applyFill="1" applyBorder="1" applyAlignment="1">
      <alignment horizontal="right"/>
    </xf>
    <xf numFmtId="0" fontId="9" fillId="0" borderId="21" xfId="1" applyFont="1" applyBorder="1" applyAlignment="1">
      <alignment horizontal="center" wrapText="1"/>
    </xf>
    <xf numFmtId="0" fontId="8" fillId="0" borderId="0" xfId="1" applyFont="1" applyAlignment="1">
      <alignment horizontal="left"/>
    </xf>
    <xf numFmtId="0" fontId="8" fillId="0" borderId="14" xfId="1" applyFont="1" applyBorder="1" applyAlignment="1">
      <alignment horizontal="left"/>
    </xf>
    <xf numFmtId="0" fontId="11" fillId="0" borderId="13" xfId="1" applyFont="1" applyBorder="1" applyAlignment="1">
      <alignment horizontal="center"/>
    </xf>
    <xf numFmtId="0" fontId="9" fillId="0" borderId="20" xfId="1" applyFont="1" applyBorder="1" applyAlignment="1">
      <alignment horizontal="center" wrapText="1"/>
    </xf>
    <xf numFmtId="0" fontId="17" fillId="20" borderId="0" xfId="1" applyFont="1" applyFill="1" applyAlignment="1">
      <alignment horizontal="center"/>
    </xf>
    <xf numFmtId="0" fontId="16" fillId="17" borderId="0" xfId="1" applyFont="1" applyFill="1" applyAlignment="1">
      <alignment horizontal="center"/>
    </xf>
    <xf numFmtId="0" fontId="16" fillId="18" borderId="0" xfId="1" applyFont="1" applyFill="1" applyAlignment="1">
      <alignment horizontal="center"/>
    </xf>
    <xf numFmtId="0" fontId="11" fillId="0" borderId="26" xfId="1" applyFont="1" applyBorder="1" applyAlignment="1"/>
    <xf numFmtId="0" fontId="2" fillId="0" borderId="12" xfId="1" applyFont="1" applyBorder="1" applyAlignment="1"/>
    <xf numFmtId="0" fontId="2" fillId="0" borderId="25" xfId="1" applyFont="1" applyBorder="1" applyAlignment="1"/>
    <xf numFmtId="0" fontId="11" fillId="0" borderId="21" xfId="1" applyFont="1" applyBorder="1" applyAlignment="1"/>
    <xf numFmtId="0" fontId="2" fillId="0" borderId="18" xfId="1" applyFont="1" applyBorder="1" applyAlignment="1"/>
    <xf numFmtId="0" fontId="1" fillId="0" borderId="0" xfId="1" applyAlignment="1"/>
    <xf numFmtId="0" fontId="2" fillId="0" borderId="19" xfId="1" applyFont="1" applyBorder="1" applyAlignment="1"/>
    <xf numFmtId="0" fontId="2" fillId="0" borderId="16" xfId="1" applyFont="1" applyBorder="1" applyAlignment="1"/>
    <xf numFmtId="0" fontId="2" fillId="0" borderId="6" xfId="1" applyFont="1" applyBorder="1" applyAlignment="1"/>
    <xf numFmtId="0" fontId="2" fillId="0" borderId="20" xfId="1" applyFont="1" applyBorder="1" applyAlignment="1"/>
    <xf numFmtId="0" fontId="2" fillId="0" borderId="13" xfId="1" applyFont="1" applyBorder="1" applyAlignment="1"/>
    <xf numFmtId="0" fontId="2" fillId="0" borderId="8" xfId="1" applyFont="1" applyBorder="1" applyAlignment="1"/>
    <xf numFmtId="0" fontId="2" fillId="0" borderId="7" xfId="1" applyFont="1" applyBorder="1" applyAlignment="1"/>
  </cellXfs>
  <cellStyles count="2">
    <cellStyle name="Normale" xfId="0" builtinId="0"/>
    <cellStyle name="Normale 2" xfId="1" xr:uid="{E0B1DE3A-FD6D-4DB8-9D7C-B1675B0325B5}"/>
  </cellStyles>
  <dxfs count="123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98A8BF-47D4-4EE2-BF79-EA75F364734F}" name="Tabella120581119312" displayName="Tabella120581119312" ref="B3:X103" totalsRowShown="0">
  <autoFilter ref="B3:X103" xr:uid="{F283339A-37BB-4112-A80B-1772CB270970}"/>
  <tableColumns count="23">
    <tableColumn id="1" xr3:uid="{7CAF75B5-0D71-4EAF-AB59-CE442C79996A}" name="Nome" dataDxfId="64"/>
    <tableColumn id="2" xr3:uid="{B7311B35-0BCA-40CF-A242-31B38EDD0772}" name="Cognome" dataDxfId="63"/>
    <tableColumn id="3" xr3:uid="{582D7932-AAB3-4697-9BF5-03F57E8608E4}" name="Ruolo" dataDxfId="62"/>
    <tableColumn id="4" xr3:uid="{B3883259-430D-4414-ADAF-78459062F2DC}" name="OR" dataDxfId="61"/>
    <tableColumn id="5" xr3:uid="{A71B2F44-5640-46A1-BA25-1331155C9F8C}" name="Quadrimestre nov22-feb23" dataDxfId="60"/>
    <tableColumn id="6" xr3:uid="{24091750-ADC0-4B8B-9509-D3912CD4701B}" name="Quadrimestre mar23-giu23" dataDxfId="59"/>
    <tableColumn id="7" xr3:uid="{137AF6EE-22F7-417C-B03B-12C4DED058C4}" name="Quadrimestre lug23-ott23" dataDxfId="58"/>
    <tableColumn id="8" xr3:uid="{44DDA4DC-37A4-44AF-B0C6-4A819D72995C}" name="Quadrimestre nov23-feb24" dataDxfId="57"/>
    <tableColumn id="9" xr3:uid="{876AC457-3D9B-455C-A246-603B3A742F09}" name="Quadrimestre mar24-giu24" dataDxfId="56"/>
    <tableColumn id="12" xr3:uid="{6CACBDD4-A4DC-4E65-BC7A-9858F0FB220F}" name="Quadrimestre lug24-ott24" dataDxfId="55" dataCellStyle="Normale 2"/>
    <tableColumn id="16" xr3:uid="{4227960F-4449-4179-A9C0-820C6AF8AE4F}" name="Quadrimestre nov24-feb25" dataDxfId="54" dataCellStyle="Normale 2"/>
    <tableColumn id="15" xr3:uid="{1FBB972A-F147-45A8-ACDE-9AFF02338396}" name="Quadrimestre mar25-giu25" dataDxfId="53" dataCellStyle="Normale 2"/>
    <tableColumn id="14" xr3:uid="{D604CB95-7042-44BD-8814-77915A96199B}" name="Quadrimestre lug25-ott25" dataDxfId="52" dataCellStyle="Normale 2"/>
    <tableColumn id="18" xr3:uid="{AF3C6C79-DB90-4777-B961-911F6F62290F}" name="Costo Quadrimestre 1-42" dataDxfId="51">
      <calculatedColumnFormula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calculatedColumnFormula>
    </tableColumn>
    <tableColumn id="19" xr3:uid="{531B356B-9971-44BF-892B-EFCCD2DC44AE}" name="Costo Quadrimestre 1-43" dataDxfId="50">
      <calculatedColumnFormula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calculatedColumnFormula>
    </tableColumn>
    <tableColumn id="20" xr3:uid="{97AC2F77-DE62-4CE3-B802-12ABCE1A48AE}" name="Costo Quadrimestre 1-44" dataDxfId="49">
      <calculatedColumnFormula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calculatedColumnFormula>
    </tableColumn>
    <tableColumn id="21" xr3:uid="{D858AB7D-64BC-40DA-B636-632877B953ED}" name="Costo Quadrimestre 1-45" dataDxfId="48">
      <calculatedColumnFormula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calculatedColumnFormula>
    </tableColumn>
    <tableColumn id="22" xr3:uid="{087B8AAE-F222-4E86-9A15-C67A263945B2}" name="Costo Quadrimestre 1-46" dataDxfId="47">
      <calculatedColumnFormula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calculatedColumnFormula>
    </tableColumn>
    <tableColumn id="10" xr3:uid="{C0E5EC36-8B4B-416E-8E0C-7517CDEFA70E}" name="Costo Quadrimestre 1-47" dataDxfId="46">
      <calculatedColumnFormula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calculatedColumnFormula>
    </tableColumn>
    <tableColumn id="17" xr3:uid="{30370EEF-1BE9-4D54-A5DC-3685925CA4C4}" name="Costo Quadrimestre 1-48" dataDxfId="45" dataCellStyle="Normale 2">
      <calculatedColumnFormula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calculatedColumnFormula>
    </tableColumn>
    <tableColumn id="23" xr3:uid="{1B9ABCEC-1684-44F1-B736-D238A3426888}" name="Costo Quadrimestre 1-49" dataDxfId="44" dataCellStyle="Normale 2">
      <calculatedColumnFormula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calculatedColumnFormula>
    </tableColumn>
    <tableColumn id="24" xr3:uid="{6F7DF350-4071-4F70-AE84-85CC059F5F0F}" name="Costo Quadrimestre 1-50" dataDxfId="43" dataCellStyle="Normale 2">
      <calculatedColumnFormula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calculatedColumnFormula>
    </tableColumn>
    <tableColumn id="11" xr3:uid="{DEE0CE59-7D66-497B-B3FB-FA9BE4C312DA}" name="Totale" dataDxfId="42">
      <calculatedColumnFormula>SUM(Tabella120581119312[[#This Row],[Quadrimestre nov22-feb23]:[Quadrimestre lug25-ott25]])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EEE01A-DD0D-4764-AFD6-ED418141E4BB}" name="Tabella174670" displayName="Tabella174670" ref="B4:E9" totalsRowShown="0">
  <autoFilter ref="B4:E9" xr:uid="{F6610892-E656-40E6-A1E5-19F93CAA2D0A}"/>
  <tableColumns count="4">
    <tableColumn id="1" xr3:uid="{AE059500-E353-4D1B-B103-5FE779E0C783}" name="Voce di Budget" dataDxfId="7"/>
    <tableColumn id="2" xr3:uid="{44CBA163-A5D0-4132-AB60-AF43B7A6B0EB}" name="Da Decreto" dataDxfId="6">
      <calculatedColumnFormula>UniPerugia!B5</calculatedColumnFormula>
    </tableColumn>
    <tableColumn id="3" xr3:uid="{858547AE-3C7A-41A7-981C-1054D0735E60}" name="Previsto" dataDxfId="5">
      <calculatedColumnFormula>C25</calculatedColumnFormula>
    </tableColumn>
    <tableColumn id="4" xr3:uid="{A19C2571-514C-44BC-8AE4-8566C3F6A151}" name="Scostamento" dataDxfId="4">
      <calculatedColumnFormula>IFERROR(-(Tabella174670[[#This Row],[Da Decreto]]-Tabella174670[[#This Row],[Previsto]])/Tabella174670[[#This Row],[Da Decreto]],IF(Tabella174670[[#This Row],[Previsto]]=0,0,1))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51C5849-2BE6-4439-BFEE-AA946A26F645}" name="Tabella17374771" displayName="Tabella17374771" ref="B14:E19" totalsRowShown="0">
  <autoFilter ref="B14:E19" xr:uid="{E6059A3A-3394-4ED9-BA74-A0E284EE8F7C}"/>
  <tableColumns count="4">
    <tableColumn id="1" xr3:uid="{9F06FC56-DF2D-469D-8301-44151F958C9F}" name="Voce di Budget" dataDxfId="3"/>
    <tableColumn id="2" xr3:uid="{6EE4F832-7126-45FE-9EF7-A6044994D5DC}" name="Da Decreto" dataDxfId="2">
      <calculatedColumnFormula>UniPerugia!B5</calculatedColumnFormula>
    </tableColumn>
    <tableColumn id="3" xr3:uid="{17764CA6-411D-4905-886C-A2CA0A93976B}" name="Effettuato" dataDxfId="1">
      <calculatedColumnFormula>D25</calculatedColumnFormula>
    </tableColumn>
    <tableColumn id="4" xr3:uid="{47368346-3B29-4988-8A0A-5D5F613BE008}" name="Scostamento" dataDxfId="0">
      <calculatedColumnFormula>IFERROR(-(Tabella17374771[[#This Row],[Da Decreto]]-Tabella17374771[[#This Row],[Effettuato]])/Tabella17374771[[#This Row],[Da Decreto]],IF(Tabella17374771[[#This Row],[Effettuato]]=0,0,1))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4145C8-2F5C-4B1D-842E-DF0C9DEAE491}" name="Tabella322691220323" displayName="Tabella322691220323" ref="AL4:BG12" totalsRowShown="0">
  <autoFilter ref="AL4:BG12" xr:uid="{9E722887-DCFC-443E-B4D8-C878A63FA7E7}"/>
  <tableColumns count="22">
    <tableColumn id="1" xr3:uid="{347C662B-CF3A-45D0-BC4D-7C5883CBA3CE}" name="OR"/>
    <tableColumn id="2" xr3:uid="{5C575723-B5E7-48C8-AA6D-12C825BF77D9}" name="Da Decreto1-4" dataDxfId="41">
      <calculatedColumnFormula>DR9</calculatedColumnFormula>
    </tableColumn>
    <tableColumn id="3" xr3:uid="{BFBBC4C4-29FD-4FDC-AA2B-6C51BBF9CECC}" name="Previsto1-4" dataDxfId="40">
      <calculatedColumnFormula>SUMIF(E$4:E800,AL5,O$4:O800)</calculatedColumnFormula>
    </tableColumn>
    <tableColumn id="4" xr3:uid="{DB078928-0F23-4226-9584-51A2E15BA1B1}" name="Da Decreto5-8" dataDxfId="39">
      <calculatedColumnFormula>DS9</calculatedColumnFormula>
    </tableColumn>
    <tableColumn id="5" xr3:uid="{70E11AC6-BA1B-430C-8320-60DF3EFF3DFE}" name="Previsto5-8" dataDxfId="38">
      <calculatedColumnFormula>SUMIF(E$4:E800,AL5,P$4:P800)</calculatedColumnFormula>
    </tableColumn>
    <tableColumn id="6" xr3:uid="{B8ED0B5B-E8D6-4EA4-B2AA-663B4E595956}" name="Da Decreto9-12" dataDxfId="37">
      <calculatedColumnFormula>DT9</calculatedColumnFormula>
    </tableColumn>
    <tableColumn id="7" xr3:uid="{674BB8D6-6943-4002-928B-237BC4F2281A}" name="Previsto9-12" dataDxfId="36">
      <calculatedColumnFormula>SUMIF(E$4:E800,AL5,Q$4:Q800)</calculatedColumnFormula>
    </tableColumn>
    <tableColumn id="8" xr3:uid="{0916BD19-0C66-42FC-9A38-DFF5E8D1A60D}" name="Da Decreto13-16" dataDxfId="35">
      <calculatedColumnFormula>DU9</calculatedColumnFormula>
    </tableColumn>
    <tableColumn id="9" xr3:uid="{04530903-7E9C-473B-94A9-3699A6D0BDBE}" name="Previsto13-16" dataDxfId="34">
      <calculatedColumnFormula>SUMIF(E$4:E800,AL5,R$4:R800)</calculatedColumnFormula>
    </tableColumn>
    <tableColumn id="10" xr3:uid="{996C4050-93DA-4FE1-86A0-52B2462F64D8}" name="Da Decreto17-20" dataDxfId="33">
      <calculatedColumnFormula>DV9</calculatedColumnFormula>
    </tableColumn>
    <tableColumn id="11" xr3:uid="{FB73BFB3-25B3-461E-B26B-0FDB849EDF8D}" name="Previsto17-20" dataDxfId="32">
      <calculatedColumnFormula>SUMIF(E$4:E800,AL5,S$4:S800)</calculatedColumnFormula>
    </tableColumn>
    <tableColumn id="12" xr3:uid="{ECD44C25-4E5A-4137-8C0F-7583F732F09F}" name="Da Decreto21-24" dataDxfId="31">
      <calculatedColumnFormula>DW9</calculatedColumnFormula>
    </tableColumn>
    <tableColumn id="13" xr3:uid="{C49A8DB4-DC9E-4851-AF89-BB5950A079F7}" name="Previsto21-24" dataDxfId="30">
      <calculatedColumnFormula>SUMIF(E$4:E800,AL5,T$4:T800)</calculatedColumnFormula>
    </tableColumn>
    <tableColumn id="17" xr3:uid="{76BFD1CF-0721-4528-9E2A-E9736FDAB7CF}" name="Da Decreto25-28" dataDxfId="29" dataCellStyle="Normale 2">
      <calculatedColumnFormula>DX9</calculatedColumnFormula>
    </tableColumn>
    <tableColumn id="18" xr3:uid="{2D512B6F-51D5-42D4-8E9C-33C728FC112E}" name="Previsto25-28" dataDxfId="28" dataCellStyle="Normale 2">
      <calculatedColumnFormula>SUMIF(E$4:E800,AL5,U$4:U800)</calculatedColumnFormula>
    </tableColumn>
    <tableColumn id="20" xr3:uid="{00E43C63-F11E-4366-B284-93B4CA72D062}" name="Da Decreto29-32" dataDxfId="27" dataCellStyle="Normale 2">
      <calculatedColumnFormula>DY9</calculatedColumnFormula>
    </tableColumn>
    <tableColumn id="19" xr3:uid="{395370C6-9466-40FD-A212-5A001A8D351F}" name="Previsto29-32" dataDxfId="26" dataCellStyle="Normale 2">
      <calculatedColumnFormula>SUMIF(E$4:E800,AL5,V$4:V800)</calculatedColumnFormula>
    </tableColumn>
    <tableColumn id="22" xr3:uid="{2787DF0E-3FCE-4E32-88D8-B78B43AEF05C}" name="Da Decreto33-36" dataDxfId="25" dataCellStyle="Normale 2">
      <calculatedColumnFormula>DZ9</calculatedColumnFormula>
    </tableColumn>
    <tableColumn id="21" xr3:uid="{E4FE9044-9BAC-41F3-8A03-E455FCFD8BE9}" name="Previsto33-36" dataDxfId="24" dataCellStyle="Normale 2">
      <calculatedColumnFormula>SUMIF(E$4:E800,AL5,W$4:W800)</calculatedColumnFormula>
    </tableColumn>
    <tableColumn id="14" xr3:uid="{108CD13A-89CA-40DF-BE1E-F6B56B14952F}" name="Totale Per OR Da Decreto" dataDxfId="23">
      <calculatedColumnFormula>Tabella322691220323[[#This Row],[Da Decreto1-4]]+Tabella322691220323[[#This Row],[Da Decreto5-8]]+Tabella322691220323[[#This Row],[Da Decreto9-12]]+Tabella322691220323[[#This Row],[Da Decreto13-16]]+Tabella322691220323[[#This Row],[Da Decreto17-20]]+Tabella322691220323[[#This Row],[Da Decreto21-24]]+Tabella322691220323[[#This Row],[Da Decreto25-28]]+Tabella322691220323[[#This Row],[Da Decreto29-32]]+Tabella322691220323[[#This Row],[Da Decreto33-36]]</calculatedColumnFormula>
    </tableColumn>
    <tableColumn id="15" xr3:uid="{F6412B31-0C66-4F81-A785-9BEBFCF16A84}" name="Totale Predetto" dataDxfId="22">
      <calculatedColumnFormula>Tabella322691220323[[#This Row],[Previsto1-4]]+Tabella322691220323[[#This Row],[Previsto5-8]]+Tabella322691220323[[#This Row],[Previsto9-12]]+Tabella322691220323[[#This Row],[Previsto13-16]]+Tabella322691220323[[#This Row],[Previsto17-20]]+Tabella322691220323[[#This Row],[Previsto21-24]]+Tabella322691220323[[#This Row],[Previsto25-28]]+Tabella322691220323[[#This Row],[Previsto29-32]]+Tabella322691220323[[#This Row],[Previsto33-36]]</calculatedColumnFormula>
    </tableColumn>
    <tableColumn id="16" xr3:uid="{D97BE14A-6E3E-4FF2-8714-ABE4B9DABFA7}" name="Scostamento Percentuale" dataDxfId="21">
      <calculatedColumnFormula>IFERROR(-(Tabella322691220323[[#This Row],[Totale Per OR Da Decreto]]-Tabella322691220323[[#This Row],[Totale Predetto]])/Tabella322691220323[[#This Row],[Totale Per OR Da Decreto]],0)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CE6CBC-D046-46D3-A7DE-069DA30B6421}" name="Tabella297101321334" displayName="Tabella297101321334" ref="Z3:AI51" totalsRowShown="0">
  <autoFilter ref="Z3:AI51" xr:uid="{263AE177-BEEE-4369-8900-2BEC329D300D}"/>
  <tableColumns count="10">
    <tableColumn id="1" xr3:uid="{2C94F1A5-2EA7-4AFB-9133-302312D9AD6A}" name="Ruolo/Nome"/>
    <tableColumn id="2" xr3:uid="{69490CAF-161E-4A3A-996D-8E3B5C33E13B}" name="Quadrimestre nov22-feb23"/>
    <tableColumn id="3" xr3:uid="{12B61781-3375-491E-9BBC-6052221A699F}" name="Quadrimestre mar23-giu23"/>
    <tableColumn id="4" xr3:uid="{1AB659AC-1B37-4E37-AB53-EAB9B499193B}" name="Quadrimestre lug23-ott23"/>
    <tableColumn id="5" xr3:uid="{6390EE90-C93C-4C1C-AFAF-F1C319A5012B}" name="Quadrimestre nov23-feb24"/>
    <tableColumn id="6" xr3:uid="{ECD18A5A-1E34-4791-B9BE-EAF5CA57D1EC}" name="Quadrimestre mar24-giu24"/>
    <tableColumn id="7" xr3:uid="{20B2D4A8-1C15-4ABA-BE2B-F8AE29D2BFCC}" name="Quadrimestre lug24-ott24" dataCellStyle="Normale 2"/>
    <tableColumn id="8" xr3:uid="{92B722A5-CEA9-43A3-9E05-8D11EBF2DE41}" name="Quadrimestre nov24-feb25" dataCellStyle="Normale 2"/>
    <tableColumn id="9" xr3:uid="{CF0B5DED-D93F-4EE1-8484-BD36BFCFA994}" name="Quadrimestre mar25-giu25" dataCellStyle="Normale 2"/>
    <tableColumn id="10" xr3:uid="{B56F2127-DA43-40A8-90A9-BEA7EEF7D20F}" name="Quadrimestre lug25-ott25" dataCellStyle="Normale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338658-2FBE-4597-854E-7BC03DEE8782}" name="Tabella144064" displayName="Tabella144064" ref="A7:B13" totalsRowShown="0" headerRowDxfId="20" headerRowCellStyle="Normale 2" dataCellStyle="Normale 2">
  <autoFilter ref="A7:B13" xr:uid="{1327BBA6-B72A-44E4-887F-E72B4533C3A4}"/>
  <tableColumns count="2">
    <tableColumn id="1" xr3:uid="{05E1433B-1A6E-424C-B189-5105A316197E}" name="Attrezzatura da acquistare  " dataCellStyle="Normale 2"/>
    <tableColumn id="3" xr3:uid="{923E6271-8822-4540-A7C4-257D4E53E4DF}" name="Costo imputato al progetto di R&amp;S" dataCellStyle="Normale 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848C5A1-20F1-4F0C-82AA-5C5F4B4A8838}" name="Tabella14164165" displayName="Tabella14164165" ref="G7:H13" totalsRowShown="0" headerRowDxfId="19" headerRowCellStyle="Normale 2" dataCellStyle="Normale 2">
  <autoFilter ref="G7:H13" xr:uid="{2480C6DF-6FD3-41C3-8EAE-DA8CFE75B933}"/>
  <tableColumns count="2">
    <tableColumn id="1" xr3:uid="{FC5A67EF-F556-4801-A6D2-CFC238DFDF20}" name="Competetene esterne ricercate " dataDxfId="18" dataCellStyle="Normale 2"/>
    <tableColumn id="3" xr3:uid="{4944FE32-1FAA-40BE-A83F-8200757DF6EF}" name="Costo" dataCellStyle="Normale 2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C8AB14-AFDA-40A7-84FF-E3778F38CF42}" name="Tabella1416174266" displayName="Tabella1416174266" ref="M7:N13" totalsRowShown="0" headerRowDxfId="17" headerRowCellStyle="Normale 2" dataCellStyle="Normale 2">
  <autoFilter ref="M7:N13" xr:uid="{0E9BA4E7-DA54-4B99-9D80-9BB27CC6E68C}"/>
  <tableColumns count="2">
    <tableColumn id="1" xr3:uid="{3425A4A8-34D8-40B1-A9AB-FD9A810C8155}" name="Dettaglio della voce COSTI DI ESERCIZIO" dataCellStyle="Normale 2"/>
    <tableColumn id="3" xr3:uid="{95AF417B-C0D2-4B92-8FF2-E59EC4ED62AE}" name="Totale" dataCellStyle="Normale 2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24FB4E1-9FB8-4C5F-9D55-C904C0FDBF36}" name="Tabella14344367" displayName="Tabella14344367" ref="D7:E13" totalsRowShown="0" headerRowDxfId="16" headerRowCellStyle="Normale 2" dataCellStyle="Normale 2">
  <autoFilter ref="D7:E13" xr:uid="{2652DEB8-6F02-4D65-A78B-333F1FE03155}"/>
  <tableColumns count="2">
    <tableColumn id="1" xr3:uid="{C13B17BD-BA51-419C-A44D-02D1685EAD81}" name="Attrezzatura acquistata " dataCellStyle="Normale 2"/>
    <tableColumn id="3" xr3:uid="{061C5D60-C3FC-4C50-BCB6-64ED4D51F151}" name="Costo imputato al progetto di R&amp;S" dataCellStyle="Normale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823AD47-27B8-49E1-83DD-FF5B29A38FAE}" name="Tabella1416354468" displayName="Tabella1416354468" ref="J7:K13" totalsRowShown="0" headerRowDxfId="15" headerRowCellStyle="Normale 2" dataCellStyle="Normale 2">
  <autoFilter ref="J7:K13" xr:uid="{3EE7DE0F-53E0-4827-9F69-DFEFF467B5C8}"/>
  <tableColumns count="2">
    <tableColumn id="1" xr3:uid="{D0A15A7C-EAE0-4124-A5FA-042657A9C5BD}" name="Competetene esterne ricercate " dataCellStyle="Normale 2"/>
    <tableColumn id="3" xr3:uid="{F1458FA5-1917-418A-9FEA-D7C9FDA35E36}" name="Costo" dataCellStyle="Normale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8B893F0-5FD7-4F5C-B8C9-DB201B15FB66}" name="Tabella141617364569" displayName="Tabella141617364569" ref="P7:Q13" totalsRowShown="0" headerRowDxfId="14" headerRowCellStyle="Normale 2" dataCellStyle="Normale 2">
  <autoFilter ref="P7:Q13" xr:uid="{F4D35288-3F58-4D33-8924-22BCC94988C8}"/>
  <tableColumns count="2">
    <tableColumn id="1" xr3:uid="{5613E0C6-1620-49BC-877A-E7F48FDEF872}" name="Dettaglio della voce COSTI DI ESERCIZIO" dataCellStyle="Normale 2"/>
    <tableColumn id="3" xr3:uid="{AB3896DE-D9B8-43A2-B0A8-A135AE499771}" name="Totale" dataCellStyle="Normale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4437E-0E1F-4F0E-A53E-A8E9C38E3C9F}">
  <dimension ref="A1:F39"/>
  <sheetViews>
    <sheetView workbookViewId="0">
      <selection activeCell="B4" sqref="B4"/>
    </sheetView>
  </sheetViews>
  <sheetFormatPr defaultColWidth="14.42578125" defaultRowHeight="15.75" customHeight="1"/>
  <cols>
    <col min="1" max="1" width="36.7109375" style="1" customWidth="1"/>
    <col min="2" max="16384" width="14.42578125" style="1"/>
  </cols>
  <sheetData>
    <row r="1" spans="1:6" ht="15">
      <c r="A1" s="142" t="s">
        <v>0</v>
      </c>
      <c r="B1" s="137"/>
      <c r="C1" s="143"/>
      <c r="D1" s="47"/>
      <c r="E1" s="47"/>
      <c r="F1" s="47"/>
    </row>
    <row r="2" spans="1:6" thickBot="1">
      <c r="A2" s="144"/>
      <c r="B2" s="46"/>
      <c r="C2" s="46" t="s">
        <v>1</v>
      </c>
      <c r="D2" s="45" t="s">
        <v>2</v>
      </c>
      <c r="E2" s="24"/>
      <c r="F2" s="24"/>
    </row>
    <row r="3" spans="1:6" thickTop="1">
      <c r="A3" s="36" t="s">
        <v>3</v>
      </c>
      <c r="B3" s="44">
        <v>51</v>
      </c>
      <c r="C3" s="41"/>
      <c r="D3" s="24"/>
      <c r="E3" s="43">
        <v>51</v>
      </c>
      <c r="F3" s="24"/>
    </row>
    <row r="4" spans="1:6" ht="15">
      <c r="A4" s="36" t="s">
        <v>4</v>
      </c>
      <c r="B4" s="42">
        <v>4011.76</v>
      </c>
      <c r="C4" s="41"/>
      <c r="D4" s="24"/>
      <c r="E4" s="24"/>
      <c r="F4" s="24"/>
    </row>
    <row r="5" spans="1:6" ht="15">
      <c r="A5" s="36" t="s">
        <v>5</v>
      </c>
      <c r="B5" s="40">
        <f>B3*B4</f>
        <v>204599.76</v>
      </c>
      <c r="C5" s="34">
        <f>B5/B10</f>
        <v>0.83333333333333337</v>
      </c>
      <c r="D5" s="39"/>
      <c r="E5" s="24"/>
      <c r="F5" s="24"/>
    </row>
    <row r="6" spans="1:6" ht="15">
      <c r="A6" s="36" t="s">
        <v>6</v>
      </c>
      <c r="B6" s="37">
        <f>F20</f>
        <v>0</v>
      </c>
      <c r="C6" s="34">
        <f>B6/B10</f>
        <v>0</v>
      </c>
      <c r="D6" s="39"/>
      <c r="E6" s="24"/>
      <c r="F6" s="24"/>
    </row>
    <row r="7" spans="1:6" ht="15">
      <c r="A7" s="38" t="s">
        <v>7</v>
      </c>
      <c r="B7" s="37">
        <f>E30</f>
        <v>0</v>
      </c>
      <c r="C7" s="34">
        <f>B7/B10</f>
        <v>0</v>
      </c>
      <c r="D7" s="33">
        <f>B7/(B5+B6)</f>
        <v>0</v>
      </c>
      <c r="E7" s="24" t="s">
        <v>8</v>
      </c>
      <c r="F7" s="24"/>
    </row>
    <row r="8" spans="1:6" ht="15">
      <c r="A8" s="36" t="s">
        <v>9</v>
      </c>
      <c r="B8" s="35">
        <f>B5*20%</f>
        <v>40919.952000000005</v>
      </c>
      <c r="C8" s="34">
        <f>B8/B10</f>
        <v>0.16666666666666669</v>
      </c>
      <c r="D8" s="33">
        <f>B8/B5</f>
        <v>0.2</v>
      </c>
      <c r="E8" s="24" t="s">
        <v>10</v>
      </c>
      <c r="F8" s="24"/>
    </row>
    <row r="9" spans="1:6" ht="15">
      <c r="A9" s="36" t="s">
        <v>11</v>
      </c>
      <c r="B9" s="35">
        <f>E41</f>
        <v>0</v>
      </c>
      <c r="C9" s="34">
        <f>B9/B10</f>
        <v>0</v>
      </c>
      <c r="D9" s="33">
        <f>B9/(B5+B6+B7)</f>
        <v>0</v>
      </c>
      <c r="E9" s="24" t="s">
        <v>12</v>
      </c>
      <c r="F9" s="24"/>
    </row>
    <row r="10" spans="1:6" thickBot="1">
      <c r="A10" s="32" t="s">
        <v>13</v>
      </c>
      <c r="B10" s="31">
        <f>SUM(B5:B9)</f>
        <v>245519.712</v>
      </c>
      <c r="C10" s="30"/>
      <c r="D10" s="29">
        <v>250000</v>
      </c>
      <c r="E10" s="24"/>
      <c r="F10" s="24"/>
    </row>
    <row r="11" spans="1:6" ht="15">
      <c r="A11" s="24"/>
      <c r="B11" s="27"/>
      <c r="C11" s="28"/>
      <c r="D11" s="27"/>
      <c r="E11" s="28"/>
      <c r="F11" s="27"/>
    </row>
    <row r="12" spans="1:6" ht="15">
      <c r="A12" s="24"/>
      <c r="B12" s="24"/>
      <c r="C12" s="24"/>
      <c r="D12" s="24"/>
      <c r="E12" s="24"/>
      <c r="F12" s="24"/>
    </row>
    <row r="13" spans="1:6" ht="15">
      <c r="A13" s="24"/>
      <c r="B13" s="24"/>
      <c r="C13" s="24"/>
      <c r="D13" s="24"/>
      <c r="E13" s="24"/>
      <c r="F13" s="24"/>
    </row>
    <row r="14" spans="1:6" thickBot="1">
      <c r="A14" s="23"/>
      <c r="B14" s="23"/>
      <c r="C14" s="23"/>
      <c r="D14" s="23"/>
      <c r="E14" s="23"/>
      <c r="F14" s="23"/>
    </row>
    <row r="15" spans="1:6" ht="15">
      <c r="A15" s="145" t="s">
        <v>14</v>
      </c>
      <c r="B15" s="146"/>
      <c r="C15" s="147"/>
      <c r="D15" s="147"/>
      <c r="E15" s="22"/>
      <c r="F15" s="21"/>
    </row>
    <row r="16" spans="1:6" ht="38.25">
      <c r="A16" s="134" t="s">
        <v>15</v>
      </c>
      <c r="B16" s="146"/>
      <c r="C16" s="138" t="s">
        <v>16</v>
      </c>
      <c r="D16" s="148"/>
      <c r="E16" s="20" t="s">
        <v>17</v>
      </c>
      <c r="F16" s="19" t="s">
        <v>18</v>
      </c>
    </row>
    <row r="17" spans="1:6" ht="15">
      <c r="A17" s="147"/>
      <c r="B17" s="147"/>
      <c r="C17" s="147"/>
      <c r="D17" s="147"/>
      <c r="E17" s="26"/>
      <c r="F17" s="25"/>
    </row>
    <row r="18" spans="1:6" ht="15">
      <c r="A18" s="147"/>
      <c r="B18" s="147"/>
      <c r="C18" s="147"/>
      <c r="D18" s="147"/>
      <c r="E18" s="26"/>
      <c r="F18" s="25"/>
    </row>
    <row r="19" spans="1:6" ht="15">
      <c r="A19" s="147"/>
      <c r="B19" s="147"/>
      <c r="C19" s="147"/>
      <c r="D19" s="147"/>
      <c r="E19" s="26"/>
      <c r="F19" s="25"/>
    </row>
    <row r="20" spans="1:6" ht="13.5" thickBot="1">
      <c r="A20" s="133" t="s">
        <v>19</v>
      </c>
      <c r="B20" s="149"/>
      <c r="C20" s="149"/>
      <c r="D20" s="149"/>
      <c r="E20" s="150"/>
      <c r="F20" s="12">
        <f>SUM(F17:F19)</f>
        <v>0</v>
      </c>
    </row>
    <row r="21" spans="1:6" ht="15">
      <c r="A21" s="24"/>
      <c r="B21" s="24"/>
      <c r="C21" s="24"/>
      <c r="D21" s="24"/>
      <c r="E21" s="24"/>
      <c r="F21" s="24"/>
    </row>
    <row r="22" spans="1:6" thickBot="1">
      <c r="A22" s="23"/>
      <c r="B22" s="23"/>
      <c r="C22" s="23"/>
      <c r="D22" s="23"/>
      <c r="E22" s="23"/>
      <c r="F22" s="23"/>
    </row>
    <row r="23" spans="1:6" ht="15">
      <c r="A23" s="145" t="s">
        <v>20</v>
      </c>
      <c r="B23" s="146"/>
      <c r="C23" s="147"/>
      <c r="D23" s="147"/>
      <c r="E23" s="22"/>
      <c r="F23" s="21"/>
    </row>
    <row r="24" spans="1:6" ht="38.25">
      <c r="A24" s="134" t="s">
        <v>21</v>
      </c>
      <c r="B24" s="151"/>
      <c r="C24" s="151"/>
      <c r="D24" s="146"/>
      <c r="E24" s="20" t="s">
        <v>22</v>
      </c>
      <c r="F24" s="19" t="s">
        <v>23</v>
      </c>
    </row>
    <row r="25" spans="1:6" ht="15">
      <c r="A25" s="147"/>
      <c r="B25" s="147"/>
      <c r="C25" s="147"/>
      <c r="D25" s="147"/>
      <c r="E25" s="18"/>
      <c r="F25" s="17"/>
    </row>
    <row r="26" spans="1:6" ht="15">
      <c r="A26" s="147"/>
      <c r="B26" s="147"/>
      <c r="C26" s="147"/>
      <c r="D26" s="147"/>
      <c r="E26" s="18"/>
      <c r="F26" s="17"/>
    </row>
    <row r="27" spans="1:6" ht="15">
      <c r="A27" s="147"/>
      <c r="B27" s="147"/>
      <c r="C27" s="147"/>
      <c r="D27" s="147"/>
      <c r="E27" s="18"/>
      <c r="F27" s="17"/>
    </row>
    <row r="28" spans="1:6" ht="15">
      <c r="A28" s="147"/>
      <c r="B28" s="147"/>
      <c r="C28" s="147"/>
      <c r="D28" s="147"/>
      <c r="E28" s="18"/>
      <c r="F28" s="17"/>
    </row>
    <row r="29" spans="1:6" ht="15">
      <c r="A29" s="147"/>
      <c r="B29" s="147"/>
      <c r="C29" s="147"/>
      <c r="D29" s="147"/>
      <c r="E29" s="18"/>
      <c r="F29" s="17"/>
    </row>
    <row r="30" spans="1:6" thickBot="1">
      <c r="A30" s="133" t="s">
        <v>19</v>
      </c>
      <c r="B30" s="149"/>
      <c r="C30" s="149"/>
      <c r="D30" s="150"/>
      <c r="E30" s="16">
        <f>SUM(E25:E29)</f>
        <v>0</v>
      </c>
      <c r="F30" s="15"/>
    </row>
    <row r="34" spans="1:5" ht="15.75" customHeight="1" thickBot="1">
      <c r="A34" s="135" t="s">
        <v>24</v>
      </c>
      <c r="B34" s="147"/>
      <c r="C34" s="3"/>
      <c r="D34" s="3"/>
      <c r="E34" s="3"/>
    </row>
    <row r="35" spans="1:5" ht="15.75" customHeight="1">
      <c r="A35" s="136" t="s">
        <v>25</v>
      </c>
      <c r="B35" s="152"/>
      <c r="C35" s="152"/>
      <c r="D35" s="143"/>
      <c r="E35" s="14" t="s">
        <v>19</v>
      </c>
    </row>
    <row r="36" spans="1:5" ht="15.75" customHeight="1">
      <c r="A36" s="147"/>
      <c r="B36" s="147"/>
      <c r="C36" s="147"/>
      <c r="D36" s="147"/>
      <c r="E36" s="13"/>
    </row>
    <row r="37" spans="1:5" ht="15.75" customHeight="1">
      <c r="A37" s="147"/>
      <c r="B37" s="147"/>
      <c r="C37" s="147"/>
      <c r="D37" s="147"/>
      <c r="E37" s="13"/>
    </row>
    <row r="38" spans="1:5" ht="15.75" customHeight="1">
      <c r="A38" s="147"/>
      <c r="B38" s="147"/>
      <c r="C38" s="147"/>
      <c r="D38" s="147"/>
      <c r="E38" s="13"/>
    </row>
    <row r="39" spans="1:5" ht="13.5" thickBot="1">
      <c r="A39" s="132" t="s">
        <v>13</v>
      </c>
      <c r="B39" s="153"/>
      <c r="C39" s="153"/>
      <c r="D39" s="154"/>
      <c r="E39" s="12">
        <f>SUM(E36:E38)</f>
        <v>0</v>
      </c>
    </row>
  </sheetData>
  <sheetProtection algorithmName="SHA-512" hashValue="O/x/NbQ8Ppqn+7LFX40iByltnw1+zlTlhDp4n6Auf2AMo04zhtm66/7+kt5nJuhbMBPf4c3xufTGGd8I43xA4A==" saltValue="HJGmfjEx1132argakt43iQ==" spinCount="100000" sheet="1" objects="1" scenarios="1"/>
  <mergeCells count="31">
    <mergeCell ref="A23:B23"/>
    <mergeCell ref="A1:A2"/>
    <mergeCell ref="B1:C1"/>
    <mergeCell ref="A19:B19"/>
    <mergeCell ref="A20:E20"/>
    <mergeCell ref="C19:D19"/>
    <mergeCell ref="C18:D18"/>
    <mergeCell ref="A18:B18"/>
    <mergeCell ref="A15:B15"/>
    <mergeCell ref="A16:B16"/>
    <mergeCell ref="A17:B17"/>
    <mergeCell ref="C17:D17"/>
    <mergeCell ref="C16:D16"/>
    <mergeCell ref="C15:D15"/>
    <mergeCell ref="C23:D23"/>
    <mergeCell ref="C27:D27"/>
    <mergeCell ref="A24:D24"/>
    <mergeCell ref="A36:D36"/>
    <mergeCell ref="A34:B34"/>
    <mergeCell ref="A35:D35"/>
    <mergeCell ref="A27:B27"/>
    <mergeCell ref="A25:D25"/>
    <mergeCell ref="A26:D26"/>
    <mergeCell ref="A39:D39"/>
    <mergeCell ref="A38:D38"/>
    <mergeCell ref="A37:D37"/>
    <mergeCell ref="A30:D30"/>
    <mergeCell ref="A28:B28"/>
    <mergeCell ref="A29:B29"/>
    <mergeCell ref="C29:D29"/>
    <mergeCell ref="C28:D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09E0-B687-498F-9AB0-E98D7E76B35D}">
  <dimension ref="B1:DZ158"/>
  <sheetViews>
    <sheetView tabSelected="1" topLeftCell="AX7" zoomScaleNormal="100" workbookViewId="0">
      <selection activeCell="H20" sqref="H20"/>
    </sheetView>
  </sheetViews>
  <sheetFormatPr defaultRowHeight="15"/>
  <cols>
    <col min="1" max="9" width="9.140625" style="1"/>
    <col min="10" max="10" width="9.7109375" style="1" customWidth="1"/>
    <col min="11" max="13" width="7.85546875" style="1" bestFit="1" customWidth="1"/>
    <col min="14" max="14" width="9.28515625" style="1" bestFit="1" customWidth="1"/>
    <col min="15" max="23" width="9.28515625" style="1" hidden="1" customWidth="1"/>
    <col min="24" max="24" width="7.85546875" style="1" bestFit="1" customWidth="1"/>
    <col min="25" max="25" width="9.140625" style="1"/>
    <col min="26" max="26" width="14.42578125" style="1" bestFit="1" customWidth="1"/>
    <col min="27" max="28" width="7.85546875" style="1" bestFit="1" customWidth="1"/>
    <col min="29" max="36" width="9.140625" style="1"/>
    <col min="37" max="37" width="9.28515625" style="1" customWidth="1"/>
    <col min="38" max="38" width="10.140625" style="1" customWidth="1"/>
    <col min="39" max="39" width="19.5703125" style="1" customWidth="1"/>
    <col min="40" max="40" width="13.140625" style="1" customWidth="1"/>
    <col min="41" max="41" width="23.5703125" style="1" customWidth="1"/>
    <col min="42" max="42" width="13.85546875" style="1" customWidth="1"/>
    <col min="43" max="43" width="15.5703125" style="1" customWidth="1"/>
    <col min="44" max="44" width="13" style="1" customWidth="1"/>
    <col min="45" max="45" width="20" style="1" customWidth="1"/>
    <col min="46" max="46" width="9.140625" style="1"/>
    <col min="47" max="47" width="19.7109375" style="1" customWidth="1"/>
    <col min="48" max="48" width="15" style="1" customWidth="1"/>
    <col min="49" max="56" width="9.140625" style="1"/>
    <col min="57" max="57" width="27.5703125" style="1" customWidth="1"/>
    <col min="58" max="58" width="22.28515625" style="1" customWidth="1"/>
    <col min="59" max="59" width="28.7109375" style="1" customWidth="1"/>
    <col min="60" max="60" width="9.140625" style="1"/>
    <col min="61" max="61" width="14.140625" style="1" customWidth="1"/>
    <col min="62" max="62" width="9.140625" style="1"/>
    <col min="63" max="63" width="17.7109375" style="1" customWidth="1"/>
    <col min="64" max="65" width="9.140625" style="1"/>
    <col min="66" max="66" width="13.85546875" style="1" customWidth="1"/>
    <col min="67" max="67" width="9.140625" style="1"/>
    <col min="68" max="68" width="15.7109375" style="1" customWidth="1"/>
    <col min="69" max="69" width="9.140625" style="1"/>
    <col min="70" max="70" width="15.5703125" style="1" customWidth="1"/>
    <col min="71" max="71" width="9.140625" style="1"/>
    <col min="72" max="72" width="17.85546875" style="1" customWidth="1"/>
    <col min="73" max="73" width="9.140625" style="1"/>
    <col min="78" max="78" width="9.140625" style="1"/>
    <col min="79" max="79" width="21.140625" customWidth="1"/>
    <col min="80" max="80" width="9.140625" style="1"/>
    <col min="81" max="81" width="17.7109375" customWidth="1"/>
    <col min="82" max="105" width="9.140625" style="1"/>
    <col min="106" max="106" width="16.28515625" style="1" customWidth="1"/>
    <col min="107" max="107" width="9.140625" style="1"/>
    <col min="109" max="109" width="9.140625" style="1"/>
    <col min="111" max="111" width="9.140625" style="1"/>
    <col min="113" max="129" width="9.140625" style="1"/>
    <col min="130" max="130" width="9.28515625" style="1" customWidth="1"/>
    <col min="131" max="16384" width="9.140625" style="1"/>
  </cols>
  <sheetData>
    <row r="1" spans="2:130">
      <c r="BV1" s="1"/>
      <c r="BW1" s="1"/>
      <c r="BX1" s="1"/>
      <c r="BY1" s="1"/>
      <c r="CA1" s="1"/>
      <c r="CC1" s="1"/>
      <c r="CQ1"/>
      <c r="CR1"/>
      <c r="CS1"/>
      <c r="CT1"/>
      <c r="CU1"/>
      <c r="CW1"/>
      <c r="CY1"/>
    </row>
    <row r="2" spans="2:130" ht="18">
      <c r="B2" s="139" t="s">
        <v>26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Z2" s="139" t="s">
        <v>27</v>
      </c>
      <c r="AA2" s="139"/>
      <c r="AB2" s="139"/>
      <c r="AC2" s="139"/>
      <c r="AD2" s="139"/>
      <c r="AE2" s="139"/>
      <c r="AF2" s="139"/>
      <c r="AG2" s="139"/>
      <c r="AH2" s="139"/>
      <c r="AI2" s="139"/>
      <c r="BV2" s="1"/>
      <c r="BW2" s="1"/>
      <c r="BX2" s="1"/>
      <c r="BY2" s="1"/>
      <c r="CA2" s="1"/>
      <c r="CC2" s="1"/>
      <c r="CQ2"/>
      <c r="CR2"/>
      <c r="CS2"/>
      <c r="CT2"/>
      <c r="CU2"/>
      <c r="CW2"/>
      <c r="CY2"/>
    </row>
    <row r="3" spans="2:130" ht="135">
      <c r="B3" s="91" t="s">
        <v>28</v>
      </c>
      <c r="C3" s="91" t="s">
        <v>29</v>
      </c>
      <c r="D3" s="91" t="s">
        <v>30</v>
      </c>
      <c r="E3" s="91" t="s">
        <v>31</v>
      </c>
      <c r="F3" s="62" t="s">
        <v>32</v>
      </c>
      <c r="G3" s="62" t="s">
        <v>33</v>
      </c>
      <c r="H3" s="62" t="s">
        <v>34</v>
      </c>
      <c r="I3" s="62" t="s">
        <v>35</v>
      </c>
      <c r="J3" s="62" t="s">
        <v>36</v>
      </c>
      <c r="K3" s="62" t="s">
        <v>37</v>
      </c>
      <c r="L3" s="62" t="s">
        <v>38</v>
      </c>
      <c r="M3" s="62" t="s">
        <v>39</v>
      </c>
      <c r="N3" s="62" t="s">
        <v>40</v>
      </c>
      <c r="O3" s="112" t="s">
        <v>41</v>
      </c>
      <c r="P3" s="112" t="s">
        <v>42</v>
      </c>
      <c r="Q3" s="112" t="s">
        <v>43</v>
      </c>
      <c r="R3" s="112" t="s">
        <v>44</v>
      </c>
      <c r="S3" s="112" t="s">
        <v>45</v>
      </c>
      <c r="T3" s="112" t="s">
        <v>46</v>
      </c>
      <c r="U3" s="112" t="s">
        <v>47</v>
      </c>
      <c r="V3" s="112" t="s">
        <v>48</v>
      </c>
      <c r="W3" s="112" t="s">
        <v>49</v>
      </c>
      <c r="X3" s="111" t="s">
        <v>19</v>
      </c>
      <c r="Z3" s="91" t="s">
        <v>50</v>
      </c>
      <c r="AA3" s="62" t="s">
        <v>32</v>
      </c>
      <c r="AB3" s="62" t="s">
        <v>33</v>
      </c>
      <c r="AC3" s="62" t="s">
        <v>34</v>
      </c>
      <c r="AD3" s="62" t="s">
        <v>35</v>
      </c>
      <c r="AE3" s="62" t="s">
        <v>36</v>
      </c>
      <c r="AF3" s="62" t="s">
        <v>37</v>
      </c>
      <c r="AG3" s="62" t="s">
        <v>38</v>
      </c>
      <c r="AH3" s="62" t="s">
        <v>39</v>
      </c>
      <c r="AI3" s="62" t="s">
        <v>40</v>
      </c>
      <c r="AM3" s="113" t="s">
        <v>32</v>
      </c>
      <c r="AN3" s="109"/>
      <c r="AO3" s="113" t="s">
        <v>33</v>
      </c>
      <c r="AP3" s="109"/>
      <c r="AQ3" s="113" t="s">
        <v>34</v>
      </c>
      <c r="AR3" s="109"/>
      <c r="AS3" s="113" t="s">
        <v>35</v>
      </c>
      <c r="AT3" s="109"/>
      <c r="AU3" s="113" t="s">
        <v>36</v>
      </c>
      <c r="AV3" s="110"/>
      <c r="AW3" s="113" t="s">
        <v>37</v>
      </c>
      <c r="AX3" s="6"/>
      <c r="AY3" s="114" t="s">
        <v>38</v>
      </c>
      <c r="AZ3" s="6"/>
      <c r="BA3" s="114" t="s">
        <v>39</v>
      </c>
      <c r="BB3" s="6"/>
      <c r="BC3" s="114" t="s">
        <v>40</v>
      </c>
      <c r="BD3" s="6"/>
      <c r="BT3" s="11" t="s">
        <v>51</v>
      </c>
      <c r="BV3" s="1"/>
      <c r="BW3" s="48"/>
      <c r="BX3" s="1"/>
      <c r="BY3" s="1"/>
      <c r="CA3" s="1"/>
      <c r="CC3" s="1"/>
      <c r="CS3" s="10" t="s">
        <v>52</v>
      </c>
      <c r="CT3" s="10"/>
      <c r="DC3" s="49"/>
      <c r="DE3" s="50"/>
      <c r="DF3" s="108"/>
      <c r="DG3" s="51"/>
      <c r="DH3" s="108"/>
    </row>
    <row r="4" spans="2:130" ht="84">
      <c r="B4" s="5" t="s">
        <v>53</v>
      </c>
      <c r="C4" s="5" t="s">
        <v>54</v>
      </c>
      <c r="D4" s="5" t="s">
        <v>55</v>
      </c>
      <c r="E4" s="5" t="s">
        <v>56</v>
      </c>
      <c r="F4" s="5">
        <v>76</v>
      </c>
      <c r="G4" s="5">
        <v>92</v>
      </c>
      <c r="H4" s="5">
        <v>102</v>
      </c>
      <c r="I4" s="5">
        <v>25</v>
      </c>
      <c r="J4" s="5">
        <v>25</v>
      </c>
      <c r="K4" s="4">
        <v>25</v>
      </c>
      <c r="L4" s="4">
        <v>0</v>
      </c>
      <c r="M4" s="4">
        <v>0</v>
      </c>
      <c r="N4" s="4"/>
      <c r="O4" s="4">
        <f t="shared" ref="O4:O27" si="0"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f>
        <v>6239.5999999999995</v>
      </c>
      <c r="P4" s="4">
        <f t="shared" ref="P4:P27" si="1"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f>
        <v>7553.2</v>
      </c>
      <c r="Q4" s="4">
        <f t="shared" ref="Q4:Q27" si="2"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f>
        <v>8374.1999999999989</v>
      </c>
      <c r="R4" s="4">
        <f t="shared" ref="R4:R27" si="3"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f>
        <v>2052.5</v>
      </c>
      <c r="S4" s="4">
        <f t="shared" ref="S4:S27" si="4"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f>
        <v>2052.5</v>
      </c>
      <c r="T4" s="5">
        <f t="shared" ref="T4:T27" si="5"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f>
        <v>2052.5</v>
      </c>
      <c r="U4" s="5">
        <f t="shared" ref="U4:U27" si="6"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f>
        <v>0</v>
      </c>
      <c r="V4" s="5">
        <f t="shared" ref="V4:V27" si="7"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f>
        <v>0</v>
      </c>
      <c r="W4" s="5">
        <f t="shared" ref="W4:W27" si="8"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f>
        <v>0</v>
      </c>
      <c r="X4" s="5">
        <f>SUM(Tabella120581119312[[#This Row],[Quadrimestre nov22-feb23]:[Quadrimestre lug25-ott25]])</f>
        <v>345</v>
      </c>
      <c r="Z4" s="1" t="s">
        <v>55</v>
      </c>
      <c r="AA4" s="1">
        <v>82.1</v>
      </c>
      <c r="AB4" s="1">
        <v>82.1</v>
      </c>
      <c r="AC4" s="1">
        <v>82.1</v>
      </c>
      <c r="AD4" s="1">
        <v>82.1</v>
      </c>
      <c r="AE4" s="1">
        <v>82.1</v>
      </c>
      <c r="AF4" s="1">
        <v>82.1</v>
      </c>
      <c r="AG4" s="1">
        <v>82.1</v>
      </c>
      <c r="AH4" s="1">
        <v>82.1</v>
      </c>
      <c r="AI4" s="1">
        <v>82.1</v>
      </c>
      <c r="AL4" s="91" t="s">
        <v>31</v>
      </c>
      <c r="AM4" s="8" t="s">
        <v>57</v>
      </c>
      <c r="AN4" s="8" t="s">
        <v>58</v>
      </c>
      <c r="AO4" s="8" t="s">
        <v>59</v>
      </c>
      <c r="AP4" s="8" t="s">
        <v>60</v>
      </c>
      <c r="AQ4" s="8" t="s">
        <v>61</v>
      </c>
      <c r="AR4" s="8" t="s">
        <v>62</v>
      </c>
      <c r="AS4" s="8" t="s">
        <v>63</v>
      </c>
      <c r="AT4" s="8" t="s">
        <v>64</v>
      </c>
      <c r="AU4" s="8" t="s">
        <v>65</v>
      </c>
      <c r="AV4" s="8" t="s">
        <v>66</v>
      </c>
      <c r="AW4" s="90" t="s">
        <v>67</v>
      </c>
      <c r="AX4" s="115" t="s">
        <v>68</v>
      </c>
      <c r="AY4" s="116" t="s">
        <v>69</v>
      </c>
      <c r="AZ4" s="116" t="s">
        <v>70</v>
      </c>
      <c r="BA4" s="116" t="s">
        <v>71</v>
      </c>
      <c r="BB4" s="116" t="s">
        <v>72</v>
      </c>
      <c r="BC4" s="116" t="s">
        <v>73</v>
      </c>
      <c r="BD4" s="116" t="s">
        <v>74</v>
      </c>
      <c r="BE4" s="117" t="s">
        <v>75</v>
      </c>
      <c r="BF4" s="117" t="s">
        <v>76</v>
      </c>
      <c r="BG4" s="117" t="s">
        <v>77</v>
      </c>
      <c r="BT4" s="52"/>
      <c r="BU4" s="53"/>
      <c r="BV4" s="53"/>
      <c r="BW4" s="53"/>
      <c r="BX4" s="53"/>
      <c r="BY4" s="54"/>
      <c r="BZ4" s="52" t="s">
        <v>78</v>
      </c>
      <c r="CA4" s="52"/>
      <c r="CB4" s="52"/>
      <c r="CC4" s="52"/>
      <c r="CD4" s="52"/>
      <c r="CE4" s="52"/>
      <c r="CF4" s="52" t="s">
        <v>79</v>
      </c>
      <c r="CG4" s="52"/>
      <c r="CH4" s="52"/>
      <c r="CI4" s="52"/>
      <c r="CJ4" s="52"/>
      <c r="CK4" s="52"/>
      <c r="CL4" s="55" t="s">
        <v>80</v>
      </c>
      <c r="CM4" s="118"/>
      <c r="CN4" s="118"/>
      <c r="CO4" s="93"/>
      <c r="CP4" s="119"/>
      <c r="CQ4" s="119"/>
      <c r="CR4" s="56"/>
      <c r="CS4" s="52" t="s">
        <v>78</v>
      </c>
      <c r="CT4" s="52"/>
      <c r="CU4" s="52"/>
      <c r="CV4" s="52" t="s">
        <v>79</v>
      </c>
      <c r="CW4" s="52"/>
      <c r="CX4" s="52"/>
      <c r="CY4" s="55" t="s">
        <v>80</v>
      </c>
      <c r="CZ4" s="55"/>
      <c r="DA4" s="55"/>
      <c r="DB4" s="55" t="s">
        <v>19</v>
      </c>
      <c r="DC4" s="57"/>
      <c r="DE4" s="56"/>
      <c r="DG4" s="56"/>
      <c r="DP4" s="1" t="s">
        <v>81</v>
      </c>
    </row>
    <row r="5" spans="2:130" ht="135">
      <c r="B5" s="5" t="s">
        <v>53</v>
      </c>
      <c r="C5" s="5" t="s">
        <v>54</v>
      </c>
      <c r="D5" s="5" t="s">
        <v>55</v>
      </c>
      <c r="E5" s="5" t="s">
        <v>82</v>
      </c>
      <c r="F5" s="5">
        <v>0</v>
      </c>
      <c r="G5" s="5">
        <v>15</v>
      </c>
      <c r="H5" s="5">
        <v>30</v>
      </c>
      <c r="I5" s="5">
        <v>28</v>
      </c>
      <c r="J5" s="5">
        <v>23</v>
      </c>
      <c r="K5" s="4">
        <v>30</v>
      </c>
      <c r="L5" s="4">
        <v>0</v>
      </c>
      <c r="M5" s="4">
        <v>0</v>
      </c>
      <c r="N5" s="4"/>
      <c r="O5" s="4">
        <f t="shared" si="0"/>
        <v>0</v>
      </c>
      <c r="P5" s="4">
        <f t="shared" si="1"/>
        <v>1231.5</v>
      </c>
      <c r="Q5" s="4">
        <f t="shared" si="2"/>
        <v>2463</v>
      </c>
      <c r="R5" s="4">
        <f t="shared" si="3"/>
        <v>2298.7999999999997</v>
      </c>
      <c r="S5" s="4">
        <f t="shared" si="4"/>
        <v>1888.3</v>
      </c>
      <c r="T5" s="5">
        <f t="shared" si="5"/>
        <v>2463</v>
      </c>
      <c r="U5" s="5">
        <f t="shared" si="6"/>
        <v>0</v>
      </c>
      <c r="V5" s="5">
        <f t="shared" si="7"/>
        <v>0</v>
      </c>
      <c r="W5" s="5">
        <f t="shared" si="8"/>
        <v>0</v>
      </c>
      <c r="X5" s="5">
        <f>SUM(Tabella120581119312[[#This Row],[Quadrimestre nov22-feb23]:[Quadrimestre lug25-ott25]])</f>
        <v>126</v>
      </c>
      <c r="Z5" s="1" t="s">
        <v>83</v>
      </c>
      <c r="AA5" s="1">
        <v>54.71</v>
      </c>
      <c r="AB5" s="1">
        <v>54.71</v>
      </c>
      <c r="AC5" s="1">
        <v>54.71</v>
      </c>
      <c r="AD5" s="1">
        <v>54.71</v>
      </c>
      <c r="AE5" s="1">
        <v>54.71</v>
      </c>
      <c r="AF5" s="1">
        <v>54.71</v>
      </c>
      <c r="AG5" s="1">
        <v>54.71</v>
      </c>
      <c r="AH5" s="1">
        <v>54.71</v>
      </c>
      <c r="AI5" s="1">
        <v>54.71</v>
      </c>
      <c r="AL5" s="1" t="s">
        <v>56</v>
      </c>
      <c r="AM5" s="1">
        <f>DR9</f>
        <v>22722.608640000002</v>
      </c>
      <c r="AN5" s="1">
        <f>SUMIF(E$4:E800,AL5,O$4:O800)</f>
        <v>21565.73</v>
      </c>
      <c r="AO5" s="1">
        <f>DS9</f>
        <v>26516.842097777779</v>
      </c>
      <c r="AP5" s="1">
        <f>SUMIF(E$4:E800,AL5,P$4:P800)</f>
        <v>26450.9</v>
      </c>
      <c r="AQ5" s="1">
        <f>DT9</f>
        <v>30311.075555555559</v>
      </c>
      <c r="AR5" s="1">
        <f>SUMIF(E$4:E800,AL5,Q$4:Q800)</f>
        <v>30348.53</v>
      </c>
      <c r="AS5" s="1">
        <f>DU9</f>
        <v>7588.4669155555566</v>
      </c>
      <c r="AT5" s="1">
        <f>SUMIF(E$4:E800,AL5,R$4:R800)</f>
        <v>7611.82</v>
      </c>
      <c r="AU5" s="1">
        <f>DV9</f>
        <v>7588.4669155555566</v>
      </c>
      <c r="AV5" s="1">
        <f>SUMIF(E$4:E800,AL5,S$4:S800)</f>
        <v>7572.62</v>
      </c>
      <c r="AW5" s="1">
        <f>DW9</f>
        <v>7588.4669155555566</v>
      </c>
      <c r="AX5" s="1">
        <f>SUMIF(E$4:E800,AL5,T$4:T800)</f>
        <v>7573.71</v>
      </c>
      <c r="AY5" s="1">
        <f>DX9</f>
        <v>0</v>
      </c>
      <c r="AZ5" s="1">
        <f>SUMIF(E$4:E800,AL5,U$4:U800)</f>
        <v>0</v>
      </c>
      <c r="BA5" s="1">
        <f>DY9</f>
        <v>0</v>
      </c>
      <c r="BB5" s="1">
        <f>SUMIF(E$4:E800,AL5,V$4:V800)</f>
        <v>0</v>
      </c>
      <c r="BC5" s="1">
        <f>DZ9</f>
        <v>0</v>
      </c>
      <c r="BD5" s="1">
        <f>SUMIF(E$4:E800,AL5,W$4:W800)</f>
        <v>0</v>
      </c>
      <c r="BE5" s="1">
        <f>Tabella322691220323[[#This Row],[Da Decreto1-4]]+Tabella322691220323[[#This Row],[Da Decreto5-8]]+Tabella322691220323[[#This Row],[Da Decreto9-12]]+Tabella322691220323[[#This Row],[Da Decreto13-16]]+Tabella322691220323[[#This Row],[Da Decreto17-20]]+Tabella322691220323[[#This Row],[Da Decreto21-24]]+Tabella322691220323[[#This Row],[Da Decreto25-28]]+Tabella322691220323[[#This Row],[Da Decreto29-32]]+Tabella322691220323[[#This Row],[Da Decreto33-36]]</f>
        <v>102315.92704000001</v>
      </c>
      <c r="BF5" s="1">
        <f>Tabella322691220323[[#This Row],[Previsto1-4]]+Tabella322691220323[[#This Row],[Previsto5-8]]+Tabella322691220323[[#This Row],[Previsto9-12]]+Tabella322691220323[[#This Row],[Previsto13-16]]+Tabella322691220323[[#This Row],[Previsto17-20]]+Tabella322691220323[[#This Row],[Previsto21-24]]+Tabella322691220323[[#This Row],[Previsto25-28]]+Tabella322691220323[[#This Row],[Previsto29-32]]+Tabella322691220323[[#This Row],[Previsto33-36]]</f>
        <v>101123.31000000001</v>
      </c>
      <c r="BG5" s="95">
        <f>IFERROR(-(Tabella322691220323[[#This Row],[Totale Per OR Da Decreto]]-Tabella322691220323[[#This Row],[Totale Predetto]])/Tabella322691220323[[#This Row],[Totale Per OR Da Decreto]],0)</f>
        <v>-1.1656220829956888E-2</v>
      </c>
      <c r="BT5" s="58" t="s">
        <v>84</v>
      </c>
      <c r="BU5" s="59" t="s">
        <v>85</v>
      </c>
      <c r="BV5" s="60"/>
      <c r="BW5" s="59" t="s">
        <v>86</v>
      </c>
      <c r="BX5" s="61" t="s">
        <v>87</v>
      </c>
      <c r="BY5" s="54"/>
      <c r="BZ5" s="62" t="s">
        <v>88</v>
      </c>
      <c r="CA5" s="62" t="s">
        <v>89</v>
      </c>
      <c r="CB5" s="62" t="s">
        <v>90</v>
      </c>
      <c r="CC5" s="62" t="s">
        <v>91</v>
      </c>
      <c r="CD5" s="62" t="s">
        <v>92</v>
      </c>
      <c r="CE5" s="62" t="s">
        <v>93</v>
      </c>
      <c r="CF5" s="62" t="s">
        <v>94</v>
      </c>
      <c r="CG5" s="62" t="s">
        <v>95</v>
      </c>
      <c r="CH5" s="62" t="s">
        <v>96</v>
      </c>
      <c r="CI5" s="62" t="s">
        <v>97</v>
      </c>
      <c r="CJ5" s="62" t="s">
        <v>98</v>
      </c>
      <c r="CK5" s="62" t="s">
        <v>99</v>
      </c>
      <c r="CL5" s="62" t="s">
        <v>100</v>
      </c>
      <c r="CM5" s="62" t="s">
        <v>101</v>
      </c>
      <c r="CN5" s="62" t="s">
        <v>102</v>
      </c>
      <c r="CO5" s="62" t="s">
        <v>103</v>
      </c>
      <c r="CP5" s="62" t="s">
        <v>104</v>
      </c>
      <c r="CQ5" s="62" t="s">
        <v>105</v>
      </c>
      <c r="CR5" s="63"/>
      <c r="CS5" s="113" t="s">
        <v>32</v>
      </c>
      <c r="CT5" s="113" t="s">
        <v>33</v>
      </c>
      <c r="CU5" s="113" t="s">
        <v>34</v>
      </c>
      <c r="CV5" s="113" t="s">
        <v>35</v>
      </c>
      <c r="CW5" s="113" t="s">
        <v>36</v>
      </c>
      <c r="CX5" s="113" t="s">
        <v>37</v>
      </c>
      <c r="CY5" s="113" t="s">
        <v>38</v>
      </c>
      <c r="CZ5" s="113" t="s">
        <v>39</v>
      </c>
      <c r="DA5" s="113" t="s">
        <v>40</v>
      </c>
      <c r="DB5" s="62"/>
      <c r="DC5" s="57"/>
      <c r="DD5" s="89" t="s">
        <v>106</v>
      </c>
      <c r="DE5" s="63"/>
      <c r="DF5" s="89" t="s">
        <v>106</v>
      </c>
      <c r="DG5" s="63"/>
      <c r="DH5" s="89" t="s">
        <v>106</v>
      </c>
    </row>
    <row r="6" spans="2:130" ht="23.25">
      <c r="B6" s="5" t="s">
        <v>53</v>
      </c>
      <c r="C6" s="5" t="s">
        <v>54</v>
      </c>
      <c r="D6" s="5" t="s">
        <v>55</v>
      </c>
      <c r="E6" s="5" t="s">
        <v>107</v>
      </c>
      <c r="F6" s="5">
        <v>1</v>
      </c>
      <c r="G6" s="5">
        <v>6</v>
      </c>
      <c r="H6" s="5">
        <v>11</v>
      </c>
      <c r="I6" s="5">
        <v>4</v>
      </c>
      <c r="J6" s="5">
        <v>3</v>
      </c>
      <c r="K6" s="4">
        <v>4</v>
      </c>
      <c r="L6" s="4">
        <v>0</v>
      </c>
      <c r="M6" s="4">
        <v>0</v>
      </c>
      <c r="N6" s="4"/>
      <c r="O6" s="4">
        <f t="shared" si="0"/>
        <v>82.1</v>
      </c>
      <c r="P6" s="4">
        <f t="shared" si="1"/>
        <v>492.59999999999997</v>
      </c>
      <c r="Q6" s="4">
        <f t="shared" si="2"/>
        <v>903.09999999999991</v>
      </c>
      <c r="R6" s="4">
        <f t="shared" si="3"/>
        <v>328.4</v>
      </c>
      <c r="S6" s="4">
        <f t="shared" si="4"/>
        <v>246.29999999999998</v>
      </c>
      <c r="T6" s="5">
        <f t="shared" si="5"/>
        <v>328.4</v>
      </c>
      <c r="U6" s="5">
        <f t="shared" si="6"/>
        <v>0</v>
      </c>
      <c r="V6" s="5">
        <f t="shared" si="7"/>
        <v>0</v>
      </c>
      <c r="W6" s="5">
        <f t="shared" si="8"/>
        <v>0</v>
      </c>
      <c r="X6" s="5">
        <f>SUM(Tabella120581119312[[#This Row],[Quadrimestre nov22-feb23]:[Quadrimestre lug25-ott25]])</f>
        <v>29</v>
      </c>
      <c r="Z6" s="1" t="s">
        <v>108</v>
      </c>
      <c r="AA6" s="1">
        <v>53.62</v>
      </c>
      <c r="AB6" s="1">
        <v>53.62</v>
      </c>
      <c r="AC6" s="1">
        <v>53.62</v>
      </c>
      <c r="AD6" s="1">
        <v>53.62</v>
      </c>
      <c r="AE6" s="1">
        <v>53.62</v>
      </c>
      <c r="AF6" s="1">
        <v>53.62</v>
      </c>
      <c r="AG6" s="1">
        <v>53.62</v>
      </c>
      <c r="AH6" s="1">
        <v>53.62</v>
      </c>
      <c r="AI6" s="1">
        <v>53.62</v>
      </c>
      <c r="AL6" s="1" t="s">
        <v>82</v>
      </c>
      <c r="AM6" s="1">
        <f>DR10</f>
        <v>0</v>
      </c>
      <c r="AN6" s="1">
        <f>SUMIF(E$4:E801,AL6,O$4:O801)</f>
        <v>78.400000000000006</v>
      </c>
      <c r="AO6" s="1">
        <f>DS10</f>
        <v>4546.6613333333335</v>
      </c>
      <c r="AP6" s="1">
        <f>SUMIF(E$4:E801,AL6,P$4:P801)</f>
        <v>4511.3999999999996</v>
      </c>
      <c r="AQ6" s="1">
        <f>DT10</f>
        <v>9093.3226666666669</v>
      </c>
      <c r="AR6" s="1">
        <f>SUMIF(E$4:E801,AL6,Q$4:Q801)</f>
        <v>9022.7999999999993</v>
      </c>
      <c r="AS6" s="1">
        <f>DU10</f>
        <v>9093.3226666666669</v>
      </c>
      <c r="AT6" s="1">
        <f>SUMIF(E$4:E801,AL6,R$4:R801)</f>
        <v>9077.26</v>
      </c>
      <c r="AU6" s="1">
        <f>DV10</f>
        <v>9093.3226666666669</v>
      </c>
      <c r="AV6" s="1">
        <f>SUMIF(E$4:E801,AL6,S$4:S801)</f>
        <v>9103.9</v>
      </c>
      <c r="AW6" s="1">
        <f>DW10</f>
        <v>9093.3226666666669</v>
      </c>
      <c r="AX6" s="1">
        <f>SUMIF(E$4:E801,AL6,T$4:T801)</f>
        <v>9077.51</v>
      </c>
      <c r="AY6" s="1">
        <f>DX10</f>
        <v>0</v>
      </c>
      <c r="AZ6" s="1">
        <f>SUMIF(E$4:E801,AL6,U$4:U801)</f>
        <v>0</v>
      </c>
      <c r="BA6" s="1">
        <f>DY10</f>
        <v>0</v>
      </c>
      <c r="BB6" s="1">
        <f>SUMIF(E$4:E801,AL6,V$4:V801)</f>
        <v>0</v>
      </c>
      <c r="BC6" s="1">
        <f>DZ10</f>
        <v>0</v>
      </c>
      <c r="BD6" s="1">
        <f>SUMIF(E$4:E801,AL6,W$4:W801)</f>
        <v>0</v>
      </c>
      <c r="BE6" s="1">
        <f>Tabella322691220323[[#This Row],[Da Decreto1-4]]+Tabella322691220323[[#This Row],[Da Decreto5-8]]+Tabella322691220323[[#This Row],[Da Decreto9-12]]+Tabella322691220323[[#This Row],[Da Decreto13-16]]+Tabella322691220323[[#This Row],[Da Decreto17-20]]+Tabella322691220323[[#This Row],[Da Decreto21-24]]+Tabella322691220323[[#This Row],[Da Decreto25-28]]+Tabella322691220323[[#This Row],[Da Decreto29-32]]+Tabella322691220323[[#This Row],[Da Decreto33-36]]</f>
        <v>40919.952000000005</v>
      </c>
      <c r="BF6" s="1">
        <f>Tabella322691220323[[#This Row],[Previsto1-4]]+Tabella322691220323[[#This Row],[Previsto5-8]]+Tabella322691220323[[#This Row],[Previsto9-12]]+Tabella322691220323[[#This Row],[Previsto13-16]]+Tabella322691220323[[#This Row],[Previsto17-20]]+Tabella322691220323[[#This Row],[Previsto21-24]]+Tabella322691220323[[#This Row],[Previsto25-28]]+Tabella322691220323[[#This Row],[Previsto29-32]]+Tabella322691220323[[#This Row],[Previsto33-36]]</f>
        <v>40871.270000000004</v>
      </c>
      <c r="BG6" s="95">
        <f>IFERROR(-(Tabella322691220323[[#This Row],[Totale Per OR Da Decreto]]-Tabella322691220323[[#This Row],[Totale Predetto]])/Tabella322691220323[[#This Row],[Totale Per OR Da Decreto]],0)</f>
        <v>-1.189688590055059E-3</v>
      </c>
      <c r="BT6" s="64" t="s">
        <v>109</v>
      </c>
      <c r="BU6" s="53"/>
      <c r="BV6" s="65"/>
      <c r="BW6" s="64"/>
      <c r="BX6" s="64"/>
      <c r="BY6" s="5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6"/>
      <c r="CS6" s="67">
        <f>SUM(CS8:CU52)</f>
        <v>79550.526293333343</v>
      </c>
      <c r="CT6" s="67"/>
      <c r="CU6" s="68"/>
      <c r="CV6" s="67">
        <f>SUM(CV8:CX52)</f>
        <v>22765.40074666667</v>
      </c>
      <c r="CW6" s="67"/>
      <c r="CX6" s="68"/>
      <c r="CY6" s="67">
        <f>SUM(CY8:CY52)</f>
        <v>0</v>
      </c>
      <c r="CZ6" s="67"/>
      <c r="DA6" s="67"/>
      <c r="DB6" s="67">
        <f>SUM(CS6:CY6)</f>
        <v>102315.92704000001</v>
      </c>
      <c r="DC6" s="57"/>
      <c r="DD6" s="104"/>
      <c r="DE6" s="66"/>
      <c r="DF6" s="104">
        <f t="shared" ref="DF6" si="9">SUM(DF7:DF52)</f>
        <v>25.504000000000001</v>
      </c>
      <c r="DG6" s="66"/>
      <c r="DH6" s="104">
        <f>DF6*UniPerugia!$B$4</f>
        <v>102315.92704000001</v>
      </c>
      <c r="DR6" s="10" t="s">
        <v>52</v>
      </c>
    </row>
    <row r="7" spans="2:130" ht="23.25">
      <c r="B7" s="5" t="s">
        <v>53</v>
      </c>
      <c r="C7" s="5" t="s">
        <v>54</v>
      </c>
      <c r="D7" s="5" t="s">
        <v>55</v>
      </c>
      <c r="E7" s="5" t="s">
        <v>110</v>
      </c>
      <c r="F7" s="5">
        <v>3</v>
      </c>
      <c r="G7" s="5">
        <v>5</v>
      </c>
      <c r="H7" s="5">
        <v>11</v>
      </c>
      <c r="I7" s="5">
        <v>36</v>
      </c>
      <c r="J7" s="5">
        <v>49</v>
      </c>
      <c r="K7" s="4">
        <v>56</v>
      </c>
      <c r="L7" s="4">
        <v>10</v>
      </c>
      <c r="M7" s="4">
        <v>10</v>
      </c>
      <c r="N7" s="4"/>
      <c r="O7" s="4">
        <f t="shared" si="0"/>
        <v>246.29999999999998</v>
      </c>
      <c r="P7" s="4">
        <f t="shared" si="1"/>
        <v>410.5</v>
      </c>
      <c r="Q7" s="4">
        <f t="shared" si="2"/>
        <v>903.09999999999991</v>
      </c>
      <c r="R7" s="4">
        <f t="shared" si="3"/>
        <v>2955.6</v>
      </c>
      <c r="S7" s="4">
        <f t="shared" si="4"/>
        <v>4022.8999999999996</v>
      </c>
      <c r="T7" s="5">
        <f t="shared" si="5"/>
        <v>4597.5999999999995</v>
      </c>
      <c r="U7" s="5">
        <f t="shared" si="6"/>
        <v>821</v>
      </c>
      <c r="V7" s="5">
        <f t="shared" si="7"/>
        <v>821</v>
      </c>
      <c r="W7" s="5">
        <f t="shared" si="8"/>
        <v>0</v>
      </c>
      <c r="X7" s="5">
        <f>SUM(Tabella120581119312[[#This Row],[Quadrimestre nov22-feb23]:[Quadrimestre lug25-ott25]])</f>
        <v>180</v>
      </c>
      <c r="Z7" s="1" t="s">
        <v>111</v>
      </c>
      <c r="AA7" s="1">
        <v>39.200000000000003</v>
      </c>
      <c r="AB7" s="1">
        <v>39.200000000000003</v>
      </c>
      <c r="AC7" s="1">
        <v>39.200000000000003</v>
      </c>
      <c r="AD7" s="1">
        <v>39.200000000000003</v>
      </c>
      <c r="AE7" s="1">
        <v>39.200000000000003</v>
      </c>
      <c r="AF7" s="1">
        <v>39.200000000000003</v>
      </c>
      <c r="AG7" s="1">
        <v>39.200000000000003</v>
      </c>
      <c r="AH7" s="1">
        <v>39.200000000000003</v>
      </c>
      <c r="AI7" s="1">
        <v>39.200000000000003</v>
      </c>
      <c r="AL7" s="1" t="s">
        <v>112</v>
      </c>
      <c r="AM7" s="1">
        <f>DR11</f>
        <v>0</v>
      </c>
      <c r="AN7" s="1">
        <f>SUMIF(E$4:E802,AL7,O$4:O802)</f>
        <v>0</v>
      </c>
      <c r="AO7" s="1">
        <f>DS11</f>
        <v>0</v>
      </c>
      <c r="AP7" s="1">
        <f>SUMIF(E$4:E802,AL7,P$4:P802)</f>
        <v>0</v>
      </c>
      <c r="AQ7" s="1">
        <f>DT11</f>
        <v>0</v>
      </c>
      <c r="AR7" s="1">
        <f>SUMIF(E$4:E802,AL7,Q$4:Q802)</f>
        <v>0</v>
      </c>
      <c r="AS7" s="1">
        <f>DU11</f>
        <v>0</v>
      </c>
      <c r="AT7" s="1">
        <f>SUMIF(E$4:E802,AL7,R$4:R802)</f>
        <v>0</v>
      </c>
      <c r="AU7" s="1">
        <f>DV11</f>
        <v>0</v>
      </c>
      <c r="AV7" s="1">
        <f>SUMIF(E$4:E802,AL7,S$4:S802)</f>
        <v>0</v>
      </c>
      <c r="AW7" s="1">
        <f>DW11</f>
        <v>0</v>
      </c>
      <c r="AX7" s="1">
        <f>SUMIF(E$4:E802,AL7,T$4:T802)</f>
        <v>0</v>
      </c>
      <c r="AY7" s="1">
        <f>DX11</f>
        <v>0</v>
      </c>
      <c r="AZ7" s="1">
        <f>SUMIF(E$4:E802,AL7,U$4:U802)</f>
        <v>0</v>
      </c>
      <c r="BA7" s="1">
        <f>DY11</f>
        <v>0</v>
      </c>
      <c r="BB7" s="1">
        <f>SUMIF(E$4:E802,AL7,V$4:V802)</f>
        <v>0</v>
      </c>
      <c r="BC7" s="1">
        <f>DZ11</f>
        <v>0</v>
      </c>
      <c r="BD7" s="1">
        <f>SUMIF(E$4:E802,AL7,W$4:W802)</f>
        <v>0</v>
      </c>
      <c r="BE7" s="1">
        <f>Tabella322691220323[[#This Row],[Da Decreto1-4]]+Tabella322691220323[[#This Row],[Da Decreto5-8]]+Tabella322691220323[[#This Row],[Da Decreto9-12]]+Tabella322691220323[[#This Row],[Da Decreto13-16]]+Tabella322691220323[[#This Row],[Da Decreto17-20]]+Tabella322691220323[[#This Row],[Da Decreto21-24]]+Tabella322691220323[[#This Row],[Da Decreto25-28]]+Tabella322691220323[[#This Row],[Da Decreto29-32]]+Tabella322691220323[[#This Row],[Da Decreto33-36]]</f>
        <v>0</v>
      </c>
      <c r="BF7" s="1">
        <f>Tabella322691220323[[#This Row],[Previsto1-4]]+Tabella322691220323[[#This Row],[Previsto5-8]]+Tabella322691220323[[#This Row],[Previsto9-12]]+Tabella322691220323[[#This Row],[Previsto13-16]]+Tabella322691220323[[#This Row],[Previsto17-20]]+Tabella322691220323[[#This Row],[Previsto21-24]]+Tabella322691220323[[#This Row],[Previsto25-28]]+Tabella322691220323[[#This Row],[Previsto29-32]]+Tabella322691220323[[#This Row],[Previsto33-36]]</f>
        <v>0</v>
      </c>
      <c r="BG7" s="95">
        <f>IFERROR(-(Tabella322691220323[[#This Row],[Totale Per OR Da Decreto]]-Tabella322691220323[[#This Row],[Totale Predetto]])/Tabella322691220323[[#This Row],[Totale Per OR Da Decreto]],0)</f>
        <v>0</v>
      </c>
      <c r="BT7" s="69"/>
      <c r="BU7" s="70" t="s">
        <v>113</v>
      </c>
      <c r="BV7" s="71"/>
      <c r="BW7" s="72" t="s">
        <v>114</v>
      </c>
      <c r="BX7" s="70" t="s">
        <v>115</v>
      </c>
      <c r="BY7" s="54"/>
      <c r="BZ7" s="52"/>
      <c r="CA7" s="52"/>
      <c r="CB7" s="5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66"/>
      <c r="CS7" s="72"/>
      <c r="CT7" s="72"/>
      <c r="CU7" s="72"/>
      <c r="CV7" s="72"/>
      <c r="CW7" s="72"/>
      <c r="CX7" s="72"/>
      <c r="CY7" s="72"/>
      <c r="CZ7" s="72"/>
      <c r="DA7" s="72"/>
      <c r="DB7" s="67"/>
      <c r="DC7" s="57"/>
      <c r="DD7" s="105"/>
      <c r="DE7" s="66"/>
      <c r="DF7" s="105"/>
      <c r="DG7" s="66"/>
      <c r="DH7" s="104">
        <f>DF7*UniPerugia!$B$4</f>
        <v>0</v>
      </c>
      <c r="DR7" s="2" t="s">
        <v>78</v>
      </c>
      <c r="DS7" s="120"/>
      <c r="DU7" s="121" t="s">
        <v>79</v>
      </c>
      <c r="DV7" s="120"/>
      <c r="DX7" s="122" t="s">
        <v>80</v>
      </c>
      <c r="DY7" s="9"/>
    </row>
    <row r="8" spans="2:130" ht="135">
      <c r="B8" s="5" t="s">
        <v>116</v>
      </c>
      <c r="C8" s="5" t="s">
        <v>117</v>
      </c>
      <c r="D8" s="5" t="s">
        <v>83</v>
      </c>
      <c r="E8" s="5" t="s">
        <v>56</v>
      </c>
      <c r="F8" s="5">
        <v>76</v>
      </c>
      <c r="G8" s="5">
        <v>86</v>
      </c>
      <c r="H8" s="5">
        <v>101</v>
      </c>
      <c r="I8" s="5">
        <v>25</v>
      </c>
      <c r="J8" s="5">
        <v>25</v>
      </c>
      <c r="K8" s="4">
        <v>26</v>
      </c>
      <c r="L8" s="4">
        <v>0</v>
      </c>
      <c r="M8" s="4">
        <v>0</v>
      </c>
      <c r="N8" s="4"/>
      <c r="O8" s="4">
        <f t="shared" si="0"/>
        <v>4157.96</v>
      </c>
      <c r="P8" s="4">
        <f t="shared" si="1"/>
        <v>4705.0600000000004</v>
      </c>
      <c r="Q8" s="4">
        <f t="shared" si="2"/>
        <v>5525.71</v>
      </c>
      <c r="R8" s="4">
        <f t="shared" si="3"/>
        <v>1367.75</v>
      </c>
      <c r="S8" s="4">
        <f t="shared" si="4"/>
        <v>1367.75</v>
      </c>
      <c r="T8" s="5">
        <f t="shared" si="5"/>
        <v>1422.46</v>
      </c>
      <c r="U8" s="5">
        <f t="shared" si="6"/>
        <v>0</v>
      </c>
      <c r="V8" s="5">
        <f t="shared" si="7"/>
        <v>0</v>
      </c>
      <c r="W8" s="5">
        <f t="shared" si="8"/>
        <v>0</v>
      </c>
      <c r="X8" s="5">
        <f>SUM(Tabella120581119312[[#This Row],[Quadrimestre nov22-feb23]:[Quadrimestre lug25-ott25]])</f>
        <v>339</v>
      </c>
      <c r="Z8" s="1" t="s">
        <v>118</v>
      </c>
      <c r="AA8" s="1">
        <v>36.67</v>
      </c>
      <c r="AB8" s="1">
        <v>36.67</v>
      </c>
      <c r="AC8" s="1">
        <v>36.67</v>
      </c>
      <c r="AD8" s="1">
        <v>36.67</v>
      </c>
      <c r="AE8" s="1">
        <v>36.67</v>
      </c>
      <c r="AF8" s="1">
        <v>36.67</v>
      </c>
      <c r="AG8" s="1">
        <v>36.67</v>
      </c>
      <c r="AH8" s="1">
        <v>36.67</v>
      </c>
      <c r="AI8" s="1">
        <v>36.67</v>
      </c>
      <c r="AL8" s="1" t="s">
        <v>119</v>
      </c>
      <c r="AM8" s="1">
        <f>DR12</f>
        <v>0</v>
      </c>
      <c r="AN8" s="1">
        <f>SUMIF(E$4:E803,AL8,O$4:O803)</f>
        <v>0</v>
      </c>
      <c r="AO8" s="1">
        <f>DS12</f>
        <v>0</v>
      </c>
      <c r="AP8" s="1">
        <f>SUMIF(E$4:E803,AL8,P$4:P803)</f>
        <v>0</v>
      </c>
      <c r="AQ8" s="1">
        <f>DT12</f>
        <v>0</v>
      </c>
      <c r="AR8" s="1">
        <f>SUMIF(E$4:E803,AL8,Q$4:Q803)</f>
        <v>0</v>
      </c>
      <c r="AS8" s="1">
        <f>DU12</f>
        <v>0</v>
      </c>
      <c r="AT8" s="1">
        <f>SUMIF(E$4:E803,AL8,R$4:R803)</f>
        <v>0</v>
      </c>
      <c r="AU8" s="1">
        <f>DV12</f>
        <v>0</v>
      </c>
      <c r="AV8" s="1">
        <f>SUMIF(E$4:E803,AL8,S$4:S803)</f>
        <v>0</v>
      </c>
      <c r="AW8" s="1">
        <f>DW12</f>
        <v>0</v>
      </c>
      <c r="AX8" s="1">
        <f>SUMIF(E$4:E803,AL8,T$4:T803)</f>
        <v>0</v>
      </c>
      <c r="AY8" s="1">
        <f>DX12</f>
        <v>0</v>
      </c>
      <c r="AZ8" s="1">
        <f>SUMIF(E$4:E803,AL8,U$4:U803)</f>
        <v>0</v>
      </c>
      <c r="BA8" s="1">
        <f>DY12</f>
        <v>0</v>
      </c>
      <c r="BB8" s="1">
        <f>SUMIF(E$4:E803,AL8,V$4:V803)</f>
        <v>0</v>
      </c>
      <c r="BC8" s="1">
        <f>DZ12</f>
        <v>0</v>
      </c>
      <c r="BD8" s="1">
        <f>SUMIF(E$4:E803,AL8,W$4:W803)</f>
        <v>0</v>
      </c>
      <c r="BE8" s="1">
        <f>Tabella322691220323[[#This Row],[Da Decreto1-4]]+Tabella322691220323[[#This Row],[Da Decreto5-8]]+Tabella322691220323[[#This Row],[Da Decreto9-12]]+Tabella322691220323[[#This Row],[Da Decreto13-16]]+Tabella322691220323[[#This Row],[Da Decreto17-20]]+Tabella322691220323[[#This Row],[Da Decreto21-24]]+Tabella322691220323[[#This Row],[Da Decreto25-28]]+Tabella322691220323[[#This Row],[Da Decreto29-32]]+Tabella322691220323[[#This Row],[Da Decreto33-36]]</f>
        <v>0</v>
      </c>
      <c r="BF8" s="1">
        <f>Tabella322691220323[[#This Row],[Previsto1-4]]+Tabella322691220323[[#This Row],[Previsto5-8]]+Tabella322691220323[[#This Row],[Previsto9-12]]+Tabella322691220323[[#This Row],[Previsto13-16]]+Tabella322691220323[[#This Row],[Previsto17-20]]+Tabella322691220323[[#This Row],[Previsto21-24]]+Tabella322691220323[[#This Row],[Previsto25-28]]+Tabella322691220323[[#This Row],[Previsto29-32]]+Tabella322691220323[[#This Row],[Previsto33-36]]</f>
        <v>0</v>
      </c>
      <c r="BG8" s="95">
        <f>IFERROR(-(Tabella322691220323[[#This Row],[Totale Per OR Da Decreto]]-Tabella322691220323[[#This Row],[Totale Predetto]])/Tabella322691220323[[#This Row],[Totale Per OR Da Decreto]],0)</f>
        <v>0</v>
      </c>
      <c r="BT8" s="73"/>
      <c r="BU8" s="72" t="s">
        <v>120</v>
      </c>
      <c r="BV8" s="73" t="s">
        <v>121</v>
      </c>
      <c r="BW8" s="72" t="s">
        <v>114</v>
      </c>
      <c r="BX8" s="72"/>
      <c r="BY8" s="54"/>
      <c r="BZ8" s="52" t="s">
        <v>122</v>
      </c>
      <c r="CA8" s="52" t="s">
        <v>122</v>
      </c>
      <c r="CB8" s="52" t="s">
        <v>122</v>
      </c>
      <c r="CC8" s="52" t="s">
        <v>122</v>
      </c>
      <c r="CD8" s="52" t="s">
        <v>122</v>
      </c>
      <c r="CE8" s="52" t="s">
        <v>122</v>
      </c>
      <c r="CF8" s="52" t="s">
        <v>122</v>
      </c>
      <c r="CG8" s="52" t="s">
        <v>122</v>
      </c>
      <c r="CH8" s="52" t="s">
        <v>122</v>
      </c>
      <c r="CI8" s="52" t="s">
        <v>122</v>
      </c>
      <c r="CJ8" s="52" t="s">
        <v>122</v>
      </c>
      <c r="CK8" s="52" t="s">
        <v>122</v>
      </c>
      <c r="CL8" s="94"/>
      <c r="CR8" s="66"/>
      <c r="CS8" s="53">
        <f>IF(BZ8="X",$DH8/COUNTA($BZ8:$CQ8),0) +  IF(CA8="X",$DH8/COUNTA($BZ8:$CQ8),0)</f>
        <v>0</v>
      </c>
      <c r="CT8" s="53">
        <f>IF(CB8="X",$DH8/COUNTA($BZ8:$CQ8),0) +  IF(CC8="X",$DH8/COUNTA($BZ8:$CQ8),0)</f>
        <v>0</v>
      </c>
      <c r="CU8" s="53">
        <f>IF(CD8="X",$DH8/COUNTA($BZ8:$CQ8),0) +  IF(CE8="X",$DH8/COUNTA($BZ8:$CQ8),0)</f>
        <v>0</v>
      </c>
      <c r="CV8" s="53">
        <f>IF(CF8="X",$DH8/COUNTA($BZ8:$CQ8),0) +  IF(CG8="X",$DH8/COUNTA($BZ8:$CQ8),0)</f>
        <v>0</v>
      </c>
      <c r="CW8" s="53">
        <f>IF(CH8="X",$DH8/COUNTA($BZ8:$CQ8),0) +  IF(CI8="X",$DH8/COUNTA($BZ8:$CQ8),0)</f>
        <v>0</v>
      </c>
      <c r="CX8" s="53">
        <f>IF(CJ8="X",$DH8/COUNTA($BZ8:$CQ8),0) +  IF(CK8="X",$DH8/COUNTA($BZ8:$CQ8),0)</f>
        <v>0</v>
      </c>
      <c r="CY8" s="53">
        <f>IF(CL8="X",$DH8/COUNTA($BZ8:$CQ8),0) +  IF(CM8="X",$DH8/COUNTA($BZ8:$CQ8),0)</f>
        <v>0</v>
      </c>
      <c r="CZ8" s="53">
        <f>IF(CN8="X",$DH8/COUNTA($BZ8:$CQ8),0) +  IF(CO8="X",$DH8/COUNTA($BZ8:$CQ8),0)</f>
        <v>0</v>
      </c>
      <c r="DA8" s="53">
        <f>IF(CP8="X",$DH8/COUNTA($BZ8:$CQ8),0) +  IF(CQ8="X",$DH8/COUNTA($BZ8:$CQ8),0)</f>
        <v>0</v>
      </c>
      <c r="DB8" s="67">
        <f>SUM(CS8:DA8)</f>
        <v>0</v>
      </c>
      <c r="DC8" s="57"/>
      <c r="DE8" s="66"/>
      <c r="DF8" s="106">
        <f t="shared" ref="DF8:DF52" si="10">DD8/125</f>
        <v>0</v>
      </c>
      <c r="DG8" s="66"/>
      <c r="DH8" s="104">
        <f>DF8*UniPerugia!$B$4</f>
        <v>0</v>
      </c>
      <c r="DQ8" s="7" t="s">
        <v>31</v>
      </c>
      <c r="DR8" s="113" t="s">
        <v>32</v>
      </c>
      <c r="DS8" s="113" t="s">
        <v>33</v>
      </c>
      <c r="DT8" s="113" t="s">
        <v>34</v>
      </c>
      <c r="DU8" s="113" t="s">
        <v>35</v>
      </c>
      <c r="DV8" s="113" t="s">
        <v>36</v>
      </c>
      <c r="DW8" s="113" t="s">
        <v>37</v>
      </c>
      <c r="DX8" s="113" t="s">
        <v>38</v>
      </c>
      <c r="DY8" s="113" t="s">
        <v>39</v>
      </c>
      <c r="DZ8" s="113" t="s">
        <v>40</v>
      </c>
    </row>
    <row r="9" spans="2:130" ht="23.25">
      <c r="B9" s="5" t="s">
        <v>116</v>
      </c>
      <c r="C9" s="5" t="s">
        <v>117</v>
      </c>
      <c r="D9" s="5" t="s">
        <v>83</v>
      </c>
      <c r="E9" s="5" t="s">
        <v>82</v>
      </c>
      <c r="F9" s="5">
        <v>0</v>
      </c>
      <c r="G9" s="5">
        <v>15</v>
      </c>
      <c r="H9" s="5">
        <v>30</v>
      </c>
      <c r="I9" s="5">
        <v>31</v>
      </c>
      <c r="J9" s="5">
        <v>30</v>
      </c>
      <c r="K9" s="4">
        <v>31</v>
      </c>
      <c r="L9" s="4">
        <v>0</v>
      </c>
      <c r="M9" s="4">
        <v>0</v>
      </c>
      <c r="N9" s="4"/>
      <c r="O9" s="4">
        <f t="shared" si="0"/>
        <v>0</v>
      </c>
      <c r="P9" s="4">
        <f t="shared" si="1"/>
        <v>820.65</v>
      </c>
      <c r="Q9" s="4">
        <f t="shared" si="2"/>
        <v>1641.3</v>
      </c>
      <c r="R9" s="4">
        <f t="shared" si="3"/>
        <v>1696.01</v>
      </c>
      <c r="S9" s="4">
        <f t="shared" si="4"/>
        <v>1641.3</v>
      </c>
      <c r="T9" s="5">
        <f t="shared" si="5"/>
        <v>1696.01</v>
      </c>
      <c r="U9" s="5">
        <f t="shared" si="6"/>
        <v>0</v>
      </c>
      <c r="V9" s="5">
        <f t="shared" si="7"/>
        <v>0</v>
      </c>
      <c r="W9" s="5">
        <f t="shared" si="8"/>
        <v>0</v>
      </c>
      <c r="X9" s="5">
        <f>SUM(Tabella120581119312[[#This Row],[Quadrimestre nov22-feb23]:[Quadrimestre lug25-ott25]])</f>
        <v>137</v>
      </c>
      <c r="Z9" s="1" t="s">
        <v>123</v>
      </c>
      <c r="AA9" s="1">
        <v>34.46</v>
      </c>
      <c r="AB9" s="1">
        <v>34.46</v>
      </c>
      <c r="AC9" s="1">
        <v>34.46</v>
      </c>
      <c r="AD9" s="1">
        <v>34.46</v>
      </c>
      <c r="AE9" s="1">
        <v>34.46</v>
      </c>
      <c r="AF9" s="1">
        <v>34.46</v>
      </c>
      <c r="AG9" s="1">
        <v>34.46</v>
      </c>
      <c r="AH9" s="1">
        <v>34.46</v>
      </c>
      <c r="AI9" s="1">
        <v>34.46</v>
      </c>
      <c r="AL9" s="1" t="s">
        <v>124</v>
      </c>
      <c r="AM9" s="1">
        <f>DR13</f>
        <v>0</v>
      </c>
      <c r="AN9" s="1">
        <f>SUMIF(E$4:E804,AL9,O$4:O804)</f>
        <v>0</v>
      </c>
      <c r="AO9" s="1">
        <f>DS13</f>
        <v>0</v>
      </c>
      <c r="AP9" s="1">
        <f>SUMIF(E$4:E804,AL9,P$4:P804)</f>
        <v>0</v>
      </c>
      <c r="AQ9" s="1">
        <f>DT13</f>
        <v>0</v>
      </c>
      <c r="AR9" s="1">
        <f>SUMIF(E$4:E804,AL9,Q$4:Q804)</f>
        <v>0</v>
      </c>
      <c r="AS9" s="1">
        <f>DU13</f>
        <v>0</v>
      </c>
      <c r="AT9" s="1">
        <f>SUMIF(E$4:E804,AL9,R$4:R804)</f>
        <v>0</v>
      </c>
      <c r="AU9" s="1">
        <f>DV13</f>
        <v>0</v>
      </c>
      <c r="AV9" s="1">
        <f>SUMIF(E$4:E804,AL9,S$4:S804)</f>
        <v>0</v>
      </c>
      <c r="AW9" s="1">
        <f>DW13</f>
        <v>0</v>
      </c>
      <c r="AX9" s="1">
        <f>SUMIF(E$4:E804,AL9,T$4:T804)</f>
        <v>0</v>
      </c>
      <c r="AY9" s="1">
        <f>DX13</f>
        <v>0</v>
      </c>
      <c r="AZ9" s="1">
        <f>SUMIF(E$4:E804,AL9,U$4:U804)</f>
        <v>0</v>
      </c>
      <c r="BA9" s="1">
        <f>DY13</f>
        <v>0</v>
      </c>
      <c r="BB9" s="1">
        <f>SUMIF(E$4:E804,AL9,V$4:V804)</f>
        <v>0</v>
      </c>
      <c r="BC9" s="1">
        <f>DZ13</f>
        <v>0</v>
      </c>
      <c r="BD9" s="1">
        <f>SUMIF(E$4:E804,AL9,W$4:W804)</f>
        <v>0</v>
      </c>
      <c r="BE9" s="1">
        <f>Tabella322691220323[[#This Row],[Da Decreto1-4]]+Tabella322691220323[[#This Row],[Da Decreto5-8]]+Tabella322691220323[[#This Row],[Da Decreto9-12]]+Tabella322691220323[[#This Row],[Da Decreto13-16]]+Tabella322691220323[[#This Row],[Da Decreto17-20]]+Tabella322691220323[[#This Row],[Da Decreto21-24]]+Tabella322691220323[[#This Row],[Da Decreto25-28]]+Tabella322691220323[[#This Row],[Da Decreto29-32]]+Tabella322691220323[[#This Row],[Da Decreto33-36]]</f>
        <v>0</v>
      </c>
      <c r="BF9" s="1">
        <f>Tabella322691220323[[#This Row],[Previsto1-4]]+Tabella322691220323[[#This Row],[Previsto5-8]]+Tabella322691220323[[#This Row],[Previsto9-12]]+Tabella322691220323[[#This Row],[Previsto13-16]]+Tabella322691220323[[#This Row],[Previsto17-20]]+Tabella322691220323[[#This Row],[Previsto21-24]]+Tabella322691220323[[#This Row],[Previsto25-28]]+Tabella322691220323[[#This Row],[Previsto29-32]]+Tabella322691220323[[#This Row],[Previsto33-36]]</f>
        <v>0</v>
      </c>
      <c r="BG9" s="95">
        <f>IFERROR(-(Tabella322691220323[[#This Row],[Totale Per OR Da Decreto]]-Tabella322691220323[[#This Row],[Totale Predetto]])/Tabella322691220323[[#This Row],[Totale Per OR Da Decreto]],0)</f>
        <v>0</v>
      </c>
      <c r="BT9" s="73"/>
      <c r="BU9" s="72" t="s">
        <v>125</v>
      </c>
      <c r="BV9" s="73" t="s">
        <v>126</v>
      </c>
      <c r="BW9" s="72" t="s">
        <v>114</v>
      </c>
      <c r="BX9" s="72"/>
      <c r="BY9" s="54"/>
      <c r="BZ9" s="52" t="s">
        <v>122</v>
      </c>
      <c r="CA9" s="52" t="s">
        <v>122</v>
      </c>
      <c r="CB9" s="52" t="s">
        <v>122</v>
      </c>
      <c r="CC9" s="52" t="s">
        <v>122</v>
      </c>
      <c r="CD9" s="52" t="s">
        <v>122</v>
      </c>
      <c r="CE9" s="52" t="s">
        <v>122</v>
      </c>
      <c r="CF9" s="52" t="s">
        <v>122</v>
      </c>
      <c r="CG9" s="52" t="s">
        <v>122</v>
      </c>
      <c r="CH9" s="52" t="s">
        <v>122</v>
      </c>
      <c r="CI9" s="52" t="s">
        <v>122</v>
      </c>
      <c r="CJ9" s="52" t="s">
        <v>122</v>
      </c>
      <c r="CK9" s="52" t="s">
        <v>122</v>
      </c>
      <c r="CL9" s="72"/>
      <c r="CM9" s="72"/>
      <c r="CN9" s="72"/>
      <c r="CO9" s="72"/>
      <c r="CP9" s="72"/>
      <c r="CQ9" s="72"/>
      <c r="CR9" s="66"/>
      <c r="CS9" s="53">
        <f>IF(BZ9="X",$DH9/COUNTA($BZ9:$CQ9),0) +  IF(CA9="X",$DH9/COUNTA($BZ9:$CQ9),0)</f>
        <v>0</v>
      </c>
      <c r="CT9" s="53">
        <f>IF(CB9="X",$DH9/COUNTA($BZ9:$CQ9),0) +  IF(CC9="X",$DH9/COUNTA($BZ9:$CQ9),0)</f>
        <v>0</v>
      </c>
      <c r="CU9" s="53">
        <f>IF(CD9="X",$DH9/COUNTA($BZ9:$CQ9),0) +  IF(CE9="X",$DH9/COUNTA($BZ9:$CQ9),0)</f>
        <v>0</v>
      </c>
      <c r="CV9" s="53">
        <f>IF(CF9="X",$DH9/COUNTA($BZ9:$CQ9),0) +  IF(CG9="X",$DH9/COUNTA($BZ9:$CQ9),0)</f>
        <v>0</v>
      </c>
      <c r="CW9" s="53">
        <f>IF(CH9="X",$DH9/COUNTA($BZ9:$CQ9),0) +  IF(CI9="X",$DH9/COUNTA($BZ9:$CQ9),0)</f>
        <v>0</v>
      </c>
      <c r="CX9" s="53">
        <f>IF(CJ9="X",$DH9/COUNTA($BZ9:$CQ9),0) +  IF(CK9="X",$DH9/COUNTA($BZ9:$CQ9),0)</f>
        <v>0</v>
      </c>
      <c r="CY9" s="53">
        <f>IF(CL9="X",$DH9/COUNTA($BZ9:$CQ9),0) +  IF(CM9="X",$DH9/COUNTA($BZ9:$CQ9),0)</f>
        <v>0</v>
      </c>
      <c r="CZ9" s="53">
        <f>IF(CN9="X",$DH9/COUNTA($BZ9:$CQ9),0) +  IF(CO9="X",$DH9/COUNTA($BZ9:$CQ9),0)</f>
        <v>0</v>
      </c>
      <c r="DA9" s="53">
        <f>IF(CP9="X",$DH9/COUNTA($BZ9:$CQ9),0) +  IF(CQ9="X",$DH9/COUNTA($BZ9:$CQ9),0)</f>
        <v>0</v>
      </c>
      <c r="DB9" s="67">
        <f>SUM(CS9:DA9)</f>
        <v>0</v>
      </c>
      <c r="DC9" s="57"/>
      <c r="DD9" s="105"/>
      <c r="DE9" s="66"/>
      <c r="DF9" s="106">
        <f t="shared" si="10"/>
        <v>0</v>
      </c>
      <c r="DG9" s="66"/>
      <c r="DH9" s="104">
        <f>DF9*UniPerugia!$B$4</f>
        <v>0</v>
      </c>
      <c r="DQ9" s="7" t="s">
        <v>56</v>
      </c>
      <c r="DR9" s="5">
        <f>SUM(CS8:CS52)</f>
        <v>22722.608640000002</v>
      </c>
      <c r="DS9" s="5">
        <f>SUM(CT8:CT52)</f>
        <v>26516.842097777779</v>
      </c>
      <c r="DT9" s="5">
        <f>SUM(CU8:CU52)</f>
        <v>30311.075555555559</v>
      </c>
      <c r="DU9" s="5">
        <f>SUM(CV8:CV52)</f>
        <v>7588.4669155555566</v>
      </c>
      <c r="DV9" s="5">
        <f>SUM(CW8:CW52)</f>
        <v>7588.4669155555566</v>
      </c>
      <c r="DW9" s="5">
        <f>SUM(CX8:CX52)</f>
        <v>7588.4669155555566</v>
      </c>
      <c r="DX9" s="5">
        <f>SUM(CY8:CY52)</f>
        <v>0</v>
      </c>
      <c r="DY9" s="5">
        <f>SUM(CZ8:CZ52)</f>
        <v>0</v>
      </c>
      <c r="DZ9" s="5">
        <f>SUM(DA8:DA52)</f>
        <v>0</v>
      </c>
    </row>
    <row r="10" spans="2:130" ht="23.25">
      <c r="B10" s="5" t="s">
        <v>116</v>
      </c>
      <c r="C10" s="5" t="s">
        <v>117</v>
      </c>
      <c r="D10" s="5" t="s">
        <v>83</v>
      </c>
      <c r="E10" s="5" t="s">
        <v>107</v>
      </c>
      <c r="F10" s="5">
        <v>1</v>
      </c>
      <c r="G10" s="5">
        <v>6</v>
      </c>
      <c r="H10" s="5">
        <v>11</v>
      </c>
      <c r="I10" s="5">
        <v>4</v>
      </c>
      <c r="J10" s="5">
        <v>5</v>
      </c>
      <c r="K10" s="4">
        <v>5</v>
      </c>
      <c r="L10" s="4">
        <v>0</v>
      </c>
      <c r="M10" s="4">
        <v>0</v>
      </c>
      <c r="N10" s="4"/>
      <c r="O10" s="4">
        <f t="shared" si="0"/>
        <v>54.71</v>
      </c>
      <c r="P10" s="4">
        <f t="shared" si="1"/>
        <v>328.26</v>
      </c>
      <c r="Q10" s="4">
        <f t="shared" si="2"/>
        <v>601.81000000000006</v>
      </c>
      <c r="R10" s="4">
        <f t="shared" si="3"/>
        <v>218.84</v>
      </c>
      <c r="S10" s="4">
        <f t="shared" si="4"/>
        <v>273.55</v>
      </c>
      <c r="T10" s="5">
        <f t="shared" si="5"/>
        <v>273.55</v>
      </c>
      <c r="U10" s="5">
        <f t="shared" si="6"/>
        <v>0</v>
      </c>
      <c r="V10" s="5">
        <f t="shared" si="7"/>
        <v>0</v>
      </c>
      <c r="W10" s="5">
        <f t="shared" si="8"/>
        <v>0</v>
      </c>
      <c r="X10" s="5">
        <f>SUM(Tabella120581119312[[#This Row],[Quadrimestre nov22-feb23]:[Quadrimestre lug25-ott25]])</f>
        <v>32</v>
      </c>
      <c r="AL10" s="1" t="s">
        <v>107</v>
      </c>
      <c r="AM10" s="1">
        <f>DR14</f>
        <v>0</v>
      </c>
      <c r="AN10" s="1">
        <f>SUMIF(E$4:E805,AL10,O$4:O805)</f>
        <v>300.76</v>
      </c>
      <c r="AO10" s="1">
        <f>DS14</f>
        <v>1783.0044444444445</v>
      </c>
      <c r="AP10" s="1">
        <f>SUMIF(E$4:E805,AL10,P$4:P805)</f>
        <v>1804.56</v>
      </c>
      <c r="AQ10" s="1">
        <f>DT14</f>
        <v>3566.008888888889</v>
      </c>
      <c r="AR10" s="1">
        <f>SUMIF(E$4:E805,AL10,Q$4:Q805)</f>
        <v>3563.4799999999996</v>
      </c>
      <c r="AS10" s="1">
        <f>DU14</f>
        <v>1426.4035555555556</v>
      </c>
      <c r="AT10" s="1">
        <f>SUMIF(E$4:E805,AL10,R$4:R805)</f>
        <v>1455.63</v>
      </c>
      <c r="AU10" s="1">
        <f>DV14</f>
        <v>1426.4035555555556</v>
      </c>
      <c r="AV10" s="1">
        <f>SUMIF(E$4:E805,AL10,S$4:S805)</f>
        <v>1410.73</v>
      </c>
      <c r="AW10" s="1">
        <f>DW14</f>
        <v>1426.4035555555556</v>
      </c>
      <c r="AX10" s="1">
        <f>SUMIF(E$4:E805,AL10,T$4:T805)</f>
        <v>1421.7</v>
      </c>
      <c r="AY10" s="1">
        <f>DX14</f>
        <v>0</v>
      </c>
      <c r="AZ10" s="1">
        <f>SUMIF(E$4:E805,AL10,U$4:U805)</f>
        <v>0</v>
      </c>
      <c r="BA10" s="1">
        <f>DY14</f>
        <v>0</v>
      </c>
      <c r="BB10" s="1">
        <f>SUMIF(E$4:E805,AL10,V$4:V805)</f>
        <v>0</v>
      </c>
      <c r="BC10" s="1">
        <f>DZ14</f>
        <v>0</v>
      </c>
      <c r="BD10" s="1">
        <f>SUMIF(E$4:E805,AL10,W$4:W805)</f>
        <v>0</v>
      </c>
      <c r="BE10" s="1">
        <f>Tabella322691220323[[#This Row],[Da Decreto1-4]]+Tabella322691220323[[#This Row],[Da Decreto5-8]]+Tabella322691220323[[#This Row],[Da Decreto9-12]]+Tabella322691220323[[#This Row],[Da Decreto13-16]]+Tabella322691220323[[#This Row],[Da Decreto17-20]]+Tabella322691220323[[#This Row],[Da Decreto21-24]]+Tabella322691220323[[#This Row],[Da Decreto25-28]]+Tabella322691220323[[#This Row],[Da Decreto29-32]]+Tabella322691220323[[#This Row],[Da Decreto33-36]]</f>
        <v>9628.224000000002</v>
      </c>
      <c r="BF10" s="1">
        <f>Tabella322691220323[[#This Row],[Previsto1-4]]+Tabella322691220323[[#This Row],[Previsto5-8]]+Tabella322691220323[[#This Row],[Previsto9-12]]+Tabella322691220323[[#This Row],[Previsto13-16]]+Tabella322691220323[[#This Row],[Previsto17-20]]+Tabella322691220323[[#This Row],[Previsto21-24]]+Tabella322691220323[[#This Row],[Previsto25-28]]+Tabella322691220323[[#This Row],[Previsto29-32]]+Tabella322691220323[[#This Row],[Previsto33-36]]</f>
        <v>9956.86</v>
      </c>
      <c r="BG10" s="95">
        <f>IFERROR(-(Tabella322691220323[[#This Row],[Totale Per OR Da Decreto]]-Tabella322691220323[[#This Row],[Totale Predetto]])/Tabella322691220323[[#This Row],[Totale Per OR Da Decreto]],0)</f>
        <v>3.413256691992194E-2</v>
      </c>
      <c r="BT10" s="73"/>
      <c r="BU10" s="72" t="s">
        <v>127</v>
      </c>
      <c r="BV10" s="73" t="s">
        <v>128</v>
      </c>
      <c r="BW10" s="72" t="s">
        <v>114</v>
      </c>
      <c r="BX10" s="72"/>
      <c r="BY10" s="54"/>
      <c r="BZ10" s="52" t="s">
        <v>122</v>
      </c>
      <c r="CA10" s="52" t="s">
        <v>122</v>
      </c>
      <c r="CB10" s="52" t="s">
        <v>122</v>
      </c>
      <c r="CC10" s="52" t="s">
        <v>122</v>
      </c>
      <c r="CD10" s="52" t="s">
        <v>122</v>
      </c>
      <c r="CE10" s="52" t="s">
        <v>122</v>
      </c>
      <c r="CF10" s="52" t="s">
        <v>122</v>
      </c>
      <c r="CG10" s="52" t="s">
        <v>122</v>
      </c>
      <c r="CH10" s="52" t="s">
        <v>122</v>
      </c>
      <c r="CI10" s="52" t="s">
        <v>122</v>
      </c>
      <c r="CJ10" s="52" t="s">
        <v>122</v>
      </c>
      <c r="CK10" s="52" t="s">
        <v>122</v>
      </c>
      <c r="CL10" s="52"/>
      <c r="CM10" s="52"/>
      <c r="CN10" s="52"/>
      <c r="CO10" s="52"/>
      <c r="CP10" s="52"/>
      <c r="CQ10" s="52"/>
      <c r="CR10" s="66"/>
      <c r="CS10" s="53">
        <f>IF(BZ10="X",$DH10/COUNTA($BZ10:$CQ10),0) +  IF(CA10="X",$DH10/COUNTA($BZ10:$CQ10),0)</f>
        <v>0</v>
      </c>
      <c r="CT10" s="53">
        <f>IF(CB10="X",$DH10/COUNTA($BZ10:$CQ10),0) +  IF(CC10="X",$DH10/COUNTA($BZ10:$CQ10),0)</f>
        <v>0</v>
      </c>
      <c r="CU10" s="53">
        <f>IF(CD10="X",$DH10/COUNTA($BZ10:$CQ10),0) +  IF(CE10="X",$DH10/COUNTA($BZ10:$CQ10),0)</f>
        <v>0</v>
      </c>
      <c r="CV10" s="53">
        <f>IF(CF10="X",$DH10/COUNTA($BZ10:$CQ10),0) +  IF(CG10="X",$DH10/COUNTA($BZ10:$CQ10),0)</f>
        <v>0</v>
      </c>
      <c r="CW10" s="53">
        <f>IF(CH10="X",$DH10/COUNTA($BZ10:$CQ10),0) +  IF(CI10="X",$DH10/COUNTA($BZ10:$CQ10),0)</f>
        <v>0</v>
      </c>
      <c r="CX10" s="53">
        <f>IF(CJ10="X",$DH10/COUNTA($BZ10:$CQ10),0) +  IF(CK10="X",$DH10/COUNTA($BZ10:$CQ10),0)</f>
        <v>0</v>
      </c>
      <c r="CY10" s="53">
        <f>IF(CL10="X",$DH10/COUNTA($BZ10:$CQ10),0) +  IF(CM10="X",$DH10/COUNTA($BZ10:$CQ10),0)</f>
        <v>0</v>
      </c>
      <c r="CZ10" s="53">
        <f>IF(CN10="X",$DH10/COUNTA($BZ10:$CQ10),0) +  IF(CO10="X",$DH10/COUNTA($BZ10:$CQ10),0)</f>
        <v>0</v>
      </c>
      <c r="DA10" s="53">
        <f>IF(CP10="X",$DH10/COUNTA($BZ10:$CQ10),0) +  IF(CQ10="X",$DH10/COUNTA($BZ10:$CQ10),0)</f>
        <v>0</v>
      </c>
      <c r="DB10" s="67">
        <f>SUM(CS10:DA10)</f>
        <v>0</v>
      </c>
      <c r="DC10" s="57"/>
      <c r="DE10" s="66"/>
      <c r="DF10" s="106">
        <f t="shared" si="10"/>
        <v>0</v>
      </c>
      <c r="DG10" s="66"/>
      <c r="DH10" s="104">
        <f>DF10*UniPerugia!$B$4</f>
        <v>0</v>
      </c>
      <c r="DQ10" s="7" t="s">
        <v>82</v>
      </c>
      <c r="DR10" s="5">
        <f>SUM(CS54:CS93)</f>
        <v>0</v>
      </c>
      <c r="DS10" s="5">
        <f>SUM(CT54:CT93)</f>
        <v>4546.6613333333335</v>
      </c>
      <c r="DT10" s="5">
        <f>SUM(CU54:CU93)</f>
        <v>9093.3226666666669</v>
      </c>
      <c r="DU10" s="5">
        <f>SUM(CV54:CV93)</f>
        <v>9093.3226666666669</v>
      </c>
      <c r="DV10" s="5">
        <f>SUM(CW54:CW93)</f>
        <v>9093.3226666666669</v>
      </c>
      <c r="DW10" s="5">
        <f>SUM(CX54:CX93)</f>
        <v>9093.3226666666669</v>
      </c>
      <c r="DX10" s="5">
        <f>SUM(CY54:CY93)</f>
        <v>0</v>
      </c>
      <c r="DY10" s="5">
        <f>SUM(CZ54:CZ93)</f>
        <v>0</v>
      </c>
      <c r="DZ10" s="5">
        <f>SUM(DA54:DA93)</f>
        <v>0</v>
      </c>
    </row>
    <row r="11" spans="2:130" ht="23.25">
      <c r="B11" s="5" t="s">
        <v>116</v>
      </c>
      <c r="C11" s="5" t="s">
        <v>117</v>
      </c>
      <c r="D11" s="5" t="s">
        <v>83</v>
      </c>
      <c r="E11" s="5" t="s">
        <v>110</v>
      </c>
      <c r="F11" s="5">
        <v>3</v>
      </c>
      <c r="G11" s="5">
        <v>3</v>
      </c>
      <c r="H11" s="5">
        <v>5</v>
      </c>
      <c r="I11" s="5">
        <v>35</v>
      </c>
      <c r="J11" s="5">
        <v>43</v>
      </c>
      <c r="K11" s="4">
        <v>53</v>
      </c>
      <c r="L11" s="4">
        <v>22</v>
      </c>
      <c r="M11" s="4">
        <v>8</v>
      </c>
      <c r="N11" s="4"/>
      <c r="O11" s="4">
        <f t="shared" si="0"/>
        <v>164.13</v>
      </c>
      <c r="P11" s="4">
        <f t="shared" si="1"/>
        <v>164.13</v>
      </c>
      <c r="Q11" s="4">
        <f t="shared" si="2"/>
        <v>273.55</v>
      </c>
      <c r="R11" s="4">
        <f t="shared" si="3"/>
        <v>1914.8500000000001</v>
      </c>
      <c r="S11" s="4">
        <f t="shared" si="4"/>
        <v>2352.5300000000002</v>
      </c>
      <c r="T11" s="5">
        <f t="shared" si="5"/>
        <v>2899.63</v>
      </c>
      <c r="U11" s="5">
        <f t="shared" si="6"/>
        <v>1203.6200000000001</v>
      </c>
      <c r="V11" s="5">
        <f t="shared" si="7"/>
        <v>437.68</v>
      </c>
      <c r="W11" s="5">
        <f t="shared" si="8"/>
        <v>0</v>
      </c>
      <c r="X11" s="5">
        <f>SUM(Tabella120581119312[[#This Row],[Quadrimestre nov22-feb23]:[Quadrimestre lug25-ott25]])</f>
        <v>172</v>
      </c>
      <c r="AL11" s="1" t="s">
        <v>110</v>
      </c>
      <c r="AM11" s="1">
        <f>DR15</f>
        <v>0</v>
      </c>
      <c r="AN11" s="1">
        <f>SUMIF(E$4:E806,AL11,O$4:O806)</f>
        <v>791.94999999999993</v>
      </c>
      <c r="AO11" s="1">
        <f>DS15</f>
        <v>1069.8026666666667</v>
      </c>
      <c r="AP11" s="1">
        <f>SUMIF(E$4:E806,AL11,P$4:P806)</f>
        <v>1066.48</v>
      </c>
      <c r="AQ11" s="1">
        <f>DT15</f>
        <v>2139.6053333333334</v>
      </c>
      <c r="AR11" s="1">
        <f>SUMIF(E$4:E806,AL11,Q$4:Q806)</f>
        <v>2143.3999999999996</v>
      </c>
      <c r="AS11" s="1">
        <f>DU15</f>
        <v>10623.14048</v>
      </c>
      <c r="AT11" s="1">
        <f>SUMIF(E$4:E806,AL11,R$4:R806)</f>
        <v>10608.7</v>
      </c>
      <c r="AU11" s="1">
        <f>DV15</f>
        <v>13399.278399999999</v>
      </c>
      <c r="AV11" s="1">
        <f>SUMIF(E$4:E806,AL11,S$4:S806)</f>
        <v>13425.28</v>
      </c>
      <c r="AW11" s="1">
        <f>DW15</f>
        <v>16175.41632</v>
      </c>
      <c r="AX11" s="1">
        <f>SUMIF(E$4:E806,AL11,T$4:T806)</f>
        <v>16186.580000000002</v>
      </c>
      <c r="AY11" s="1">
        <f>DX15</f>
        <v>5552.2758400000002</v>
      </c>
      <c r="AZ11" s="1">
        <f>SUMIF(E$4:E806,AL11,U$4:U806)</f>
        <v>5552.0300000000007</v>
      </c>
      <c r="BA11" s="1">
        <f>DY15</f>
        <v>2776.1379200000001</v>
      </c>
      <c r="BB11" s="1">
        <f>SUMIF(E$4:E806,AL11,V$4:V806)</f>
        <v>2790.94</v>
      </c>
      <c r="BC11" s="1">
        <f>DZ15</f>
        <v>0</v>
      </c>
      <c r="BD11" s="1">
        <f>SUMIF(E$4:E806,AL11,W$4:W806)</f>
        <v>0</v>
      </c>
      <c r="BE11" s="1">
        <f>Tabella322691220323[[#This Row],[Da Decreto1-4]]+Tabella322691220323[[#This Row],[Da Decreto5-8]]+Tabella322691220323[[#This Row],[Da Decreto9-12]]+Tabella322691220323[[#This Row],[Da Decreto13-16]]+Tabella322691220323[[#This Row],[Da Decreto17-20]]+Tabella322691220323[[#This Row],[Da Decreto21-24]]+Tabella322691220323[[#This Row],[Da Decreto25-28]]+Tabella322691220323[[#This Row],[Da Decreto29-32]]+Tabella322691220323[[#This Row],[Da Decreto33-36]]</f>
        <v>51735.65696</v>
      </c>
      <c r="BF11" s="1">
        <f>Tabella322691220323[[#This Row],[Previsto1-4]]+Tabella322691220323[[#This Row],[Previsto5-8]]+Tabella322691220323[[#This Row],[Previsto9-12]]+Tabella322691220323[[#This Row],[Previsto13-16]]+Tabella322691220323[[#This Row],[Previsto17-20]]+Tabella322691220323[[#This Row],[Previsto21-24]]+Tabella322691220323[[#This Row],[Previsto25-28]]+Tabella322691220323[[#This Row],[Previsto29-32]]+Tabella322691220323[[#This Row],[Previsto33-36]]</f>
        <v>52565.36</v>
      </c>
      <c r="BG11" s="95">
        <f>IFERROR(-(Tabella322691220323[[#This Row],[Totale Per OR Da Decreto]]-Tabella322691220323[[#This Row],[Totale Predetto]])/Tabella322691220323[[#This Row],[Totale Per OR Da Decreto]],0)</f>
        <v>1.6037353901613628E-2</v>
      </c>
      <c r="BT11" s="73"/>
      <c r="BU11" s="72" t="s">
        <v>129</v>
      </c>
      <c r="BV11" s="73" t="s">
        <v>130</v>
      </c>
      <c r="BW11" s="72" t="s">
        <v>114</v>
      </c>
      <c r="BX11" s="72"/>
      <c r="BY11" s="54"/>
      <c r="BZ11" s="52" t="s">
        <v>122</v>
      </c>
      <c r="CA11" s="52" t="s">
        <v>122</v>
      </c>
      <c r="CB11" s="52" t="s">
        <v>122</v>
      </c>
      <c r="CC11" s="52" t="s">
        <v>122</v>
      </c>
      <c r="CD11" s="52" t="s">
        <v>122</v>
      </c>
      <c r="CE11" s="52" t="s">
        <v>122</v>
      </c>
      <c r="CF11" s="52" t="s">
        <v>122</v>
      </c>
      <c r="CG11" s="52" t="s">
        <v>122</v>
      </c>
      <c r="CH11" s="52" t="s">
        <v>122</v>
      </c>
      <c r="CI11" s="52" t="s">
        <v>122</v>
      </c>
      <c r="CJ11" s="52" t="s">
        <v>122</v>
      </c>
      <c r="CK11" s="52" t="s">
        <v>122</v>
      </c>
      <c r="CL11" s="52"/>
      <c r="CM11" s="52"/>
      <c r="CN11" s="52"/>
      <c r="CO11" s="52"/>
      <c r="CP11" s="52"/>
      <c r="CQ11" s="52"/>
      <c r="CR11" s="66"/>
      <c r="CS11" s="53">
        <f>IF(BZ11="X",$DH11/COUNTA($BZ11:$CQ11),0) +  IF(CA11="X",$DH11/COUNTA($BZ11:$CQ11),0)</f>
        <v>0</v>
      </c>
      <c r="CT11" s="53">
        <f>IF(CB11="X",$DH11/COUNTA($BZ11:$CQ11),0) +  IF(CC11="X",$DH11/COUNTA($BZ11:$CQ11),0)</f>
        <v>0</v>
      </c>
      <c r="CU11" s="53">
        <f>IF(CD11="X",$DH11/COUNTA($BZ11:$CQ11),0) +  IF(CE11="X",$DH11/COUNTA($BZ11:$CQ11),0)</f>
        <v>0</v>
      </c>
      <c r="CV11" s="53">
        <f>IF(CF11="X",$DH11/COUNTA($BZ11:$CQ11),0) +  IF(CG11="X",$DH11/COUNTA($BZ11:$CQ11),0)</f>
        <v>0</v>
      </c>
      <c r="CW11" s="53">
        <f>IF(CH11="X",$DH11/COUNTA($BZ11:$CQ11),0) +  IF(CI11="X",$DH11/COUNTA($BZ11:$CQ11),0)</f>
        <v>0</v>
      </c>
      <c r="CX11" s="53">
        <f>IF(CJ11="X",$DH11/COUNTA($BZ11:$CQ11),0) +  IF(CK11="X",$DH11/COUNTA($BZ11:$CQ11),0)</f>
        <v>0</v>
      </c>
      <c r="CY11" s="53">
        <f>IF(CL11="X",$DH11/COUNTA($BZ11:$CQ11),0) +  IF(CM11="X",$DH11/COUNTA($BZ11:$CQ11),0)</f>
        <v>0</v>
      </c>
      <c r="CZ11" s="53">
        <f>IF(CN11="X",$DH11/COUNTA($BZ11:$CQ11),0) +  IF(CO11="X",$DH11/COUNTA($BZ11:$CQ11),0)</f>
        <v>0</v>
      </c>
      <c r="DA11" s="53">
        <f>IF(CP11="X",$DH11/COUNTA($BZ11:$CQ11),0) +  IF(CQ11="X",$DH11/COUNTA($BZ11:$CQ11),0)</f>
        <v>0</v>
      </c>
      <c r="DB11" s="67">
        <f>SUM(CS11:DA11)</f>
        <v>0</v>
      </c>
      <c r="DC11" s="57"/>
      <c r="DE11" s="66"/>
      <c r="DF11" s="106">
        <f t="shared" si="10"/>
        <v>0</v>
      </c>
      <c r="DG11" s="66"/>
      <c r="DH11" s="104">
        <f>DF11*UniPerugia!$B$4</f>
        <v>0</v>
      </c>
      <c r="DQ11" s="7" t="s">
        <v>112</v>
      </c>
      <c r="DR11" s="5">
        <f>SUM(CS95:CS101)</f>
        <v>0</v>
      </c>
      <c r="DS11" s="5">
        <f>SUM(CT95:CT101)</f>
        <v>0</v>
      </c>
      <c r="DT11" s="5">
        <f>SUM(CU95:CU101)</f>
        <v>0</v>
      </c>
      <c r="DU11" s="5">
        <f>SUM(CV95:CV101)</f>
        <v>0</v>
      </c>
      <c r="DV11" s="5">
        <f>SUM(CW95:CW101)</f>
        <v>0</v>
      </c>
      <c r="DW11" s="5">
        <f>SUM(CX95:CX101)</f>
        <v>0</v>
      </c>
      <c r="DX11" s="5">
        <f>SUM(CY95:CY101)</f>
        <v>0</v>
      </c>
      <c r="DY11" s="5">
        <f>SUM(CZ95:CZ101)</f>
        <v>0</v>
      </c>
      <c r="DZ11" s="5">
        <f>SUM(DA95:DA101)</f>
        <v>0</v>
      </c>
    </row>
    <row r="12" spans="2:130" ht="23.25">
      <c r="B12" s="5" t="s">
        <v>131</v>
      </c>
      <c r="C12" s="5" t="s">
        <v>132</v>
      </c>
      <c r="D12" s="5" t="s">
        <v>108</v>
      </c>
      <c r="E12" s="5" t="s">
        <v>56</v>
      </c>
      <c r="F12" s="5">
        <v>76</v>
      </c>
      <c r="G12" s="5">
        <v>86</v>
      </c>
      <c r="H12" s="5">
        <v>101</v>
      </c>
      <c r="I12" s="5">
        <v>26</v>
      </c>
      <c r="J12" s="5">
        <v>26</v>
      </c>
      <c r="K12" s="4">
        <v>25</v>
      </c>
      <c r="L12" s="4">
        <v>0</v>
      </c>
      <c r="M12" s="4">
        <v>0</v>
      </c>
      <c r="N12" s="4"/>
      <c r="O12" s="4">
        <f t="shared" si="0"/>
        <v>4075.12</v>
      </c>
      <c r="P12" s="4">
        <f t="shared" si="1"/>
        <v>4611.32</v>
      </c>
      <c r="Q12" s="4">
        <f t="shared" si="2"/>
        <v>5415.62</v>
      </c>
      <c r="R12" s="4">
        <f t="shared" si="3"/>
        <v>1394.12</v>
      </c>
      <c r="S12" s="4">
        <f t="shared" si="4"/>
        <v>1394.12</v>
      </c>
      <c r="T12" s="5">
        <f t="shared" si="5"/>
        <v>1340.5</v>
      </c>
      <c r="U12" s="5">
        <f t="shared" si="6"/>
        <v>0</v>
      </c>
      <c r="V12" s="5">
        <f t="shared" si="7"/>
        <v>0</v>
      </c>
      <c r="W12" s="5">
        <f t="shared" si="8"/>
        <v>0</v>
      </c>
      <c r="X12" s="5">
        <f>SUM(Tabella120581119312[[#This Row],[Quadrimestre nov22-feb23]:[Quadrimestre lug25-ott25]])</f>
        <v>340</v>
      </c>
      <c r="AL12" s="1" t="s">
        <v>133</v>
      </c>
      <c r="AM12" s="1">
        <f>DR16</f>
        <v>0</v>
      </c>
      <c r="AN12" s="1">
        <f>SUMIF(E$4:E807,AL12,O$4:O807)</f>
        <v>0</v>
      </c>
      <c r="AO12" s="1">
        <f>DS16</f>
        <v>0</v>
      </c>
      <c r="AP12" s="1">
        <f>SUMIF(E$4:E807,AL12,P$4:P807)</f>
        <v>0</v>
      </c>
      <c r="AQ12" s="1">
        <f>DT16</f>
        <v>0</v>
      </c>
      <c r="AR12" s="1">
        <f>SUMIF(E$4:E807,AL12,Q$4:Q807)</f>
        <v>0</v>
      </c>
      <c r="AS12" s="1">
        <f>DU16</f>
        <v>0</v>
      </c>
      <c r="AT12" s="1">
        <f>SUMIF(E$4:E807,AL12,R$4:R807)</f>
        <v>0</v>
      </c>
      <c r="AU12" s="1">
        <f>DV16</f>
        <v>0</v>
      </c>
      <c r="AV12" s="1">
        <f>SUMIF(E$4:E807,AL12,S$4:S807)</f>
        <v>0</v>
      </c>
      <c r="AW12" s="1">
        <f>DW16</f>
        <v>0</v>
      </c>
      <c r="AX12" s="1">
        <f>SUMIF(E$4:E807,AL12,T$4:T807)</f>
        <v>0</v>
      </c>
      <c r="AY12" s="1">
        <f>DX16</f>
        <v>0</v>
      </c>
      <c r="AZ12" s="1">
        <f>SUMIF(E$4:E807,AL12,U$4:U807)</f>
        <v>0</v>
      </c>
      <c r="BA12" s="1">
        <f>DY16</f>
        <v>0</v>
      </c>
      <c r="BB12" s="1">
        <f>SUMIF(E$4:E807,AL12,V$4:V807)</f>
        <v>0</v>
      </c>
      <c r="BC12" s="1">
        <f>DZ16</f>
        <v>0</v>
      </c>
      <c r="BD12" s="1">
        <f>SUMIF(E$4:E807,AL12,W$4:W807)</f>
        <v>0</v>
      </c>
      <c r="BE12" s="1">
        <f>Tabella322691220323[[#This Row],[Da Decreto1-4]]+Tabella322691220323[[#This Row],[Da Decreto5-8]]+Tabella322691220323[[#This Row],[Da Decreto9-12]]+Tabella322691220323[[#This Row],[Da Decreto13-16]]+Tabella322691220323[[#This Row],[Da Decreto17-20]]+Tabella322691220323[[#This Row],[Da Decreto21-24]]+Tabella322691220323[[#This Row],[Da Decreto25-28]]+Tabella322691220323[[#This Row],[Da Decreto29-32]]+Tabella322691220323[[#This Row],[Da Decreto33-36]]</f>
        <v>0</v>
      </c>
      <c r="BF12" s="1">
        <f>Tabella322691220323[[#This Row],[Previsto1-4]]+Tabella322691220323[[#This Row],[Previsto5-8]]+Tabella322691220323[[#This Row],[Previsto9-12]]+Tabella322691220323[[#This Row],[Previsto13-16]]+Tabella322691220323[[#This Row],[Previsto17-20]]+Tabella322691220323[[#This Row],[Previsto21-24]]+Tabella322691220323[[#This Row],[Previsto25-28]]+Tabella322691220323[[#This Row],[Previsto29-32]]+Tabella322691220323[[#This Row],[Previsto33-36]]</f>
        <v>0</v>
      </c>
      <c r="BG12" s="95">
        <f>IFERROR(-(Tabella322691220323[[#This Row],[Totale Per OR Da Decreto]]-Tabella322691220323[[#This Row],[Totale Predetto]])/Tabella322691220323[[#This Row],[Totale Per OR Da Decreto]],0)</f>
        <v>0</v>
      </c>
      <c r="BT12" s="73"/>
      <c r="BU12" s="72" t="s">
        <v>134</v>
      </c>
      <c r="BV12" s="73" t="s">
        <v>135</v>
      </c>
      <c r="BW12" s="72" t="s">
        <v>114</v>
      </c>
      <c r="BX12" s="72"/>
      <c r="BY12" s="54"/>
      <c r="BZ12" s="52" t="s">
        <v>122</v>
      </c>
      <c r="CA12" s="52" t="s">
        <v>122</v>
      </c>
      <c r="CB12" s="52" t="s">
        <v>122</v>
      </c>
      <c r="CC12" s="52" t="s">
        <v>122</v>
      </c>
      <c r="CD12" s="52" t="s">
        <v>122</v>
      </c>
      <c r="CE12" s="52" t="s">
        <v>122</v>
      </c>
      <c r="CF12" s="52" t="s">
        <v>122</v>
      </c>
      <c r="CG12" s="52" t="s">
        <v>122</v>
      </c>
      <c r="CH12" s="52" t="s">
        <v>122</v>
      </c>
      <c r="CI12" s="52" t="s">
        <v>122</v>
      </c>
      <c r="CJ12" s="52" t="s">
        <v>122</v>
      </c>
      <c r="CK12" s="52" t="s">
        <v>122</v>
      </c>
      <c r="CL12" s="52"/>
      <c r="CM12" s="52"/>
      <c r="CN12" s="52"/>
      <c r="CO12" s="52"/>
      <c r="CP12" s="52"/>
      <c r="CQ12" s="52"/>
      <c r="CR12" s="66"/>
      <c r="CS12" s="53">
        <f>IF(BZ12="X",$DH12/COUNTA($BZ12:$CQ12),0) +  IF(CA12="X",$DH12/COUNTA($BZ12:$CQ12),0)</f>
        <v>0</v>
      </c>
      <c r="CT12" s="53">
        <f>IF(CB12="X",$DH12/COUNTA($BZ12:$CQ12),0) +  IF(CC12="X",$DH12/COUNTA($BZ12:$CQ12),0)</f>
        <v>0</v>
      </c>
      <c r="CU12" s="53">
        <f>IF(CD12="X",$DH12/COUNTA($BZ12:$CQ12),0) +  IF(CE12="X",$DH12/COUNTA($BZ12:$CQ12),0)</f>
        <v>0</v>
      </c>
      <c r="CV12" s="53">
        <f>IF(CF12="X",$DH12/COUNTA($BZ12:$CQ12),0) +  IF(CG12="X",$DH12/COUNTA($BZ12:$CQ12),0)</f>
        <v>0</v>
      </c>
      <c r="CW12" s="53">
        <f>IF(CH12="X",$DH12/COUNTA($BZ12:$CQ12),0) +  IF(CI12="X",$DH12/COUNTA($BZ12:$CQ12),0)</f>
        <v>0</v>
      </c>
      <c r="CX12" s="53">
        <f>IF(CJ12="X",$DH12/COUNTA($BZ12:$CQ12),0) +  IF(CK12="X",$DH12/COUNTA($BZ12:$CQ12),0)</f>
        <v>0</v>
      </c>
      <c r="CY12" s="53">
        <f>IF(CL12="X",$DH12/COUNTA($BZ12:$CQ12),0) +  IF(CM12="X",$DH12/COUNTA($BZ12:$CQ12),0)</f>
        <v>0</v>
      </c>
      <c r="CZ12" s="53">
        <f>IF(CN12="X",$DH12/COUNTA($BZ12:$CQ12),0) +  IF(CO12="X",$DH12/COUNTA($BZ12:$CQ12),0)</f>
        <v>0</v>
      </c>
      <c r="DA12" s="53">
        <f>IF(CP12="X",$DH12/COUNTA($BZ12:$CQ12),0) +  IF(CQ12="X",$DH12/COUNTA($BZ12:$CQ12),0)</f>
        <v>0</v>
      </c>
      <c r="DB12" s="67">
        <f>SUM(CS12:DA12)</f>
        <v>0</v>
      </c>
      <c r="DC12" s="57"/>
      <c r="DE12" s="66"/>
      <c r="DF12" s="106">
        <f t="shared" si="10"/>
        <v>0</v>
      </c>
      <c r="DG12" s="66"/>
      <c r="DH12" s="104">
        <f>DF12*UniPerugia!$B$4</f>
        <v>0</v>
      </c>
      <c r="DQ12" s="7" t="s">
        <v>119</v>
      </c>
      <c r="DR12" s="5">
        <f>SUM(CS103:CS109)</f>
        <v>0</v>
      </c>
      <c r="DS12" s="5">
        <f>SUM(CT103:CT109)</f>
        <v>0</v>
      </c>
      <c r="DT12" s="5">
        <f>SUM(CU103:CU109)</f>
        <v>0</v>
      </c>
      <c r="DU12" s="5">
        <f>SUM(CV103:CV109)</f>
        <v>0</v>
      </c>
      <c r="DV12" s="5">
        <f>SUM(CW103:CW109)</f>
        <v>0</v>
      </c>
      <c r="DW12" s="5">
        <f>SUM(CX103:CX109)</f>
        <v>0</v>
      </c>
      <c r="DX12" s="5">
        <f>SUM(CY103:CY109)</f>
        <v>0</v>
      </c>
      <c r="DY12" s="5">
        <f>SUM(CZ103:CZ109)</f>
        <v>0</v>
      </c>
      <c r="DZ12" s="5">
        <f>SUM(DA103:DA109)</f>
        <v>0</v>
      </c>
    </row>
    <row r="13" spans="2:130" ht="23.25">
      <c r="B13" s="5" t="s">
        <v>131</v>
      </c>
      <c r="C13" s="5" t="s">
        <v>132</v>
      </c>
      <c r="D13" s="5" t="s">
        <v>108</v>
      </c>
      <c r="E13" s="5" t="s">
        <v>82</v>
      </c>
      <c r="F13" s="5">
        <v>0</v>
      </c>
      <c r="G13" s="5">
        <v>15</v>
      </c>
      <c r="H13" s="5">
        <v>30</v>
      </c>
      <c r="I13" s="5">
        <v>31</v>
      </c>
      <c r="J13" s="5">
        <v>34</v>
      </c>
      <c r="K13" s="4">
        <v>30</v>
      </c>
      <c r="L13" s="4">
        <v>0</v>
      </c>
      <c r="M13" s="4">
        <v>0</v>
      </c>
      <c r="N13" s="4"/>
      <c r="O13" s="4">
        <f t="shared" si="0"/>
        <v>0</v>
      </c>
      <c r="P13" s="4">
        <f t="shared" si="1"/>
        <v>804.3</v>
      </c>
      <c r="Q13" s="4">
        <f t="shared" si="2"/>
        <v>1608.6</v>
      </c>
      <c r="R13" s="4">
        <f t="shared" si="3"/>
        <v>1662.22</v>
      </c>
      <c r="S13" s="4">
        <f t="shared" si="4"/>
        <v>1823.08</v>
      </c>
      <c r="T13" s="5">
        <f t="shared" si="5"/>
        <v>1608.6</v>
      </c>
      <c r="U13" s="5">
        <f t="shared" si="6"/>
        <v>0</v>
      </c>
      <c r="V13" s="5">
        <f t="shared" si="7"/>
        <v>0</v>
      </c>
      <c r="W13" s="5">
        <f t="shared" si="8"/>
        <v>0</v>
      </c>
      <c r="X13" s="5">
        <f>SUM(Tabella120581119312[[#This Row],[Quadrimestre nov22-feb23]:[Quadrimestre lug25-ott25]])</f>
        <v>140</v>
      </c>
      <c r="BT13" s="73"/>
      <c r="BU13" s="72" t="s">
        <v>136</v>
      </c>
      <c r="BV13" s="73" t="s">
        <v>137</v>
      </c>
      <c r="BW13" s="72" t="s">
        <v>114</v>
      </c>
      <c r="BX13" s="72"/>
      <c r="BY13" s="54"/>
      <c r="BZ13" s="52" t="s">
        <v>122</v>
      </c>
      <c r="CA13" s="52" t="s">
        <v>122</v>
      </c>
      <c r="CB13" s="52" t="s">
        <v>122</v>
      </c>
      <c r="CC13" s="52" t="s">
        <v>122</v>
      </c>
      <c r="CD13" s="52" t="s">
        <v>122</v>
      </c>
      <c r="CE13" s="52" t="s">
        <v>122</v>
      </c>
      <c r="CF13" s="52" t="s">
        <v>122</v>
      </c>
      <c r="CG13" s="52" t="s">
        <v>122</v>
      </c>
      <c r="CH13" s="52" t="s">
        <v>122</v>
      </c>
      <c r="CI13" s="52" t="s">
        <v>122</v>
      </c>
      <c r="CJ13" s="52" t="s">
        <v>122</v>
      </c>
      <c r="CK13" s="52" t="s">
        <v>122</v>
      </c>
      <c r="CL13" s="52"/>
      <c r="CM13" s="52"/>
      <c r="CN13" s="52"/>
      <c r="CO13" s="52"/>
      <c r="CP13" s="52"/>
      <c r="CQ13" s="52"/>
      <c r="CR13" s="66"/>
      <c r="CS13" s="53">
        <f>IF(BZ13="X",$DH13/COUNTA($BZ13:$CQ13),0) +  IF(CA13="X",$DH13/COUNTA($BZ13:$CQ13),0)</f>
        <v>0</v>
      </c>
      <c r="CT13" s="53">
        <f>IF(CB13="X",$DH13/COUNTA($BZ13:$CQ13),0) +  IF(CC13="X",$DH13/COUNTA($BZ13:$CQ13),0)</f>
        <v>0</v>
      </c>
      <c r="CU13" s="53">
        <f>IF(CD13="X",$DH13/COUNTA($BZ13:$CQ13),0) +  IF(CE13="X",$DH13/COUNTA($BZ13:$CQ13),0)</f>
        <v>0</v>
      </c>
      <c r="CV13" s="53">
        <f>IF(CF13="X",$DH13/COUNTA($BZ13:$CQ13),0) +  IF(CG13="X",$DH13/COUNTA($BZ13:$CQ13),0)</f>
        <v>0</v>
      </c>
      <c r="CW13" s="53">
        <f>IF(CH13="X",$DH13/COUNTA($BZ13:$CQ13),0) +  IF(CI13="X",$DH13/COUNTA($BZ13:$CQ13),0)</f>
        <v>0</v>
      </c>
      <c r="CX13" s="53">
        <f>IF(CJ13="X",$DH13/COUNTA($BZ13:$CQ13),0) +  IF(CK13="X",$DH13/COUNTA($BZ13:$CQ13),0)</f>
        <v>0</v>
      </c>
      <c r="CY13" s="53">
        <f>IF(CL13="X",$DH13/COUNTA($BZ13:$CQ13),0) +  IF(CM13="X",$DH13/COUNTA($BZ13:$CQ13),0)</f>
        <v>0</v>
      </c>
      <c r="CZ13" s="53">
        <f>IF(CN13="X",$DH13/COUNTA($BZ13:$CQ13),0) +  IF(CO13="X",$DH13/COUNTA($BZ13:$CQ13),0)</f>
        <v>0</v>
      </c>
      <c r="DA13" s="53">
        <f>IF(CP13="X",$DH13/COUNTA($BZ13:$CQ13),0) +  IF(CQ13="X",$DH13/COUNTA($BZ13:$CQ13),0)</f>
        <v>0</v>
      </c>
      <c r="DB13" s="67">
        <f>SUM(CS13:DA13)</f>
        <v>0</v>
      </c>
      <c r="DC13" s="57"/>
      <c r="DE13" s="66"/>
      <c r="DF13" s="106">
        <f t="shared" si="10"/>
        <v>0</v>
      </c>
      <c r="DG13" s="66"/>
      <c r="DH13" s="104">
        <f>DF13*UniPerugia!$B$4</f>
        <v>0</v>
      </c>
      <c r="DQ13" s="7" t="s">
        <v>124</v>
      </c>
      <c r="DR13" s="5">
        <f>SUM(CS111:CS116)</f>
        <v>0</v>
      </c>
      <c r="DS13" s="5">
        <f>SUM(CT111:CT116)</f>
        <v>0</v>
      </c>
      <c r="DT13" s="5">
        <f>SUM(CU111:CU116)</f>
        <v>0</v>
      </c>
      <c r="DU13" s="5">
        <f>SUM(CV111:CV116)</f>
        <v>0</v>
      </c>
      <c r="DV13" s="5">
        <f>SUM(CW111:CW116)</f>
        <v>0</v>
      </c>
      <c r="DW13" s="5">
        <f>SUM(CX111:CX116)</f>
        <v>0</v>
      </c>
      <c r="DX13" s="5">
        <f>SUM(CY111:CY116)</f>
        <v>0</v>
      </c>
      <c r="DY13" s="5">
        <f>SUM(CZ111:CZ116)</f>
        <v>0</v>
      </c>
      <c r="DZ13" s="5">
        <f>SUM(DA111:DA116)</f>
        <v>0</v>
      </c>
    </row>
    <row r="14" spans="2:130" ht="23.25">
      <c r="B14" s="5" t="s">
        <v>131</v>
      </c>
      <c r="C14" s="5" t="s">
        <v>132</v>
      </c>
      <c r="D14" s="5" t="s">
        <v>108</v>
      </c>
      <c r="E14" s="5" t="s">
        <v>107</v>
      </c>
      <c r="F14" s="5">
        <v>1</v>
      </c>
      <c r="G14" s="5">
        <v>6</v>
      </c>
      <c r="H14" s="5">
        <v>11</v>
      </c>
      <c r="I14" s="5">
        <v>4</v>
      </c>
      <c r="J14" s="5">
        <v>5</v>
      </c>
      <c r="K14" s="4">
        <v>5</v>
      </c>
      <c r="L14" s="4">
        <v>0</v>
      </c>
      <c r="M14" s="4">
        <v>0</v>
      </c>
      <c r="N14" s="4"/>
      <c r="O14" s="4">
        <f t="shared" si="0"/>
        <v>53.62</v>
      </c>
      <c r="P14" s="4">
        <f t="shared" si="1"/>
        <v>321.71999999999997</v>
      </c>
      <c r="Q14" s="4">
        <f t="shared" si="2"/>
        <v>589.81999999999994</v>
      </c>
      <c r="R14" s="4">
        <f t="shared" si="3"/>
        <v>214.48</v>
      </c>
      <c r="S14" s="4">
        <f t="shared" si="4"/>
        <v>268.09999999999997</v>
      </c>
      <c r="T14" s="5">
        <f t="shared" si="5"/>
        <v>268.09999999999997</v>
      </c>
      <c r="U14" s="5">
        <f t="shared" si="6"/>
        <v>0</v>
      </c>
      <c r="V14" s="5">
        <f t="shared" si="7"/>
        <v>0</v>
      </c>
      <c r="W14" s="5">
        <f t="shared" si="8"/>
        <v>0</v>
      </c>
      <c r="X14" s="5">
        <f>SUM(Tabella120581119312[[#This Row],[Quadrimestre nov22-feb23]:[Quadrimestre lug25-ott25]])</f>
        <v>32</v>
      </c>
      <c r="AS14" s="96"/>
      <c r="AT14" s="97" t="s">
        <v>138</v>
      </c>
      <c r="AU14" s="102"/>
      <c r="AV14" s="103">
        <f>AM5+AO5+AQ5+AS5+AU5+AM6++AO6+AQ6+AS6+AU6+AY5+AY6+AY7+AY8+AY9+AY10+AY11+AY12+BA5+BA6+BA7+BA8+BA9+BA10+BA11+BA12+BC5+BC6+BC7+BC8+BC9+BC10+BC12+BC11+AU7+AS7++AQ7+AO7+AM7+AM8+AM9+AM10+AM11+AO8+AO9+AO10+AO11+AO12+AM12+AQ8+AQ9+AQ10+AQ11+AQ12+AS8+AS9+AS10+AS11+AS12+AU8+AU9+AU10+AU11+AU12+AW5+AW6+AW7+AW8+AW9+AW10+AW11+AW12</f>
        <v>204599.76000000004</v>
      </c>
      <c r="BT14" s="73"/>
      <c r="BU14" s="72" t="s">
        <v>139</v>
      </c>
      <c r="BV14" s="73" t="s">
        <v>140</v>
      </c>
      <c r="BW14" s="72" t="s">
        <v>114</v>
      </c>
      <c r="BX14" s="72"/>
      <c r="BY14" s="54"/>
      <c r="BZ14" s="52" t="s">
        <v>122</v>
      </c>
      <c r="CA14" s="52" t="s">
        <v>122</v>
      </c>
      <c r="CB14" s="52" t="s">
        <v>122</v>
      </c>
      <c r="CC14" s="52" t="s">
        <v>122</v>
      </c>
      <c r="CD14" s="52" t="s">
        <v>122</v>
      </c>
      <c r="CE14" s="52" t="s">
        <v>122</v>
      </c>
      <c r="CF14" s="52" t="s">
        <v>122</v>
      </c>
      <c r="CG14" s="52" t="s">
        <v>122</v>
      </c>
      <c r="CH14" s="52" t="s">
        <v>122</v>
      </c>
      <c r="CI14" s="52" t="s">
        <v>122</v>
      </c>
      <c r="CJ14" s="52" t="s">
        <v>122</v>
      </c>
      <c r="CK14" s="52" t="s">
        <v>122</v>
      </c>
      <c r="CL14" s="52"/>
      <c r="CM14" s="52"/>
      <c r="CN14" s="52"/>
      <c r="CO14" s="52"/>
      <c r="CP14" s="52"/>
      <c r="CQ14" s="52"/>
      <c r="CR14" s="66"/>
      <c r="CS14" s="53">
        <f>IF(BZ14="X",$DH14/COUNTA($BZ14:$CQ14),0) +  IF(CA14="X",$DH14/COUNTA($BZ14:$CQ14),0)</f>
        <v>0</v>
      </c>
      <c r="CT14" s="53">
        <f>IF(CB14="X",$DH14/COUNTA($BZ14:$CQ14),0) +  IF(CC14="X",$DH14/COUNTA($BZ14:$CQ14),0)</f>
        <v>0</v>
      </c>
      <c r="CU14" s="53">
        <f>IF(CD14="X",$DH14/COUNTA($BZ14:$CQ14),0) +  IF(CE14="X",$DH14/COUNTA($BZ14:$CQ14),0)</f>
        <v>0</v>
      </c>
      <c r="CV14" s="53">
        <f>IF(CF14="X",$DH14/COUNTA($BZ14:$CQ14),0) +  IF(CG14="X",$DH14/COUNTA($BZ14:$CQ14),0)</f>
        <v>0</v>
      </c>
      <c r="CW14" s="53">
        <f>IF(CH14="X",$DH14/COUNTA($BZ14:$CQ14),0) +  IF(CI14="X",$DH14/COUNTA($BZ14:$CQ14),0)</f>
        <v>0</v>
      </c>
      <c r="CX14" s="53">
        <f>IF(CJ14="X",$DH14/COUNTA($BZ14:$CQ14),0) +  IF(CK14="X",$DH14/COUNTA($BZ14:$CQ14),0)</f>
        <v>0</v>
      </c>
      <c r="CY14" s="53">
        <f>IF(CL14="X",$DH14/COUNTA($BZ14:$CQ14),0) +  IF(CM14="X",$DH14/COUNTA($BZ14:$CQ14),0)</f>
        <v>0</v>
      </c>
      <c r="CZ14" s="53">
        <f>IF(CN14="X",$DH14/COUNTA($BZ14:$CQ14),0) +  IF(CO14="X",$DH14/COUNTA($BZ14:$CQ14),0)</f>
        <v>0</v>
      </c>
      <c r="DA14" s="53">
        <f>IF(CP14="X",$DH14/COUNTA($BZ14:$CQ14),0) +  IF(CQ14="X",$DH14/COUNTA($BZ14:$CQ14),0)</f>
        <v>0</v>
      </c>
      <c r="DB14" s="67">
        <f>SUM(CS14:DA14)</f>
        <v>0</v>
      </c>
      <c r="DC14" s="57"/>
      <c r="DE14" s="66"/>
      <c r="DF14" s="106">
        <f t="shared" si="10"/>
        <v>0</v>
      </c>
      <c r="DG14" s="66"/>
      <c r="DH14" s="104">
        <f>DF14*UniPerugia!$B$4</f>
        <v>0</v>
      </c>
      <c r="DQ14" s="7" t="s">
        <v>107</v>
      </c>
      <c r="DR14" s="5">
        <f>SUM(CS118:CS126)</f>
        <v>0</v>
      </c>
      <c r="DS14" s="5">
        <f>SUM(CT118:CT126)</f>
        <v>1783.0044444444445</v>
      </c>
      <c r="DT14" s="5">
        <f>SUM(CU118:CU126)</f>
        <v>3566.008888888889</v>
      </c>
      <c r="DU14" s="5">
        <f>SUM(CV118:CV126)</f>
        <v>1426.4035555555556</v>
      </c>
      <c r="DV14" s="5">
        <f>SUM(CW118:CW126)</f>
        <v>1426.4035555555556</v>
      </c>
      <c r="DW14" s="5">
        <f>SUM(CX118:CX126)</f>
        <v>1426.4035555555556</v>
      </c>
      <c r="DX14" s="5">
        <f>SUM(CY118:CY126)</f>
        <v>0</v>
      </c>
      <c r="DY14" s="5">
        <f>SUM(CZ118:CZ126)</f>
        <v>0</v>
      </c>
      <c r="DZ14" s="5">
        <f>SUM(DA118:DA126)</f>
        <v>0</v>
      </c>
    </row>
    <row r="15" spans="2:130" ht="23.25">
      <c r="B15" s="5" t="s">
        <v>131</v>
      </c>
      <c r="C15" s="5" t="s">
        <v>132</v>
      </c>
      <c r="D15" s="5" t="s">
        <v>108</v>
      </c>
      <c r="E15" s="5" t="s">
        <v>110</v>
      </c>
      <c r="F15" s="5">
        <v>3</v>
      </c>
      <c r="G15" s="5">
        <v>3</v>
      </c>
      <c r="H15" s="5">
        <v>5</v>
      </c>
      <c r="I15" s="5">
        <v>35</v>
      </c>
      <c r="J15" s="5">
        <v>43</v>
      </c>
      <c r="K15" s="4">
        <v>53</v>
      </c>
      <c r="L15" s="4">
        <v>18</v>
      </c>
      <c r="M15" s="4">
        <v>8</v>
      </c>
      <c r="N15" s="4"/>
      <c r="O15" s="4">
        <f t="shared" si="0"/>
        <v>160.85999999999999</v>
      </c>
      <c r="P15" s="4">
        <f t="shared" si="1"/>
        <v>160.85999999999999</v>
      </c>
      <c r="Q15" s="4">
        <f t="shared" si="2"/>
        <v>268.09999999999997</v>
      </c>
      <c r="R15" s="4">
        <f t="shared" si="3"/>
        <v>1876.6999999999998</v>
      </c>
      <c r="S15" s="4">
        <f t="shared" si="4"/>
        <v>2305.66</v>
      </c>
      <c r="T15" s="5">
        <f t="shared" si="5"/>
        <v>2841.8599999999997</v>
      </c>
      <c r="U15" s="5">
        <f t="shared" si="6"/>
        <v>965.16</v>
      </c>
      <c r="V15" s="5">
        <f t="shared" si="7"/>
        <v>428.96</v>
      </c>
      <c r="W15" s="5">
        <f t="shared" si="8"/>
        <v>0</v>
      </c>
      <c r="X15" s="5">
        <f>SUM(Tabella120581119312[[#This Row],[Quadrimestre nov22-feb23]:[Quadrimestre lug25-ott25]])</f>
        <v>168</v>
      </c>
      <c r="AS15" s="100"/>
      <c r="AT15" s="101" t="s">
        <v>141</v>
      </c>
      <c r="AU15" s="99"/>
      <c r="AV15" s="103">
        <f>AN5+AN6+AN7+AN8+AN9+AN10+AN11++AN12+AP5+AP6+AP7+AP8+AP9+AP10+AP11+AP12+AR5+AR6+AR7+AR8+AR9+AR10+AZ5+AZ6+AZ7+AZ8+AZ9+AZ10+AZ11+AZ12+BB5+BB6+BB7+BB8+BB9+BB10+BB11+BB12+BD5+BD6+BD7+BD8+BD9+BD10+BD11+BD12+AR11+AR12+AT5+AT6+AT7+AT8+AT9+AT10+AT11+AT12+AV6+AV5+AV7+AV8+AV9+AV10+AV11+AV12+AX5+AX6+AX7+AX8+AX9+AX10+AX11+AX12</f>
        <v>204516.8</v>
      </c>
      <c r="BT15" s="73"/>
      <c r="BU15" s="72" t="s">
        <v>142</v>
      </c>
      <c r="BV15" s="69" t="s">
        <v>143</v>
      </c>
      <c r="BW15" s="72" t="s">
        <v>114</v>
      </c>
      <c r="BX15" s="72"/>
      <c r="BY15" s="54"/>
      <c r="BZ15" s="52" t="s">
        <v>122</v>
      </c>
      <c r="CA15" s="52" t="s">
        <v>122</v>
      </c>
      <c r="CB15" s="52" t="s">
        <v>122</v>
      </c>
      <c r="CC15" s="52" t="s">
        <v>122</v>
      </c>
      <c r="CD15" s="52" t="s">
        <v>122</v>
      </c>
      <c r="CE15" s="52" t="s">
        <v>122</v>
      </c>
      <c r="CF15" s="52" t="s">
        <v>122</v>
      </c>
      <c r="CG15" s="52" t="s">
        <v>122</v>
      </c>
      <c r="CH15" s="52" t="s">
        <v>122</v>
      </c>
      <c r="CI15" s="52" t="s">
        <v>122</v>
      </c>
      <c r="CJ15" s="52" t="s">
        <v>122</v>
      </c>
      <c r="CK15" s="52" t="s">
        <v>122</v>
      </c>
      <c r="CL15" s="52"/>
      <c r="CM15" s="52"/>
      <c r="CN15" s="52"/>
      <c r="CO15" s="52"/>
      <c r="CP15" s="52"/>
      <c r="CQ15" s="52"/>
      <c r="CR15" s="66"/>
      <c r="CS15" s="53">
        <f>IF(BZ15="X",$DH15/COUNTA($BZ15:$CQ15),0) +  IF(CA15="X",$DH15/COUNTA($BZ15:$CQ15),0)</f>
        <v>0</v>
      </c>
      <c r="CT15" s="53">
        <f>IF(CB15="X",$DH15/COUNTA($BZ15:$CQ15),0) +  IF(CC15="X",$DH15/COUNTA($BZ15:$CQ15),0)</f>
        <v>0</v>
      </c>
      <c r="CU15" s="53">
        <f>IF(CD15="X",$DH15/COUNTA($BZ15:$CQ15),0) +  IF(CE15="X",$DH15/COUNTA($BZ15:$CQ15),0)</f>
        <v>0</v>
      </c>
      <c r="CV15" s="53">
        <f>IF(CF15="X",$DH15/COUNTA($BZ15:$CQ15),0) +  IF(CG15="X",$DH15/COUNTA($BZ15:$CQ15),0)</f>
        <v>0</v>
      </c>
      <c r="CW15" s="53">
        <f>IF(CH15="X",$DH15/COUNTA($BZ15:$CQ15),0) +  IF(CI15="X",$DH15/COUNTA($BZ15:$CQ15),0)</f>
        <v>0</v>
      </c>
      <c r="CX15" s="53">
        <f>IF(CJ15="X",$DH15/COUNTA($BZ15:$CQ15),0) +  IF(CK15="X",$DH15/COUNTA($BZ15:$CQ15),0)</f>
        <v>0</v>
      </c>
      <c r="CY15" s="53">
        <f>IF(CL15="X",$DH15/COUNTA($BZ15:$CQ15),0) +  IF(CM15="X",$DH15/COUNTA($BZ15:$CQ15),0)</f>
        <v>0</v>
      </c>
      <c r="CZ15" s="53">
        <f>IF(CN15="X",$DH15/COUNTA($BZ15:$CQ15),0) +  IF(CO15="X",$DH15/COUNTA($BZ15:$CQ15),0)</f>
        <v>0</v>
      </c>
      <c r="DA15" s="53">
        <f>IF(CP15="X",$DH15/COUNTA($BZ15:$CQ15),0) +  IF(CQ15="X",$DH15/COUNTA($BZ15:$CQ15),0)</f>
        <v>0</v>
      </c>
      <c r="DB15" s="67">
        <f>SUM(CS15:DA15)</f>
        <v>0</v>
      </c>
      <c r="DC15" s="57"/>
      <c r="DE15" s="66"/>
      <c r="DF15" s="106">
        <f t="shared" si="10"/>
        <v>0</v>
      </c>
      <c r="DG15" s="66"/>
      <c r="DH15" s="104">
        <f>DF15*UniPerugia!$B$4</f>
        <v>0</v>
      </c>
      <c r="DQ15" s="7" t="s">
        <v>110</v>
      </c>
      <c r="DR15" s="5">
        <f>SUM(CS128:CS133)</f>
        <v>0</v>
      </c>
      <c r="DS15" s="5">
        <f>SUM(CT128:CT133)</f>
        <v>1069.8026666666667</v>
      </c>
      <c r="DT15" s="5">
        <f>SUM(CU128:CU133)</f>
        <v>2139.6053333333334</v>
      </c>
      <c r="DU15" s="5">
        <f>SUM(CV128:CV133)</f>
        <v>10623.14048</v>
      </c>
      <c r="DV15" s="5">
        <f>SUM(CW128:CW133)</f>
        <v>13399.278399999999</v>
      </c>
      <c r="DW15" s="5">
        <f>SUM(CX128:CX133)</f>
        <v>16175.41632</v>
      </c>
      <c r="DX15" s="5">
        <f>SUM(CY128:CY133)</f>
        <v>5552.2758400000002</v>
      </c>
      <c r="DY15" s="5">
        <f>SUM(CZ128:CZ133)</f>
        <v>2776.1379200000001</v>
      </c>
      <c r="DZ15" s="5">
        <f>SUM(DA128:DA133)</f>
        <v>0</v>
      </c>
    </row>
    <row r="16" spans="2:130" ht="23.25">
      <c r="B16" s="5" t="s">
        <v>144</v>
      </c>
      <c r="C16" s="5" t="s">
        <v>145</v>
      </c>
      <c r="D16" s="5" t="s">
        <v>111</v>
      </c>
      <c r="E16" s="5" t="s">
        <v>56</v>
      </c>
      <c r="F16" s="5">
        <v>63</v>
      </c>
      <c r="G16" s="5">
        <v>92</v>
      </c>
      <c r="H16" s="5">
        <v>100</v>
      </c>
      <c r="I16" s="5">
        <v>26</v>
      </c>
      <c r="J16" s="5">
        <v>25</v>
      </c>
      <c r="K16" s="4">
        <v>25</v>
      </c>
      <c r="L16" s="4">
        <v>0</v>
      </c>
      <c r="M16" s="4">
        <v>0</v>
      </c>
      <c r="N16" s="4"/>
      <c r="O16" s="4">
        <f t="shared" si="0"/>
        <v>2469.6000000000004</v>
      </c>
      <c r="P16" s="4">
        <f t="shared" si="1"/>
        <v>3606.4</v>
      </c>
      <c r="Q16" s="4">
        <f t="shared" si="2"/>
        <v>3920.0000000000005</v>
      </c>
      <c r="R16" s="4">
        <f t="shared" si="3"/>
        <v>1019.2</v>
      </c>
      <c r="S16" s="4">
        <f t="shared" si="4"/>
        <v>980.00000000000011</v>
      </c>
      <c r="T16" s="5">
        <f t="shared" si="5"/>
        <v>980.00000000000011</v>
      </c>
      <c r="U16" s="5">
        <f t="shared" si="6"/>
        <v>0</v>
      </c>
      <c r="V16" s="5">
        <f t="shared" si="7"/>
        <v>0</v>
      </c>
      <c r="W16" s="5">
        <f t="shared" si="8"/>
        <v>0</v>
      </c>
      <c r="X16" s="5">
        <f>SUM(Tabella120581119312[[#This Row],[Quadrimestre nov22-feb23]:[Quadrimestre lug25-ott25]])</f>
        <v>331</v>
      </c>
      <c r="AS16" s="123" t="s">
        <v>146</v>
      </c>
      <c r="AT16" s="101"/>
      <c r="AU16" s="99"/>
      <c r="AV16" s="98">
        <f>IFERROR(-(AV14-AV15)/AV14,0)</f>
        <v>-4.0547457142691687E-4</v>
      </c>
      <c r="BT16" s="73"/>
      <c r="BU16" s="72"/>
      <c r="BV16" s="73"/>
      <c r="BW16" s="72" t="s">
        <v>114</v>
      </c>
      <c r="BX16" s="72"/>
      <c r="BY16" s="54"/>
      <c r="BZ16" s="52"/>
      <c r="CA16" s="52"/>
      <c r="CB16" s="52"/>
      <c r="CC16" s="52" t="s">
        <v>122</v>
      </c>
      <c r="CD16" s="52" t="s">
        <v>122</v>
      </c>
      <c r="CE16" s="52" t="s">
        <v>122</v>
      </c>
      <c r="CF16" s="52" t="s">
        <v>122</v>
      </c>
      <c r="CG16" s="52" t="s">
        <v>122</v>
      </c>
      <c r="CH16" s="52" t="s">
        <v>122</v>
      </c>
      <c r="CI16" s="52" t="s">
        <v>122</v>
      </c>
      <c r="CJ16" s="52" t="s">
        <v>122</v>
      </c>
      <c r="CK16" s="52" t="s">
        <v>122</v>
      </c>
      <c r="CL16" s="52"/>
      <c r="CM16" s="52"/>
      <c r="CN16" s="52"/>
      <c r="CO16" s="52"/>
      <c r="CP16" s="52"/>
      <c r="CQ16" s="52"/>
      <c r="CR16" s="66"/>
      <c r="CS16" s="53">
        <f>IF(BZ16="X",$DH16/COUNTA($BZ16:$CQ16),0) +  IF(CA16="X",$DH16/COUNTA($BZ16:$CQ16),0)</f>
        <v>0</v>
      </c>
      <c r="CT16" s="53">
        <f>IF(CB16="X",$DH16/COUNTA($BZ16:$CQ16),0) +  IF(CC16="X",$DH16/COUNTA($BZ16:$CQ16),0)</f>
        <v>0</v>
      </c>
      <c r="CU16" s="53">
        <f>IF(CD16="X",$DH16/COUNTA($BZ16:$CQ16),0) +  IF(CE16="X",$DH16/COUNTA($BZ16:$CQ16),0)</f>
        <v>0</v>
      </c>
      <c r="CV16" s="53">
        <f>IF(CF16="X",$DH16/COUNTA($BZ16:$CQ16),0) +  IF(CG16="X",$DH16/COUNTA($BZ16:$CQ16),0)</f>
        <v>0</v>
      </c>
      <c r="CW16" s="53">
        <f>IF(CH16="X",$DH16/COUNTA($BZ16:$CQ16),0) +  IF(CI16="X",$DH16/COUNTA($BZ16:$CQ16),0)</f>
        <v>0</v>
      </c>
      <c r="CX16" s="53">
        <f>IF(CJ16="X",$DH16/COUNTA($BZ16:$CQ16),0) +  IF(CK16="X",$DH16/COUNTA($BZ16:$CQ16),0)</f>
        <v>0</v>
      </c>
      <c r="CY16" s="53">
        <f>IF(CL16="X",$DH16/COUNTA($BZ16:$CQ16),0) +  IF(CM16="X",$DH16/COUNTA($BZ16:$CQ16),0)</f>
        <v>0</v>
      </c>
      <c r="CZ16" s="53">
        <f>IF(CN16="X",$DH16/COUNTA($BZ16:$CQ16),0) +  IF(CO16="X",$DH16/COUNTA($BZ16:$CQ16),0)</f>
        <v>0</v>
      </c>
      <c r="DA16" s="53">
        <f>IF(CP16="X",$DH16/COUNTA($BZ16:$CQ16),0) +  IF(CQ16="X",$DH16/COUNTA($BZ16:$CQ16),0)</f>
        <v>0</v>
      </c>
      <c r="DB16" s="67">
        <f>SUM(CS16:DA16)</f>
        <v>0</v>
      </c>
      <c r="DC16" s="57"/>
      <c r="DE16" s="66"/>
      <c r="DF16" s="106">
        <f t="shared" si="10"/>
        <v>0</v>
      </c>
      <c r="DG16" s="66"/>
      <c r="DH16" s="104">
        <f>DF16*UniPerugia!$B$4</f>
        <v>0</v>
      </c>
      <c r="DQ16" s="7" t="s">
        <v>133</v>
      </c>
      <c r="DR16" s="5">
        <f>SUM(CS135:CS139)</f>
        <v>0</v>
      </c>
      <c r="DS16" s="5">
        <f>SUM(CT135:CT139)</f>
        <v>0</v>
      </c>
      <c r="DT16" s="5">
        <f>SUM(CU135:CU139)</f>
        <v>0</v>
      </c>
      <c r="DU16" s="5">
        <f>SUM(CV135:CV139)</f>
        <v>0</v>
      </c>
      <c r="DV16" s="5">
        <f>SUM(CW135:CW139)</f>
        <v>0</v>
      </c>
      <c r="DW16" s="5">
        <f>SUM(CX135:CX139)</f>
        <v>0</v>
      </c>
      <c r="DX16" s="5">
        <f>SUM(CY135:CY139)</f>
        <v>0</v>
      </c>
      <c r="DY16" s="5">
        <f>SUM(CZ135:CZ139)</f>
        <v>0</v>
      </c>
      <c r="DZ16" s="5">
        <f>SUM(DA135:DA139)</f>
        <v>0</v>
      </c>
    </row>
    <row r="17" spans="2:112" ht="23.25">
      <c r="B17" s="5" t="s">
        <v>144</v>
      </c>
      <c r="C17" s="5" t="s">
        <v>145</v>
      </c>
      <c r="D17" s="5" t="s">
        <v>111</v>
      </c>
      <c r="E17" s="5" t="s">
        <v>82</v>
      </c>
      <c r="F17" s="5">
        <v>2</v>
      </c>
      <c r="G17" s="5">
        <v>15</v>
      </c>
      <c r="H17" s="5">
        <v>30</v>
      </c>
      <c r="I17" s="5">
        <v>31</v>
      </c>
      <c r="J17" s="5">
        <v>34</v>
      </c>
      <c r="K17" s="4">
        <v>30</v>
      </c>
      <c r="L17" s="4">
        <v>0</v>
      </c>
      <c r="M17" s="4">
        <v>0</v>
      </c>
      <c r="N17" s="4"/>
      <c r="O17" s="4">
        <f t="shared" si="0"/>
        <v>78.400000000000006</v>
      </c>
      <c r="P17" s="4">
        <f t="shared" si="1"/>
        <v>588</v>
      </c>
      <c r="Q17" s="4">
        <f t="shared" si="2"/>
        <v>1176</v>
      </c>
      <c r="R17" s="4">
        <f t="shared" si="3"/>
        <v>1215.2</v>
      </c>
      <c r="S17" s="4">
        <f t="shared" si="4"/>
        <v>1332.8000000000002</v>
      </c>
      <c r="T17" s="5">
        <f t="shared" si="5"/>
        <v>1176</v>
      </c>
      <c r="U17" s="5">
        <f t="shared" si="6"/>
        <v>0</v>
      </c>
      <c r="V17" s="5">
        <f t="shared" si="7"/>
        <v>0</v>
      </c>
      <c r="W17" s="5">
        <f t="shared" si="8"/>
        <v>0</v>
      </c>
      <c r="X17" s="5">
        <f>SUM(Tabella120581119312[[#This Row],[Quadrimestre nov22-feb23]:[Quadrimestre lug25-ott25]])</f>
        <v>142</v>
      </c>
      <c r="BT17" s="73"/>
      <c r="BU17" s="70" t="s">
        <v>147</v>
      </c>
      <c r="BV17" s="71"/>
      <c r="BW17" s="72" t="s">
        <v>114</v>
      </c>
      <c r="BX17" s="74" t="s">
        <v>148</v>
      </c>
      <c r="BY17" s="54"/>
      <c r="BZ17" s="52"/>
      <c r="CA17" s="52"/>
      <c r="CB17" s="52"/>
      <c r="CC17" s="52" t="s">
        <v>122</v>
      </c>
      <c r="CD17" s="52" t="s">
        <v>122</v>
      </c>
      <c r="CE17" s="52" t="s">
        <v>122</v>
      </c>
      <c r="CF17" s="52" t="s">
        <v>122</v>
      </c>
      <c r="CG17" s="52" t="s">
        <v>122</v>
      </c>
      <c r="CH17" s="52" t="s">
        <v>122</v>
      </c>
      <c r="CI17" s="52" t="s">
        <v>122</v>
      </c>
      <c r="CJ17" s="52" t="s">
        <v>122</v>
      </c>
      <c r="CK17" s="52" t="s">
        <v>122</v>
      </c>
      <c r="CL17" s="52"/>
      <c r="CM17" s="52"/>
      <c r="CN17" s="52"/>
      <c r="CO17" s="52"/>
      <c r="CP17" s="52"/>
      <c r="CQ17" s="52"/>
      <c r="CR17" s="66"/>
      <c r="CS17" s="53">
        <f>IF(BZ17="X",$DH17/COUNTA($BZ17:$CQ17),0) +  IF(CA17="X",$DH17/COUNTA($BZ17:$CQ17),0)</f>
        <v>0</v>
      </c>
      <c r="CT17" s="53">
        <f>IF(CB17="X",$DH17/COUNTA($BZ17:$CQ17),0) +  IF(CC17="X",$DH17/COUNTA($BZ17:$CQ17),0)</f>
        <v>0</v>
      </c>
      <c r="CU17" s="53">
        <f>IF(CD17="X",$DH17/COUNTA($BZ17:$CQ17),0) +  IF(CE17="X",$DH17/COUNTA($BZ17:$CQ17),0)</f>
        <v>0</v>
      </c>
      <c r="CV17" s="53">
        <f>IF(CF17="X",$DH17/COUNTA($BZ17:$CQ17),0) +  IF(CG17="X",$DH17/COUNTA($BZ17:$CQ17),0)</f>
        <v>0</v>
      </c>
      <c r="CW17" s="53">
        <f>IF(CH17="X",$DH17/COUNTA($BZ17:$CQ17),0) +  IF(CI17="X",$DH17/COUNTA($BZ17:$CQ17),0)</f>
        <v>0</v>
      </c>
      <c r="CX17" s="53">
        <f>IF(CJ17="X",$DH17/COUNTA($BZ17:$CQ17),0) +  IF(CK17="X",$DH17/COUNTA($BZ17:$CQ17),0)</f>
        <v>0</v>
      </c>
      <c r="CY17" s="53">
        <f>IF(CL17="X",$DH17/COUNTA($BZ17:$CQ17),0) +  IF(CM17="X",$DH17/COUNTA($BZ17:$CQ17),0)</f>
        <v>0</v>
      </c>
      <c r="CZ17" s="53">
        <f>IF(CN17="X",$DH17/COUNTA($BZ17:$CQ17),0) +  IF(CO17="X",$DH17/COUNTA($BZ17:$CQ17),0)</f>
        <v>0</v>
      </c>
      <c r="DA17" s="53">
        <f>IF(CP17="X",$DH17/COUNTA($BZ17:$CQ17),0) +  IF(CQ17="X",$DH17/COUNTA($BZ17:$CQ17),0)</f>
        <v>0</v>
      </c>
      <c r="DB17" s="67">
        <f>SUM(CS17:DA17)</f>
        <v>0</v>
      </c>
      <c r="DC17" s="57"/>
      <c r="DE17" s="66"/>
      <c r="DF17" s="106">
        <f t="shared" si="10"/>
        <v>0</v>
      </c>
      <c r="DG17" s="66"/>
      <c r="DH17" s="104">
        <f>DF17*UniPerugia!$B$4</f>
        <v>0</v>
      </c>
    </row>
    <row r="18" spans="2:112" ht="23.25">
      <c r="B18" s="5" t="s">
        <v>144</v>
      </c>
      <c r="C18" s="5" t="s">
        <v>145</v>
      </c>
      <c r="D18" s="5" t="s">
        <v>111</v>
      </c>
      <c r="E18" s="5" t="s">
        <v>107</v>
      </c>
      <c r="F18" s="5">
        <v>1</v>
      </c>
      <c r="G18" s="5">
        <v>6</v>
      </c>
      <c r="H18" s="5">
        <v>13</v>
      </c>
      <c r="I18" s="5">
        <v>5</v>
      </c>
      <c r="J18" s="5">
        <v>5</v>
      </c>
      <c r="K18" s="4">
        <v>5</v>
      </c>
      <c r="L18" s="4">
        <v>0</v>
      </c>
      <c r="M18" s="4">
        <v>0</v>
      </c>
      <c r="N18" s="4"/>
      <c r="O18" s="4">
        <f t="shared" si="0"/>
        <v>39.200000000000003</v>
      </c>
      <c r="P18" s="4">
        <f t="shared" si="1"/>
        <v>235.20000000000002</v>
      </c>
      <c r="Q18" s="4">
        <f t="shared" si="2"/>
        <v>509.6</v>
      </c>
      <c r="R18" s="4">
        <f t="shared" si="3"/>
        <v>196</v>
      </c>
      <c r="S18" s="4">
        <f t="shared" si="4"/>
        <v>196</v>
      </c>
      <c r="T18" s="5">
        <f t="shared" si="5"/>
        <v>196</v>
      </c>
      <c r="U18" s="5">
        <f t="shared" si="6"/>
        <v>0</v>
      </c>
      <c r="V18" s="5">
        <f t="shared" si="7"/>
        <v>0</v>
      </c>
      <c r="W18" s="5">
        <f t="shared" si="8"/>
        <v>0</v>
      </c>
      <c r="X18" s="5">
        <f>SUM(Tabella120581119312[[#This Row],[Quadrimestre nov22-feb23]:[Quadrimestre lug25-ott25]])</f>
        <v>35</v>
      </c>
      <c r="BT18" s="73"/>
      <c r="BU18" s="72" t="s">
        <v>149</v>
      </c>
      <c r="BV18" s="69" t="s">
        <v>150</v>
      </c>
      <c r="BW18" s="72" t="s">
        <v>114</v>
      </c>
      <c r="BX18" s="72"/>
      <c r="BY18" s="54"/>
      <c r="BZ18" s="52"/>
      <c r="CA18" s="52"/>
      <c r="CB18" s="52"/>
      <c r="CC18" s="52" t="s">
        <v>122</v>
      </c>
      <c r="CD18" s="52" t="s">
        <v>122</v>
      </c>
      <c r="CE18" s="52" t="s">
        <v>122</v>
      </c>
      <c r="CF18" s="52" t="s">
        <v>122</v>
      </c>
      <c r="CG18" s="52" t="s">
        <v>122</v>
      </c>
      <c r="CH18" s="52" t="s">
        <v>122</v>
      </c>
      <c r="CI18" s="52" t="s">
        <v>122</v>
      </c>
      <c r="CJ18" s="52" t="s">
        <v>122</v>
      </c>
      <c r="CK18" s="52" t="s">
        <v>122</v>
      </c>
      <c r="CL18" s="52"/>
      <c r="CM18" s="52"/>
      <c r="CN18" s="52"/>
      <c r="CO18" s="52"/>
      <c r="CP18" s="52"/>
      <c r="CQ18" s="52"/>
      <c r="CR18" s="66"/>
      <c r="CS18" s="53">
        <f>IF(BZ18="X",$DH18/COUNTA($BZ18:$CQ18),0) +  IF(CA18="X",$DH18/COUNTA($BZ18:$CQ18),0)</f>
        <v>0</v>
      </c>
      <c r="CT18" s="53">
        <f>IF(CB18="X",$DH18/COUNTA($BZ18:$CQ18),0) +  IF(CC18="X",$DH18/COUNTA($BZ18:$CQ18),0)</f>
        <v>0</v>
      </c>
      <c r="CU18" s="53">
        <f>IF(CD18="X",$DH18/COUNTA($BZ18:$CQ18),0) +  IF(CE18="X",$DH18/COUNTA($BZ18:$CQ18),0)</f>
        <v>0</v>
      </c>
      <c r="CV18" s="53">
        <f>IF(CF18="X",$DH18/COUNTA($BZ18:$CQ18),0) +  IF(CG18="X",$DH18/COUNTA($BZ18:$CQ18),0)</f>
        <v>0</v>
      </c>
      <c r="CW18" s="53">
        <f>IF(CH18="X",$DH18/COUNTA($BZ18:$CQ18),0) +  IF(CI18="X",$DH18/COUNTA($BZ18:$CQ18),0)</f>
        <v>0</v>
      </c>
      <c r="CX18" s="53">
        <f>IF(CJ18="X",$DH18/COUNTA($BZ18:$CQ18),0) +  IF(CK18="X",$DH18/COUNTA($BZ18:$CQ18),0)</f>
        <v>0</v>
      </c>
      <c r="CY18" s="53">
        <f>IF(CL18="X",$DH18/COUNTA($BZ18:$CQ18),0) +  IF(CM18="X",$DH18/COUNTA($BZ18:$CQ18),0)</f>
        <v>0</v>
      </c>
      <c r="CZ18" s="53">
        <f>IF(CN18="X",$DH18/COUNTA($BZ18:$CQ18),0) +  IF(CO18="X",$DH18/COUNTA($BZ18:$CQ18),0)</f>
        <v>0</v>
      </c>
      <c r="DA18" s="53">
        <f>IF(CP18="X",$DH18/COUNTA($BZ18:$CQ18),0) +  IF(CQ18="X",$DH18/COUNTA($BZ18:$CQ18),0)</f>
        <v>0</v>
      </c>
      <c r="DB18" s="67">
        <f>SUM(CS18:DA18)</f>
        <v>0</v>
      </c>
      <c r="DC18" s="57"/>
      <c r="DE18" s="66"/>
      <c r="DF18" s="106">
        <f t="shared" si="10"/>
        <v>0</v>
      </c>
      <c r="DG18" s="66"/>
      <c r="DH18" s="104">
        <f>DF18*UniPerugia!$B$4</f>
        <v>0</v>
      </c>
    </row>
    <row r="19" spans="2:112" ht="23.25">
      <c r="B19" s="5" t="s">
        <v>144</v>
      </c>
      <c r="C19" s="5" t="s">
        <v>145</v>
      </c>
      <c r="D19" s="5" t="s">
        <v>111</v>
      </c>
      <c r="E19" s="5" t="s">
        <v>110</v>
      </c>
      <c r="F19" s="5">
        <v>2</v>
      </c>
      <c r="G19" s="5">
        <v>3</v>
      </c>
      <c r="H19" s="5">
        <v>6</v>
      </c>
      <c r="I19" s="5">
        <v>35</v>
      </c>
      <c r="J19" s="5">
        <v>43</v>
      </c>
      <c r="K19" s="4">
        <v>53</v>
      </c>
      <c r="L19" s="4">
        <v>20</v>
      </c>
      <c r="M19" s="4">
        <v>10</v>
      </c>
      <c r="N19" s="4"/>
      <c r="O19" s="4">
        <f t="shared" si="0"/>
        <v>78.400000000000006</v>
      </c>
      <c r="P19" s="4">
        <f t="shared" si="1"/>
        <v>117.60000000000001</v>
      </c>
      <c r="Q19" s="4">
        <f t="shared" si="2"/>
        <v>235.20000000000002</v>
      </c>
      <c r="R19" s="4">
        <f t="shared" si="3"/>
        <v>1372</v>
      </c>
      <c r="S19" s="4">
        <f t="shared" si="4"/>
        <v>1685.6000000000001</v>
      </c>
      <c r="T19" s="5">
        <f t="shared" si="5"/>
        <v>2077.6000000000004</v>
      </c>
      <c r="U19" s="5">
        <f t="shared" si="6"/>
        <v>784</v>
      </c>
      <c r="V19" s="5">
        <f t="shared" si="7"/>
        <v>392</v>
      </c>
      <c r="W19" s="5">
        <f t="shared" si="8"/>
        <v>0</v>
      </c>
      <c r="X19" s="5">
        <f>SUM(Tabella120581119312[[#This Row],[Quadrimestre nov22-feb23]:[Quadrimestre lug25-ott25]])</f>
        <v>172</v>
      </c>
      <c r="BT19" s="73"/>
      <c r="BU19" s="72" t="s">
        <v>151</v>
      </c>
      <c r="BV19" s="69" t="s">
        <v>152</v>
      </c>
      <c r="BW19" s="72" t="s">
        <v>114</v>
      </c>
      <c r="BX19" s="72"/>
      <c r="BY19" s="54"/>
      <c r="BZ19" s="52"/>
      <c r="CA19" s="52"/>
      <c r="CB19" s="52"/>
      <c r="CC19" s="52" t="s">
        <v>122</v>
      </c>
      <c r="CD19" s="52" t="s">
        <v>122</v>
      </c>
      <c r="CE19" s="52" t="s">
        <v>122</v>
      </c>
      <c r="CF19" s="52" t="s">
        <v>122</v>
      </c>
      <c r="CG19" s="52" t="s">
        <v>122</v>
      </c>
      <c r="CH19" s="52" t="s">
        <v>122</v>
      </c>
      <c r="CI19" s="52" t="s">
        <v>122</v>
      </c>
      <c r="CJ19" s="52" t="s">
        <v>122</v>
      </c>
      <c r="CK19" s="52" t="s">
        <v>122</v>
      </c>
      <c r="CL19" s="52"/>
      <c r="CM19" s="52"/>
      <c r="CN19" s="52"/>
      <c r="CO19" s="52"/>
      <c r="CP19" s="52"/>
      <c r="CQ19" s="52"/>
      <c r="CR19" s="66"/>
      <c r="CS19" s="53">
        <f>IF(BZ19="X",$DH19/COUNTA($BZ19:$CQ19),0) +  IF(CA19="X",$DH19/COUNTA($BZ19:$CQ19),0)</f>
        <v>0</v>
      </c>
      <c r="CT19" s="53">
        <f>IF(CB19="X",$DH19/COUNTA($BZ19:$CQ19),0) +  IF(CC19="X",$DH19/COUNTA($BZ19:$CQ19),0)</f>
        <v>0</v>
      </c>
      <c r="CU19" s="53">
        <f>IF(CD19="X",$DH19/COUNTA($BZ19:$CQ19),0) +  IF(CE19="X",$DH19/COUNTA($BZ19:$CQ19),0)</f>
        <v>0</v>
      </c>
      <c r="CV19" s="53">
        <f>IF(CF19="X",$DH19/COUNTA($BZ19:$CQ19),0) +  IF(CG19="X",$DH19/COUNTA($BZ19:$CQ19),0)</f>
        <v>0</v>
      </c>
      <c r="CW19" s="53">
        <f>IF(CH19="X",$DH19/COUNTA($BZ19:$CQ19),0) +  IF(CI19="X",$DH19/COUNTA($BZ19:$CQ19),0)</f>
        <v>0</v>
      </c>
      <c r="CX19" s="53">
        <f>IF(CJ19="X",$DH19/COUNTA($BZ19:$CQ19),0) +  IF(CK19="X",$DH19/COUNTA($BZ19:$CQ19),0)</f>
        <v>0</v>
      </c>
      <c r="CY19" s="53">
        <f>IF(CL19="X",$DH19/COUNTA($BZ19:$CQ19),0) +  IF(CM19="X",$DH19/COUNTA($BZ19:$CQ19),0)</f>
        <v>0</v>
      </c>
      <c r="CZ19" s="53">
        <f>IF(CN19="X",$DH19/COUNTA($BZ19:$CQ19),0) +  IF(CO19="X",$DH19/COUNTA($BZ19:$CQ19),0)</f>
        <v>0</v>
      </c>
      <c r="DA19" s="53">
        <f>IF(CP19="X",$DH19/COUNTA($BZ19:$CQ19),0) +  IF(CQ19="X",$DH19/COUNTA($BZ19:$CQ19),0)</f>
        <v>0</v>
      </c>
      <c r="DB19" s="67">
        <f>SUM(CS19:DA19)</f>
        <v>0</v>
      </c>
      <c r="DC19" s="57"/>
      <c r="DE19" s="66"/>
      <c r="DF19" s="106">
        <f t="shared" si="10"/>
        <v>0</v>
      </c>
      <c r="DG19" s="66"/>
      <c r="DH19" s="104">
        <f>DF19*UniPerugia!$B$4</f>
        <v>0</v>
      </c>
    </row>
    <row r="20" spans="2:112" ht="23.25">
      <c r="B20" s="5" t="s">
        <v>153</v>
      </c>
      <c r="C20" s="5" t="s">
        <v>154</v>
      </c>
      <c r="D20" s="5" t="s">
        <v>118</v>
      </c>
      <c r="E20" s="5" t="s">
        <v>56</v>
      </c>
      <c r="F20" s="5">
        <v>65</v>
      </c>
      <c r="G20" s="5">
        <v>84</v>
      </c>
      <c r="H20" s="5">
        <v>100</v>
      </c>
      <c r="I20" s="5">
        <v>25</v>
      </c>
      <c r="J20" s="5">
        <v>25</v>
      </c>
      <c r="K20" s="4">
        <v>25</v>
      </c>
      <c r="L20" s="4">
        <v>0</v>
      </c>
      <c r="M20" s="4">
        <v>0</v>
      </c>
      <c r="N20" s="4"/>
      <c r="O20" s="4">
        <f t="shared" si="0"/>
        <v>2383.5500000000002</v>
      </c>
      <c r="P20" s="4">
        <f t="shared" si="1"/>
        <v>3080.28</v>
      </c>
      <c r="Q20" s="4">
        <f t="shared" si="2"/>
        <v>3667</v>
      </c>
      <c r="R20" s="4">
        <f t="shared" si="3"/>
        <v>916.75</v>
      </c>
      <c r="S20" s="4">
        <f t="shared" si="4"/>
        <v>916.75</v>
      </c>
      <c r="T20" s="5">
        <f t="shared" si="5"/>
        <v>916.75</v>
      </c>
      <c r="U20" s="5">
        <f t="shared" si="6"/>
        <v>0</v>
      </c>
      <c r="V20" s="5">
        <f t="shared" si="7"/>
        <v>0</v>
      </c>
      <c r="W20" s="5">
        <f t="shared" si="8"/>
        <v>0</v>
      </c>
      <c r="X20" s="5">
        <f>SUM(Tabella120581119312[[#This Row],[Quadrimestre nov22-feb23]:[Quadrimestre lug25-ott25]])</f>
        <v>324</v>
      </c>
      <c r="BT20" s="73"/>
      <c r="BU20" s="72" t="s">
        <v>155</v>
      </c>
      <c r="BV20" s="69" t="s">
        <v>156</v>
      </c>
      <c r="BW20" s="72" t="s">
        <v>114</v>
      </c>
      <c r="BX20" s="72"/>
      <c r="BY20" s="54"/>
      <c r="BZ20" s="52"/>
      <c r="CA20" s="52"/>
      <c r="CB20" s="52"/>
      <c r="CC20" s="52" t="s">
        <v>122</v>
      </c>
      <c r="CD20" s="52" t="s">
        <v>122</v>
      </c>
      <c r="CE20" s="52" t="s">
        <v>122</v>
      </c>
      <c r="CF20" s="52" t="s">
        <v>122</v>
      </c>
      <c r="CG20" s="52" t="s">
        <v>122</v>
      </c>
      <c r="CH20" s="52" t="s">
        <v>122</v>
      </c>
      <c r="CI20" s="52" t="s">
        <v>122</v>
      </c>
      <c r="CJ20" s="52" t="s">
        <v>122</v>
      </c>
      <c r="CK20" s="52" t="s">
        <v>122</v>
      </c>
      <c r="CL20" s="52"/>
      <c r="CM20" s="52"/>
      <c r="CN20" s="52"/>
      <c r="CO20" s="52"/>
      <c r="CP20" s="52"/>
      <c r="CQ20" s="52"/>
      <c r="CR20" s="66"/>
      <c r="CS20" s="53">
        <f>IF(BZ20="X",$DH20/COUNTA($BZ20:$CQ20),0) +  IF(CA20="X",$DH20/COUNTA($BZ20:$CQ20),0)</f>
        <v>0</v>
      </c>
      <c r="CT20" s="53">
        <f>IF(CB20="X",$DH20/COUNTA($BZ20:$CQ20),0) +  IF(CC20="X",$DH20/COUNTA($BZ20:$CQ20),0)</f>
        <v>0</v>
      </c>
      <c r="CU20" s="53">
        <f>IF(CD20="X",$DH20/COUNTA($BZ20:$CQ20),0) +  IF(CE20="X",$DH20/COUNTA($BZ20:$CQ20),0)</f>
        <v>0</v>
      </c>
      <c r="CV20" s="53">
        <f>IF(CF20="X",$DH20/COUNTA($BZ20:$CQ20),0) +  IF(CG20="X",$DH20/COUNTA($BZ20:$CQ20),0)</f>
        <v>0</v>
      </c>
      <c r="CW20" s="53">
        <f>IF(CH20="X",$DH20/COUNTA($BZ20:$CQ20),0) +  IF(CI20="X",$DH20/COUNTA($BZ20:$CQ20),0)</f>
        <v>0</v>
      </c>
      <c r="CX20" s="53">
        <f>IF(CJ20="X",$DH20/COUNTA($BZ20:$CQ20),0) +  IF(CK20="X",$DH20/COUNTA($BZ20:$CQ20),0)</f>
        <v>0</v>
      </c>
      <c r="CY20" s="53">
        <f>IF(CL20="X",$DH20/COUNTA($BZ20:$CQ20),0) +  IF(CM20="X",$DH20/COUNTA($BZ20:$CQ20),0)</f>
        <v>0</v>
      </c>
      <c r="CZ20" s="53">
        <f>IF(CN20="X",$DH20/COUNTA($BZ20:$CQ20),0) +  IF(CO20="X",$DH20/COUNTA($BZ20:$CQ20),0)</f>
        <v>0</v>
      </c>
      <c r="DA20" s="53">
        <f>IF(CP20="X",$DH20/COUNTA($BZ20:$CQ20),0) +  IF(CQ20="X",$DH20/COUNTA($BZ20:$CQ20),0)</f>
        <v>0</v>
      </c>
      <c r="DB20" s="67">
        <f>SUM(CS20:DA20)</f>
        <v>0</v>
      </c>
      <c r="DC20" s="57"/>
      <c r="DE20" s="66"/>
      <c r="DF20" s="106">
        <f t="shared" si="10"/>
        <v>0</v>
      </c>
      <c r="DG20" s="66"/>
      <c r="DH20" s="104">
        <f>DF20*UniPerugia!$B$4</f>
        <v>0</v>
      </c>
    </row>
    <row r="21" spans="2:112" ht="23.25">
      <c r="B21" s="5" t="s">
        <v>153</v>
      </c>
      <c r="C21" s="5" t="s">
        <v>154</v>
      </c>
      <c r="D21" s="5" t="s">
        <v>118</v>
      </c>
      <c r="E21" s="5" t="s">
        <v>82</v>
      </c>
      <c r="F21" s="5">
        <v>0</v>
      </c>
      <c r="G21" s="5">
        <v>15</v>
      </c>
      <c r="H21" s="5">
        <v>30</v>
      </c>
      <c r="I21" s="5">
        <v>31</v>
      </c>
      <c r="J21" s="5">
        <v>34</v>
      </c>
      <c r="K21" s="4">
        <v>30</v>
      </c>
      <c r="L21" s="4">
        <v>0</v>
      </c>
      <c r="M21" s="4">
        <v>0</v>
      </c>
      <c r="N21" s="4"/>
      <c r="O21" s="4">
        <f t="shared" si="0"/>
        <v>0</v>
      </c>
      <c r="P21" s="4">
        <f t="shared" si="1"/>
        <v>550.05000000000007</v>
      </c>
      <c r="Q21" s="4">
        <f t="shared" si="2"/>
        <v>1100.1000000000001</v>
      </c>
      <c r="R21" s="4">
        <f t="shared" si="3"/>
        <v>1136.77</v>
      </c>
      <c r="S21" s="4">
        <f t="shared" si="4"/>
        <v>1246.78</v>
      </c>
      <c r="T21" s="5">
        <f t="shared" si="5"/>
        <v>1100.1000000000001</v>
      </c>
      <c r="U21" s="5">
        <f t="shared" si="6"/>
        <v>0</v>
      </c>
      <c r="V21" s="5">
        <f t="shared" si="7"/>
        <v>0</v>
      </c>
      <c r="W21" s="5">
        <f t="shared" si="8"/>
        <v>0</v>
      </c>
      <c r="X21" s="5">
        <f>SUM(Tabella120581119312[[#This Row],[Quadrimestre nov22-feb23]:[Quadrimestre lug25-ott25]])</f>
        <v>140</v>
      </c>
      <c r="BT21" s="73"/>
      <c r="BU21" s="72" t="s">
        <v>157</v>
      </c>
      <c r="BV21" s="69" t="s">
        <v>158</v>
      </c>
      <c r="BW21" s="72" t="s">
        <v>114</v>
      </c>
      <c r="BX21" s="72"/>
      <c r="BY21" s="54"/>
      <c r="BZ21" s="52"/>
      <c r="CA21" s="52"/>
      <c r="CB21" s="52"/>
      <c r="CC21" s="52" t="s">
        <v>122</v>
      </c>
      <c r="CD21" s="52" t="s">
        <v>122</v>
      </c>
      <c r="CE21" s="52" t="s">
        <v>122</v>
      </c>
      <c r="CF21" s="52" t="s">
        <v>122</v>
      </c>
      <c r="CG21" s="52" t="s">
        <v>122</v>
      </c>
      <c r="CH21" s="52" t="s">
        <v>122</v>
      </c>
      <c r="CI21" s="52" t="s">
        <v>122</v>
      </c>
      <c r="CJ21" s="52" t="s">
        <v>122</v>
      </c>
      <c r="CK21" s="52" t="s">
        <v>122</v>
      </c>
      <c r="CL21" s="52"/>
      <c r="CM21" s="52"/>
      <c r="CN21" s="52"/>
      <c r="CO21" s="52"/>
      <c r="CP21" s="52"/>
      <c r="CQ21" s="52"/>
      <c r="CR21" s="66"/>
      <c r="CS21" s="53">
        <f>IF(BZ21="X",$DH21/COUNTA($BZ21:$CQ21),0) +  IF(CA21="X",$DH21/COUNTA($BZ21:$CQ21),0)</f>
        <v>0</v>
      </c>
      <c r="CT21" s="53">
        <f>IF(CB21="X",$DH21/COUNTA($BZ21:$CQ21),0) +  IF(CC21="X",$DH21/COUNTA($BZ21:$CQ21),0)</f>
        <v>0</v>
      </c>
      <c r="CU21" s="53">
        <f>IF(CD21="X",$DH21/COUNTA($BZ21:$CQ21),0) +  IF(CE21="X",$DH21/COUNTA($BZ21:$CQ21),0)</f>
        <v>0</v>
      </c>
      <c r="CV21" s="53">
        <f>IF(CF21="X",$DH21/COUNTA($BZ21:$CQ21),0) +  IF(CG21="X",$DH21/COUNTA($BZ21:$CQ21),0)</f>
        <v>0</v>
      </c>
      <c r="CW21" s="53">
        <f>IF(CH21="X",$DH21/COUNTA($BZ21:$CQ21),0) +  IF(CI21="X",$DH21/COUNTA($BZ21:$CQ21),0)</f>
        <v>0</v>
      </c>
      <c r="CX21" s="53">
        <f>IF(CJ21="X",$DH21/COUNTA($BZ21:$CQ21),0) +  IF(CK21="X",$DH21/COUNTA($BZ21:$CQ21),0)</f>
        <v>0</v>
      </c>
      <c r="CY21" s="53">
        <f>IF(CL21="X",$DH21/COUNTA($BZ21:$CQ21),0) +  IF(CM21="X",$DH21/COUNTA($BZ21:$CQ21),0)</f>
        <v>0</v>
      </c>
      <c r="CZ21" s="53">
        <f>IF(CN21="X",$DH21/COUNTA($BZ21:$CQ21),0) +  IF(CO21="X",$DH21/COUNTA($BZ21:$CQ21),0)</f>
        <v>0</v>
      </c>
      <c r="DA21" s="53">
        <f>IF(CP21="X",$DH21/COUNTA($BZ21:$CQ21),0) +  IF(CQ21="X",$DH21/COUNTA($BZ21:$CQ21),0)</f>
        <v>0</v>
      </c>
      <c r="DB21" s="67">
        <f>SUM(CS21:DA21)</f>
        <v>0</v>
      </c>
      <c r="DC21" s="57"/>
      <c r="DE21" s="66"/>
      <c r="DF21" s="106">
        <f t="shared" si="10"/>
        <v>0</v>
      </c>
      <c r="DG21" s="66"/>
      <c r="DH21" s="104">
        <f>DF21*UniPerugia!$B$4</f>
        <v>0</v>
      </c>
    </row>
    <row r="22" spans="2:112" ht="23.25">
      <c r="B22" s="5" t="s">
        <v>153</v>
      </c>
      <c r="C22" s="5" t="s">
        <v>154</v>
      </c>
      <c r="D22" s="5" t="s">
        <v>118</v>
      </c>
      <c r="E22" s="5" t="s">
        <v>107</v>
      </c>
      <c r="F22" s="5">
        <v>1</v>
      </c>
      <c r="G22" s="5">
        <v>6</v>
      </c>
      <c r="H22" s="5">
        <v>13</v>
      </c>
      <c r="I22" s="5">
        <v>7</v>
      </c>
      <c r="J22" s="5">
        <v>6</v>
      </c>
      <c r="K22" s="4">
        <v>5</v>
      </c>
      <c r="L22" s="4">
        <v>0</v>
      </c>
      <c r="M22" s="4">
        <v>0</v>
      </c>
      <c r="N22" s="4"/>
      <c r="O22" s="4">
        <f t="shared" si="0"/>
        <v>36.67</v>
      </c>
      <c r="P22" s="4">
        <f t="shared" si="1"/>
        <v>220.02</v>
      </c>
      <c r="Q22" s="4">
        <f t="shared" si="2"/>
        <v>476.71000000000004</v>
      </c>
      <c r="R22" s="4">
        <f t="shared" si="3"/>
        <v>256.69</v>
      </c>
      <c r="S22" s="4">
        <f t="shared" si="4"/>
        <v>220.02</v>
      </c>
      <c r="T22" s="5">
        <f t="shared" si="5"/>
        <v>183.35000000000002</v>
      </c>
      <c r="U22" s="5">
        <f t="shared" si="6"/>
        <v>0</v>
      </c>
      <c r="V22" s="5">
        <f t="shared" si="7"/>
        <v>0</v>
      </c>
      <c r="W22" s="5">
        <f t="shared" si="8"/>
        <v>0</v>
      </c>
      <c r="X22" s="5">
        <f>SUM(Tabella120581119312[[#This Row],[Quadrimestre nov22-feb23]:[Quadrimestre lug25-ott25]])</f>
        <v>38</v>
      </c>
      <c r="BT22" s="73"/>
      <c r="BU22" s="72" t="s">
        <v>159</v>
      </c>
      <c r="BV22" s="69" t="s">
        <v>160</v>
      </c>
      <c r="BW22" s="72" t="s">
        <v>114</v>
      </c>
      <c r="BX22" s="72"/>
      <c r="BY22" s="54"/>
      <c r="BZ22" s="52"/>
      <c r="CA22" s="52"/>
      <c r="CB22" s="52"/>
      <c r="CC22" s="52" t="s">
        <v>122</v>
      </c>
      <c r="CD22" s="52" t="s">
        <v>122</v>
      </c>
      <c r="CE22" s="52" t="s">
        <v>122</v>
      </c>
      <c r="CF22" s="52" t="s">
        <v>122</v>
      </c>
      <c r="CG22" s="52" t="s">
        <v>122</v>
      </c>
      <c r="CH22" s="52" t="s">
        <v>122</v>
      </c>
      <c r="CI22" s="52" t="s">
        <v>122</v>
      </c>
      <c r="CJ22" s="52" t="s">
        <v>122</v>
      </c>
      <c r="CK22" s="52" t="s">
        <v>122</v>
      </c>
      <c r="CL22" s="52"/>
      <c r="CM22" s="52"/>
      <c r="CN22" s="52"/>
      <c r="CO22" s="52"/>
      <c r="CP22" s="52"/>
      <c r="CQ22" s="52"/>
      <c r="CR22" s="66"/>
      <c r="CS22" s="53">
        <f>IF(BZ22="X",$DH22/COUNTA($BZ22:$CQ22),0) +  IF(CA22="X",$DH22/COUNTA($BZ22:$CQ22),0)</f>
        <v>0</v>
      </c>
      <c r="CT22" s="53">
        <f>IF(CB22="X",$DH22/COUNTA($BZ22:$CQ22),0) +  IF(CC22="X",$DH22/COUNTA($BZ22:$CQ22),0)</f>
        <v>0</v>
      </c>
      <c r="CU22" s="53">
        <f>IF(CD22="X",$DH22/COUNTA($BZ22:$CQ22),0) +  IF(CE22="X",$DH22/COUNTA($BZ22:$CQ22),0)</f>
        <v>0</v>
      </c>
      <c r="CV22" s="53">
        <f>IF(CF22="X",$DH22/COUNTA($BZ22:$CQ22),0) +  IF(CG22="X",$DH22/COUNTA($BZ22:$CQ22),0)</f>
        <v>0</v>
      </c>
      <c r="CW22" s="53">
        <f>IF(CH22="X",$DH22/COUNTA($BZ22:$CQ22),0) +  IF(CI22="X",$DH22/COUNTA($BZ22:$CQ22),0)</f>
        <v>0</v>
      </c>
      <c r="CX22" s="53">
        <f>IF(CJ22="X",$DH22/COUNTA($BZ22:$CQ22),0) +  IF(CK22="X",$DH22/COUNTA($BZ22:$CQ22),0)</f>
        <v>0</v>
      </c>
      <c r="CY22" s="53">
        <f>IF(CL22="X",$DH22/COUNTA($BZ22:$CQ22),0) +  IF(CM22="X",$DH22/COUNTA($BZ22:$CQ22),0)</f>
        <v>0</v>
      </c>
      <c r="CZ22" s="53">
        <f>IF(CN22="X",$DH22/COUNTA($BZ22:$CQ22),0) +  IF(CO22="X",$DH22/COUNTA($BZ22:$CQ22),0)</f>
        <v>0</v>
      </c>
      <c r="DA22" s="53">
        <f>IF(CP22="X",$DH22/COUNTA($BZ22:$CQ22),0) +  IF(CQ22="X",$DH22/COUNTA($BZ22:$CQ22),0)</f>
        <v>0</v>
      </c>
      <c r="DB22" s="67">
        <f>SUM(CS22:DA22)</f>
        <v>0</v>
      </c>
      <c r="DC22" s="57"/>
      <c r="DE22" s="66"/>
      <c r="DF22" s="106">
        <f t="shared" si="10"/>
        <v>0</v>
      </c>
      <c r="DG22" s="66"/>
      <c r="DH22" s="104">
        <f>DF22*UniPerugia!$B$4</f>
        <v>0</v>
      </c>
    </row>
    <row r="23" spans="2:112" ht="23.25">
      <c r="B23" s="5" t="s">
        <v>153</v>
      </c>
      <c r="C23" s="5" t="s">
        <v>154</v>
      </c>
      <c r="D23" s="5" t="s">
        <v>118</v>
      </c>
      <c r="E23" s="5" t="s">
        <v>110</v>
      </c>
      <c r="F23" s="5">
        <v>2</v>
      </c>
      <c r="G23" s="5">
        <v>3</v>
      </c>
      <c r="H23" s="5">
        <v>7</v>
      </c>
      <c r="I23" s="5">
        <v>35</v>
      </c>
      <c r="J23" s="5">
        <v>43</v>
      </c>
      <c r="K23" s="4">
        <v>53</v>
      </c>
      <c r="L23" s="4">
        <v>25</v>
      </c>
      <c r="M23" s="4">
        <v>10</v>
      </c>
      <c r="N23" s="4"/>
      <c r="O23" s="4">
        <f t="shared" si="0"/>
        <v>73.34</v>
      </c>
      <c r="P23" s="4">
        <f t="shared" si="1"/>
        <v>110.01</v>
      </c>
      <c r="Q23" s="4">
        <f t="shared" si="2"/>
        <v>256.69</v>
      </c>
      <c r="R23" s="4">
        <f t="shared" si="3"/>
        <v>1283.45</v>
      </c>
      <c r="S23" s="4">
        <f t="shared" si="4"/>
        <v>1576.8100000000002</v>
      </c>
      <c r="T23" s="5">
        <f t="shared" si="5"/>
        <v>1943.51</v>
      </c>
      <c r="U23" s="5">
        <f t="shared" si="6"/>
        <v>916.75</v>
      </c>
      <c r="V23" s="5">
        <f t="shared" si="7"/>
        <v>366.70000000000005</v>
      </c>
      <c r="W23" s="5">
        <f t="shared" si="8"/>
        <v>0</v>
      </c>
      <c r="X23" s="5">
        <f>SUM(Tabella120581119312[[#This Row],[Quadrimestre nov22-feb23]:[Quadrimestre lug25-ott25]])</f>
        <v>178</v>
      </c>
      <c r="BT23" s="73"/>
      <c r="BU23" s="72" t="s">
        <v>161</v>
      </c>
      <c r="BV23" s="69" t="s">
        <v>162</v>
      </c>
      <c r="BW23" s="72" t="s">
        <v>114</v>
      </c>
      <c r="BX23" s="72"/>
      <c r="BY23" s="54"/>
      <c r="BZ23" s="52"/>
      <c r="CA23" s="52"/>
      <c r="CB23" s="52"/>
      <c r="CC23" s="52" t="s">
        <v>122</v>
      </c>
      <c r="CD23" s="52" t="s">
        <v>122</v>
      </c>
      <c r="CE23" s="52" t="s">
        <v>122</v>
      </c>
      <c r="CF23" s="52" t="s">
        <v>122</v>
      </c>
      <c r="CG23" s="52" t="s">
        <v>122</v>
      </c>
      <c r="CH23" s="52" t="s">
        <v>122</v>
      </c>
      <c r="CI23" s="52" t="s">
        <v>122</v>
      </c>
      <c r="CJ23" s="52" t="s">
        <v>122</v>
      </c>
      <c r="CK23" s="52" t="s">
        <v>122</v>
      </c>
      <c r="CL23" s="52"/>
      <c r="CM23" s="52"/>
      <c r="CN23" s="52"/>
      <c r="CO23" s="52"/>
      <c r="CP23" s="52"/>
      <c r="CQ23" s="52"/>
      <c r="CR23" s="66"/>
      <c r="CS23" s="53">
        <f>IF(BZ23="X",$DH23/COUNTA($BZ23:$CQ23),0) +  IF(CA23="X",$DH23/COUNTA($BZ23:$CQ23),0)</f>
        <v>0</v>
      </c>
      <c r="CT23" s="53">
        <f>IF(CB23="X",$DH23/COUNTA($BZ23:$CQ23),0) +  IF(CC23="X",$DH23/COUNTA($BZ23:$CQ23),0)</f>
        <v>0</v>
      </c>
      <c r="CU23" s="53">
        <f>IF(CD23="X",$DH23/COUNTA($BZ23:$CQ23),0) +  IF(CE23="X",$DH23/COUNTA($BZ23:$CQ23),0)</f>
        <v>0</v>
      </c>
      <c r="CV23" s="53">
        <f>IF(CF23="X",$DH23/COUNTA($BZ23:$CQ23),0) +  IF(CG23="X",$DH23/COUNTA($BZ23:$CQ23),0)</f>
        <v>0</v>
      </c>
      <c r="CW23" s="53">
        <f>IF(CH23="X",$DH23/COUNTA($BZ23:$CQ23),0) +  IF(CI23="X",$DH23/COUNTA($BZ23:$CQ23),0)</f>
        <v>0</v>
      </c>
      <c r="CX23" s="53">
        <f>IF(CJ23="X",$DH23/COUNTA($BZ23:$CQ23),0) +  IF(CK23="X",$DH23/COUNTA($BZ23:$CQ23),0)</f>
        <v>0</v>
      </c>
      <c r="CY23" s="53">
        <f>IF(CL23="X",$DH23/COUNTA($BZ23:$CQ23),0) +  IF(CM23="X",$DH23/COUNTA($BZ23:$CQ23),0)</f>
        <v>0</v>
      </c>
      <c r="CZ23" s="53">
        <f>IF(CN23="X",$DH23/COUNTA($BZ23:$CQ23),0) +  IF(CO23="X",$DH23/COUNTA($BZ23:$CQ23),0)</f>
        <v>0</v>
      </c>
      <c r="DA23" s="53">
        <f>IF(CP23="X",$DH23/COUNTA($BZ23:$CQ23),0) +  IF(CQ23="X",$DH23/COUNTA($BZ23:$CQ23),0)</f>
        <v>0</v>
      </c>
      <c r="DB23" s="67">
        <f>SUM(CS23:DA23)</f>
        <v>0</v>
      </c>
      <c r="DC23" s="57"/>
      <c r="DE23" s="66"/>
      <c r="DF23" s="106">
        <f t="shared" si="10"/>
        <v>0</v>
      </c>
      <c r="DG23" s="66"/>
      <c r="DH23" s="104">
        <f>DF23*UniPerugia!$B$4</f>
        <v>0</v>
      </c>
    </row>
    <row r="24" spans="2:112" ht="23.25">
      <c r="B24" s="5" t="s">
        <v>163</v>
      </c>
      <c r="C24" s="5" t="s">
        <v>164</v>
      </c>
      <c r="D24" s="5" t="s">
        <v>123</v>
      </c>
      <c r="E24" s="5" t="s">
        <v>56</v>
      </c>
      <c r="F24" s="5">
        <v>65</v>
      </c>
      <c r="G24" s="5">
        <v>84</v>
      </c>
      <c r="H24" s="5">
        <v>100</v>
      </c>
      <c r="I24" s="5">
        <v>25</v>
      </c>
      <c r="J24" s="5">
        <v>25</v>
      </c>
      <c r="K24" s="4">
        <v>25</v>
      </c>
      <c r="L24" s="4">
        <v>0</v>
      </c>
      <c r="M24" s="4">
        <v>0</v>
      </c>
      <c r="N24" s="4"/>
      <c r="O24" s="4">
        <f t="shared" si="0"/>
        <v>2239.9</v>
      </c>
      <c r="P24" s="4">
        <f t="shared" si="1"/>
        <v>2894.64</v>
      </c>
      <c r="Q24" s="4">
        <f t="shared" si="2"/>
        <v>3446</v>
      </c>
      <c r="R24" s="4">
        <f t="shared" si="3"/>
        <v>861.5</v>
      </c>
      <c r="S24" s="4">
        <f t="shared" si="4"/>
        <v>861.5</v>
      </c>
      <c r="T24" s="5">
        <f t="shared" si="5"/>
        <v>861.5</v>
      </c>
      <c r="U24" s="5">
        <f t="shared" si="6"/>
        <v>0</v>
      </c>
      <c r="V24" s="5">
        <f t="shared" si="7"/>
        <v>0</v>
      </c>
      <c r="W24" s="5">
        <f t="shared" si="8"/>
        <v>0</v>
      </c>
      <c r="X24" s="5">
        <f>SUM(Tabella120581119312[[#This Row],[Quadrimestre nov22-feb23]:[Quadrimestre lug25-ott25]])</f>
        <v>324</v>
      </c>
      <c r="BT24" s="73"/>
      <c r="BU24" s="70" t="s">
        <v>165</v>
      </c>
      <c r="BV24" s="53"/>
      <c r="BW24" s="72" t="s">
        <v>114</v>
      </c>
      <c r="BX24" s="70" t="s">
        <v>166</v>
      </c>
      <c r="BY24" s="54"/>
      <c r="BZ24" s="52"/>
      <c r="CA24" s="52"/>
      <c r="CB24" s="52"/>
      <c r="CC24" s="52"/>
      <c r="CD24" s="52"/>
      <c r="CE24" s="52"/>
      <c r="CF24" s="53"/>
      <c r="CG24" s="53"/>
      <c r="CH24" s="53"/>
      <c r="CI24" s="52"/>
      <c r="CJ24" s="52"/>
      <c r="CK24" s="52"/>
      <c r="CL24" s="52"/>
      <c r="CM24" s="52"/>
      <c r="CN24" s="52"/>
      <c r="CO24" s="52"/>
      <c r="CP24" s="52"/>
      <c r="CQ24" s="52"/>
      <c r="CR24" s="66"/>
      <c r="CS24" s="53">
        <f>IF(BZ24="X",$DH24/COUNTA($BZ24:$CQ24),0) +  IF(CA24="X",$DH24/COUNTA($BZ24:$CQ24),0)</f>
        <v>0</v>
      </c>
      <c r="CT24" s="53">
        <f>IF(CB24="X",$DH24/COUNTA($BZ24:$CQ24),0) +  IF(CC24="X",$DH24/COUNTA($BZ24:$CQ24),0)</f>
        <v>0</v>
      </c>
      <c r="CU24" s="53">
        <f>IF(CD24="X",$DH24/COUNTA($BZ24:$CQ24),0) +  IF(CE24="X",$DH24/COUNTA($BZ24:$CQ24),0)</f>
        <v>0</v>
      </c>
      <c r="CV24" s="53">
        <f>IF(CF24="X",$DH24/COUNTA($BZ24:$CQ24),0) +  IF(CG24="X",$DH24/COUNTA($BZ24:$CQ24),0)</f>
        <v>0</v>
      </c>
      <c r="CW24" s="53">
        <f>IF(CH24="X",$DH24/COUNTA($BZ24:$CQ24),0) +  IF(CI24="X",$DH24/COUNTA($BZ24:$CQ24),0)</f>
        <v>0</v>
      </c>
      <c r="CX24" s="53">
        <f>IF(CJ24="X",$DH24/COUNTA($BZ24:$CQ24),0) +  IF(CK24="X",$DH24/COUNTA($BZ24:$CQ24),0)</f>
        <v>0</v>
      </c>
      <c r="CY24" s="53">
        <f>IF(CL24="X",$DH24/COUNTA($BZ24:$CQ24),0) +  IF(CM24="X",$DH24/COUNTA($BZ24:$CQ24),0)</f>
        <v>0</v>
      </c>
      <c r="CZ24" s="53">
        <f>IF(CN24="X",$DH24/COUNTA($BZ24:$CQ24),0) +  IF(CO24="X",$DH24/COUNTA($BZ24:$CQ24),0)</f>
        <v>0</v>
      </c>
      <c r="DA24" s="53">
        <f>IF(CP24="X",$DH24/COUNTA($BZ24:$CQ24),0) +  IF(CQ24="X",$DH24/COUNTA($BZ24:$CQ24),0)</f>
        <v>0</v>
      </c>
      <c r="DB24" s="67">
        <f>SUM(CS24:DA24)</f>
        <v>0</v>
      </c>
      <c r="DC24" s="57"/>
      <c r="DE24" s="66"/>
      <c r="DF24" s="106">
        <f t="shared" si="10"/>
        <v>0</v>
      </c>
      <c r="DG24" s="66"/>
      <c r="DH24" s="104">
        <f>DF24*UniPerugia!$B$4</f>
        <v>0</v>
      </c>
    </row>
    <row r="25" spans="2:112" ht="23.25">
      <c r="B25" s="5" t="s">
        <v>163</v>
      </c>
      <c r="C25" s="5" t="s">
        <v>164</v>
      </c>
      <c r="D25" s="5" t="s">
        <v>123</v>
      </c>
      <c r="E25" s="5" t="s">
        <v>82</v>
      </c>
      <c r="F25" s="5">
        <v>0</v>
      </c>
      <c r="G25" s="5">
        <v>15</v>
      </c>
      <c r="H25" s="5">
        <v>30</v>
      </c>
      <c r="I25" s="5">
        <v>31</v>
      </c>
      <c r="J25" s="5">
        <v>34</v>
      </c>
      <c r="K25" s="4">
        <v>30</v>
      </c>
      <c r="L25" s="4">
        <v>0</v>
      </c>
      <c r="M25" s="4">
        <v>0</v>
      </c>
      <c r="N25" s="4"/>
      <c r="O25" s="4">
        <f t="shared" si="0"/>
        <v>0</v>
      </c>
      <c r="P25" s="4">
        <f t="shared" si="1"/>
        <v>516.9</v>
      </c>
      <c r="Q25" s="4">
        <f t="shared" si="2"/>
        <v>1033.8</v>
      </c>
      <c r="R25" s="4">
        <f t="shared" si="3"/>
        <v>1068.26</v>
      </c>
      <c r="S25" s="4">
        <f t="shared" si="4"/>
        <v>1171.6400000000001</v>
      </c>
      <c r="T25" s="5">
        <f t="shared" si="5"/>
        <v>1033.8</v>
      </c>
      <c r="U25" s="5">
        <f t="shared" si="6"/>
        <v>0</v>
      </c>
      <c r="V25" s="5">
        <f t="shared" si="7"/>
        <v>0</v>
      </c>
      <c r="W25" s="5">
        <f t="shared" si="8"/>
        <v>0</v>
      </c>
      <c r="X25" s="5">
        <f>SUM(Tabella120581119312[[#This Row],[Quadrimestre nov22-feb23]:[Quadrimestre lug25-ott25]])</f>
        <v>140</v>
      </c>
      <c r="BT25" s="73"/>
      <c r="BU25" s="52" t="s">
        <v>167</v>
      </c>
      <c r="BV25" s="69" t="s">
        <v>168</v>
      </c>
      <c r="BW25" s="72" t="s">
        <v>114</v>
      </c>
      <c r="BX25" s="72"/>
      <c r="BY25" s="54"/>
      <c r="BZ25" s="52"/>
      <c r="CA25" s="52"/>
      <c r="CB25" s="52"/>
      <c r="CC25" s="52" t="s">
        <v>122</v>
      </c>
      <c r="CD25" s="52" t="s">
        <v>122</v>
      </c>
      <c r="CE25" s="52" t="s">
        <v>122</v>
      </c>
      <c r="CF25" s="52" t="s">
        <v>122</v>
      </c>
      <c r="CG25" s="52" t="s">
        <v>122</v>
      </c>
      <c r="CH25" s="52" t="s">
        <v>122</v>
      </c>
      <c r="CI25" s="52"/>
      <c r="CJ25" s="52"/>
      <c r="CK25" s="52"/>
      <c r="CL25" s="52"/>
      <c r="CM25" s="52"/>
      <c r="CN25" s="52"/>
      <c r="CO25" s="52"/>
      <c r="CP25" s="52"/>
      <c r="CQ25" s="52"/>
      <c r="CR25" s="66"/>
      <c r="CS25" s="53">
        <f>IF(BZ25="X",$DH25/COUNTA($BZ25:$CQ25),0) +  IF(CA25="X",$DH25/COUNTA($BZ25:$CQ25),0)</f>
        <v>0</v>
      </c>
      <c r="CT25" s="53">
        <f>IF(CB25="X",$DH25/COUNTA($BZ25:$CQ25),0) +  IF(CC25="X",$DH25/COUNTA($BZ25:$CQ25),0)</f>
        <v>0</v>
      </c>
      <c r="CU25" s="53">
        <f>IF(CD25="X",$DH25/COUNTA($BZ25:$CQ25),0) +  IF(CE25="X",$DH25/COUNTA($BZ25:$CQ25),0)</f>
        <v>0</v>
      </c>
      <c r="CV25" s="53">
        <f>IF(CF25="X",$DH25/COUNTA($BZ25:$CQ25),0) +  IF(CG25="X",$DH25/COUNTA($BZ25:$CQ25),0)</f>
        <v>0</v>
      </c>
      <c r="CW25" s="53">
        <f>IF(CH25="X",$DH25/COUNTA($BZ25:$CQ25),0) +  IF(CI25="X",$DH25/COUNTA($BZ25:$CQ25),0)</f>
        <v>0</v>
      </c>
      <c r="CX25" s="53">
        <f>IF(CJ25="X",$DH25/COUNTA($BZ25:$CQ25),0) +  IF(CK25="X",$DH25/COUNTA($BZ25:$CQ25),0)</f>
        <v>0</v>
      </c>
      <c r="CY25" s="53">
        <f>IF(CL25="X",$DH25/COUNTA($BZ25:$CQ25),0) +  IF(CM25="X",$DH25/COUNTA($BZ25:$CQ25),0)</f>
        <v>0</v>
      </c>
      <c r="CZ25" s="53">
        <f>IF(CN25="X",$DH25/COUNTA($BZ25:$CQ25),0) +  IF(CO25="X",$DH25/COUNTA($BZ25:$CQ25),0)</f>
        <v>0</v>
      </c>
      <c r="DA25" s="53">
        <f>IF(CP25="X",$DH25/COUNTA($BZ25:$CQ25),0) +  IF(CQ25="X",$DH25/COUNTA($BZ25:$CQ25),0)</f>
        <v>0</v>
      </c>
      <c r="DB25" s="67">
        <f>SUM(CS25:DA25)</f>
        <v>0</v>
      </c>
      <c r="DC25" s="57"/>
      <c r="DE25" s="66"/>
      <c r="DF25" s="106">
        <f t="shared" si="10"/>
        <v>0</v>
      </c>
      <c r="DG25" s="66"/>
      <c r="DH25" s="104">
        <f>DF25*UniPerugia!$B$4</f>
        <v>0</v>
      </c>
    </row>
    <row r="26" spans="2:112" ht="23.25">
      <c r="B26" s="5" t="s">
        <v>163</v>
      </c>
      <c r="C26" s="5" t="s">
        <v>164</v>
      </c>
      <c r="D26" s="5" t="s">
        <v>123</v>
      </c>
      <c r="E26" s="5" t="s">
        <v>107</v>
      </c>
      <c r="F26" s="5">
        <v>1</v>
      </c>
      <c r="G26" s="5">
        <v>6</v>
      </c>
      <c r="H26" s="5">
        <v>14</v>
      </c>
      <c r="I26" s="5">
        <v>7</v>
      </c>
      <c r="J26" s="5">
        <v>6</v>
      </c>
      <c r="K26" s="4">
        <v>5</v>
      </c>
      <c r="L26" s="4">
        <v>0</v>
      </c>
      <c r="M26" s="4">
        <v>0</v>
      </c>
      <c r="N26" s="4"/>
      <c r="O26" s="4">
        <f t="shared" si="0"/>
        <v>34.46</v>
      </c>
      <c r="P26" s="4">
        <f t="shared" si="1"/>
        <v>206.76</v>
      </c>
      <c r="Q26" s="4">
        <f t="shared" si="2"/>
        <v>482.44</v>
      </c>
      <c r="R26" s="4">
        <f t="shared" si="3"/>
        <v>241.22</v>
      </c>
      <c r="S26" s="4">
        <f t="shared" si="4"/>
        <v>206.76</v>
      </c>
      <c r="T26" s="5">
        <f t="shared" si="5"/>
        <v>172.3</v>
      </c>
      <c r="U26" s="5">
        <f t="shared" si="6"/>
        <v>0</v>
      </c>
      <c r="V26" s="5">
        <f t="shared" si="7"/>
        <v>0</v>
      </c>
      <c r="W26" s="5">
        <f t="shared" si="8"/>
        <v>0</v>
      </c>
      <c r="X26" s="5">
        <f>SUM(Tabella120581119312[[#This Row],[Quadrimestre nov22-feb23]:[Quadrimestre lug25-ott25]])</f>
        <v>39</v>
      </c>
      <c r="BT26" s="73"/>
      <c r="BU26" s="52" t="s">
        <v>169</v>
      </c>
      <c r="BV26" s="69" t="s">
        <v>170</v>
      </c>
      <c r="BW26" s="72" t="s">
        <v>114</v>
      </c>
      <c r="BX26" s="72"/>
      <c r="BY26" s="54"/>
      <c r="BZ26" s="52"/>
      <c r="CA26" s="52"/>
      <c r="CB26" s="52"/>
      <c r="CC26" s="52" t="s">
        <v>122</v>
      </c>
      <c r="CD26" s="52" t="s">
        <v>122</v>
      </c>
      <c r="CE26" s="52" t="s">
        <v>122</v>
      </c>
      <c r="CF26" s="52" t="s">
        <v>122</v>
      </c>
      <c r="CG26" s="52" t="s">
        <v>122</v>
      </c>
      <c r="CH26" s="52" t="s">
        <v>122</v>
      </c>
      <c r="CI26" s="52"/>
      <c r="CJ26" s="52"/>
      <c r="CK26" s="52"/>
      <c r="CL26" s="52"/>
      <c r="CM26" s="52"/>
      <c r="CN26" s="52"/>
      <c r="CO26" s="52"/>
      <c r="CP26" s="52"/>
      <c r="CQ26" s="52"/>
      <c r="CR26" s="66"/>
      <c r="CS26" s="53">
        <f>IF(BZ26="X",$DH26/COUNTA($BZ26:$CQ26),0) +  IF(CA26="X",$DH26/COUNTA($BZ26:$CQ26),0)</f>
        <v>0</v>
      </c>
      <c r="CT26" s="53">
        <f>IF(CB26="X",$DH26/COUNTA($BZ26:$CQ26),0) +  IF(CC26="X",$DH26/COUNTA($BZ26:$CQ26),0)</f>
        <v>0</v>
      </c>
      <c r="CU26" s="53">
        <f>IF(CD26="X",$DH26/COUNTA($BZ26:$CQ26),0) +  IF(CE26="X",$DH26/COUNTA($BZ26:$CQ26),0)</f>
        <v>0</v>
      </c>
      <c r="CV26" s="53">
        <f>IF(CF26="X",$DH26/COUNTA($BZ26:$CQ26),0) +  IF(CG26="X",$DH26/COUNTA($BZ26:$CQ26),0)</f>
        <v>0</v>
      </c>
      <c r="CW26" s="53">
        <f>IF(CH26="X",$DH26/COUNTA($BZ26:$CQ26),0) +  IF(CI26="X",$DH26/COUNTA($BZ26:$CQ26),0)</f>
        <v>0</v>
      </c>
      <c r="CX26" s="53">
        <f>IF(CJ26="X",$DH26/COUNTA($BZ26:$CQ26),0) +  IF(CK26="X",$DH26/COUNTA($BZ26:$CQ26),0)</f>
        <v>0</v>
      </c>
      <c r="CY26" s="53">
        <f>IF(CL26="X",$DH26/COUNTA($BZ26:$CQ26),0) +  IF(CM26="X",$DH26/COUNTA($BZ26:$CQ26),0)</f>
        <v>0</v>
      </c>
      <c r="CZ26" s="53">
        <f>IF(CN26="X",$DH26/COUNTA($BZ26:$CQ26),0) +  IF(CO26="X",$DH26/COUNTA($BZ26:$CQ26),0)</f>
        <v>0</v>
      </c>
      <c r="DA26" s="53">
        <f>IF(CP26="X",$DH26/COUNTA($BZ26:$CQ26),0) +  IF(CQ26="X",$DH26/COUNTA($BZ26:$CQ26),0)</f>
        <v>0</v>
      </c>
      <c r="DB26" s="67">
        <f>SUM(CS26:DA26)</f>
        <v>0</v>
      </c>
      <c r="DC26" s="57"/>
      <c r="DE26" s="66"/>
      <c r="DF26" s="106">
        <f t="shared" si="10"/>
        <v>0</v>
      </c>
      <c r="DG26" s="66"/>
      <c r="DH26" s="104">
        <f>DF26*UniPerugia!$B$4</f>
        <v>0</v>
      </c>
    </row>
    <row r="27" spans="2:112" ht="23.25">
      <c r="B27" s="5" t="s">
        <v>163</v>
      </c>
      <c r="C27" s="5" t="s">
        <v>164</v>
      </c>
      <c r="D27" s="5" t="s">
        <v>123</v>
      </c>
      <c r="E27" s="5" t="s">
        <v>110</v>
      </c>
      <c r="F27" s="5">
        <v>2</v>
      </c>
      <c r="G27" s="5">
        <v>3</v>
      </c>
      <c r="H27" s="5">
        <v>6</v>
      </c>
      <c r="I27" s="5">
        <v>35</v>
      </c>
      <c r="J27" s="5">
        <v>43</v>
      </c>
      <c r="K27" s="4">
        <v>53</v>
      </c>
      <c r="L27" s="4">
        <v>25</v>
      </c>
      <c r="M27" s="4">
        <v>10</v>
      </c>
      <c r="N27" s="4"/>
      <c r="O27" s="4">
        <f t="shared" si="0"/>
        <v>68.92</v>
      </c>
      <c r="P27" s="4">
        <f t="shared" si="1"/>
        <v>103.38</v>
      </c>
      <c r="Q27" s="4">
        <f t="shared" si="2"/>
        <v>206.76</v>
      </c>
      <c r="R27" s="4">
        <f t="shared" si="3"/>
        <v>1206.1000000000001</v>
      </c>
      <c r="S27" s="4">
        <f t="shared" si="4"/>
        <v>1481.78</v>
      </c>
      <c r="T27" s="5">
        <f t="shared" si="5"/>
        <v>1826.38</v>
      </c>
      <c r="U27" s="5">
        <f t="shared" si="6"/>
        <v>861.5</v>
      </c>
      <c r="V27" s="5">
        <f t="shared" si="7"/>
        <v>344.6</v>
      </c>
      <c r="W27" s="5">
        <f t="shared" si="8"/>
        <v>0</v>
      </c>
      <c r="X27" s="5">
        <f>SUM(Tabella120581119312[[#This Row],[Quadrimestre nov22-feb23]:[Quadrimestre lug25-ott25]])</f>
        <v>177</v>
      </c>
      <c r="BT27" s="73"/>
      <c r="BU27" s="52" t="s">
        <v>171</v>
      </c>
      <c r="BV27" s="69" t="s">
        <v>172</v>
      </c>
      <c r="BW27" s="72" t="s">
        <v>114</v>
      </c>
      <c r="BX27" s="72"/>
      <c r="BY27" s="54"/>
      <c r="BZ27" s="52" t="s">
        <v>122</v>
      </c>
      <c r="CA27" s="52" t="s">
        <v>122</v>
      </c>
      <c r="CB27" s="52" t="s">
        <v>122</v>
      </c>
      <c r="CC27" s="52" t="s">
        <v>122</v>
      </c>
      <c r="CD27" s="52" t="s">
        <v>122</v>
      </c>
      <c r="CE27" s="52" t="s">
        <v>122</v>
      </c>
      <c r="CF27" s="53"/>
      <c r="CG27" s="53"/>
      <c r="CH27" s="53"/>
      <c r="CI27" s="52"/>
      <c r="CJ27" s="52"/>
      <c r="CK27" s="52"/>
      <c r="CL27" s="52"/>
      <c r="CM27" s="52"/>
      <c r="CN27" s="52"/>
      <c r="CO27" s="52"/>
      <c r="CP27" s="52"/>
      <c r="CQ27" s="52"/>
      <c r="CR27" s="66"/>
      <c r="CS27" s="53">
        <f>IF(BZ27="X",$DH27/COUNTA($BZ27:$CQ27),0) +  IF(CA27="X",$DH27/COUNTA($BZ27:$CQ27),0)</f>
        <v>11361.304320000001</v>
      </c>
      <c r="CT27" s="53">
        <f>IF(CB27="X",$DH27/COUNTA($BZ27:$CQ27),0) +  IF(CC27="X",$DH27/COUNTA($BZ27:$CQ27),0)</f>
        <v>11361.304320000001</v>
      </c>
      <c r="CU27" s="53">
        <f>IF(CD27="X",$DH27/COUNTA($BZ27:$CQ27),0) +  IF(CE27="X",$DH27/COUNTA($BZ27:$CQ27),0)</f>
        <v>11361.304320000001</v>
      </c>
      <c r="CV27" s="53">
        <f>IF(CF27="X",$DH27/COUNTA($BZ27:$CQ27),0) +  IF(CG27="X",$DH27/COUNTA($BZ27:$CQ27),0)</f>
        <v>0</v>
      </c>
      <c r="CW27" s="53">
        <f>IF(CH27="X",$DH27/COUNTA($BZ27:$CQ27),0) +  IF(CI27="X",$DH27/COUNTA($BZ27:$CQ27),0)</f>
        <v>0</v>
      </c>
      <c r="CX27" s="53">
        <f>IF(CJ27="X",$DH27/COUNTA($BZ27:$CQ27),0) +  IF(CK27="X",$DH27/COUNTA($BZ27:$CQ27),0)</f>
        <v>0</v>
      </c>
      <c r="CY27" s="53">
        <f>IF(CL27="X",$DH27/COUNTA($BZ27:$CQ27),0) +  IF(CM27="X",$DH27/COUNTA($BZ27:$CQ27),0)</f>
        <v>0</v>
      </c>
      <c r="CZ27" s="53">
        <f>IF(CN27="X",$DH27/COUNTA($BZ27:$CQ27),0) +  IF(CO27="X",$DH27/COUNTA($BZ27:$CQ27),0)</f>
        <v>0</v>
      </c>
      <c r="DA27" s="53">
        <f>IF(CP27="X",$DH27/COUNTA($BZ27:$CQ27),0) +  IF(CQ27="X",$DH27/COUNTA($BZ27:$CQ27),0)</f>
        <v>0</v>
      </c>
      <c r="DB27" s="67">
        <f>SUM(CS27:DA27)</f>
        <v>34083.912960000001</v>
      </c>
      <c r="DC27" s="57"/>
      <c r="DD27" s="106">
        <v>1062</v>
      </c>
      <c r="DE27" s="66"/>
      <c r="DF27" s="106">
        <f t="shared" si="10"/>
        <v>8.4960000000000004</v>
      </c>
      <c r="DG27" s="66"/>
      <c r="DH27" s="104">
        <f>DF27*UniPerugia!$B$4</f>
        <v>34083.912960000001</v>
      </c>
    </row>
    <row r="28" spans="2:112" ht="23.25">
      <c r="B28" s="5"/>
      <c r="C28" s="5"/>
      <c r="D28" s="5"/>
      <c r="E28" s="5"/>
      <c r="F28" s="5"/>
      <c r="G28" s="5"/>
      <c r="H28" s="5"/>
      <c r="I28" s="5"/>
      <c r="J28" s="5"/>
      <c r="K28" s="4"/>
      <c r="L28" s="4"/>
      <c r="M28" s="4"/>
      <c r="N28" s="4"/>
      <c r="O28" s="4">
        <f>_xlfn.SWITCH($D$4:$D$800,$Z$4,F28*$AA$4,$Z$5,F28*$AA$5,$Z$6,F28*$AA$6,$Z$7,F28*$AA$7,$Z$8,F28*$AA$8,$Z$9,F28*$AA$9,$Z$10,F28*$AA$10,$Z$11,F28*$AA$11,$Z$12,F28*$AA$12,$Z$13,F28*$AA$13,$Z$14,F28*$AA$14,$Z$15,F28*$AA$15,$Z$16,F28*$AA$16,$Z$17,F28*$AA$17,$Z$18,F28*$AA$18,$Z$19,F28*$AA$19,$Z$20,F28*$AA$20,$Z$21,F28*$AA$21,$Z$22,F28*$AA$22,$Z$23,F28*$AA$23,$Z$24,F28*$AA$24,$Z$25,F28*$AA$25,$Z$26,F28*$AA$26,$Z$27,F28*$AA$27,$Z$28,F28*$AA$28,$Z$29,F28*$AA$29,$Z$30,F28*$AA$30,$Z$31,F28*$AA$31,$Z$32,F28*$AA$32,$Z$33,F28*$AA$33,$Z$34,F28*$AA$34,$Z$35,F28*$AA$35,$Z$36,F28*$AA$36,$Z$37,F28*$AA$37,$Z$38,F28*$AA$38,$Z$39,F28*$AA$39,$Z$40,F28*$AA$40,$Z$41,F28*$AA$41,$Z$42,F28*$AA$42,$Z$43,F28*$AA$43,$Z$44,F28*$AA$44,$Z$45,F28*$AA$45,$Z$46,F28*$AA$46,$Z$47,F28*$AA$47,$Z$48,F28*$AA$48,$Z$49,F28*$AA$49,$Z$50,F28*$AA$50,$Z$51,F28*$AA$51,)</f>
        <v>0</v>
      </c>
      <c r="P28" s="4">
        <f>_xlfn.SWITCH($D$4:$D$800,$Z$4,G28*$AB$4,$Z$5,G28*$AB$5,$Z$6,G28*$AB$6,$Z$7,G28*$AB$7,$Z$8,G28*$AB$8,$Z$9,G28*$AB$9,$Z$10,G28*$AB$10,$Z$11,G28*$AB$11,$Z$12,G28*$AB$12,$Z$13,G28*$AB$13,$Z$14,G28*$AB$14,$Z$15,G28*$AB$15,$Z$16,G28*$AB$16,$Z$17,G28*$AB$17,$Z$18,G28*$AB$18,$Z$19,G28*$AB$19,$Z$20,G28*$AB$20,$Z$21,G28*$AB$21,$Z$22,G28*$AB$22,$Z$23,G28*$AB$23,$Z$24,G28*$AB$24,$Z$25,G28*$AB$25,$Z$26,G28*$AB$26,$Z$27,G28*$AB$27,$Z$28,G28*$AB$28,$Z$29,G28*$AB$29,$Z$30,G28*$AB$30,$Z$31,G28*$AB$31,$Z$32,G28*$AB$32,$Z$33,G28*$AB$33,$Z$34,G28*$AB$34,$Z$35,G28*$AB$35,$Z$36,G28*$AB$36,$Z$37,G28*$AB$37,$Z$38,G28*$AB$38,$Z$39,G28*$AB$39,$Z$40,G28*$AB$40,$Z$41,G28*$AB$41,$Z$42,G28*$AB$42,$Z$43,G28*$AB$43,$Z$44,G28*$AB$44,$Z$45,G28*$AB$45,$Z$46,G28*$AB$46,$Z$47,G28*$AB$47,$Z$48,G28*$AB$48,$Z$49,G28*$AB$49,$Z$50,G28*$AB$50,$Z$51,G28*$AB$51,)</f>
        <v>0</v>
      </c>
      <c r="Q28" s="4">
        <f>_xlfn.SWITCH($D$4:$D$800,$Z$4,H28*$AC$4,$Z$5,H28*$AC$5,$Z$6,H28*$AC$6,$Z$7,H28*$AC$7,$Z$8,H28*$AC$8,$Z$9,H28*$AC$9,$Z$10,H28*$AC$10,$Z$11,H28*$AC$11,$Z$12,H28*$AC$12,$Z$13,H28*$AC$13,$Z$14,H28*$AC$14,$Z$15,H28*$AC$15,$Z$16,H28*$AC$16,$Z$17,H28*$AC$17,$Z$18,H28*$AC$18,$Z$19,H28*$AC$19,$Z$20,H28*$AC$20,$Z$21,H28*$AC$21,$Z$22,H28*$AC$22,$Z$23,H28*$AC$23,$Z$24,H28*$AC$24,$Z$25,H28*$AC$25,$Z$26,H28*$AC$26,$Z$27,H28*$AC$27,$Z$28,H28*$AC$28,$Z$29,H28*$AC$29,$Z$30,H28*$AC$30,$Z$31,H28*$AC$31,$Z$32,H28*$AC$32,$Z$33,H28*$AC$33,$Z$34,H28*$AC$34,$Z$35,H28*$AC$35,$Z$36,H28*$AC$36,$Z$37,H28*$AC$37,$Z$38,H28*$AC$38,$Z$39,H28*$AC$39,$Z$40,H28*$AC$40,$Z$41,H28*$AC$41,$Z$42,H28*$AC$42,$Z$43,H28*$AC$43,$Z$44,H28*$AC$44,$Z$45,H28*$AC$45,$Z$46,H28*$AC$46,$Z$47,H28*$AC$47,$Z$48,H28*$AC$48,$Z$49,H28*$AC$49,$Z$50,H28*$AC$50,$Z$51,H28*$AC$51)</f>
        <v>0</v>
      </c>
      <c r="R28" s="4">
        <f>_xlfn.SWITCH($D$4:$D$800,$Z$4,I28*$AD$4,$Z$5,I28*$AD$5,$Z$6,I28*$AD$6,$Z$7,I28*$AD$7,$Z$8,I28*$AD$8,$Z$9,I28*$AD$9,$Z$10,I28*$AD$10,$Z$11,I28*$AD$11,$Z$12,I28*$AD$12,$Z$13,I28*$AD$13,$Z$14,I28*$AD$14,$Z$15,I28*$AD$15,$Z$16,I28*$AD$16,$Z$17,I28*$AD$17,$Z$18,I28*$AD$18,$Z$19,I28*$AD$19,$Z$20,I28*$AD$20,$Z$21,I28*$AD$21,$Z$22,I28*$AD$22,$Z$23,I28*$AD$23,$Z$24,I28*$AD$24,$Z$25,I28*$AD$25,$Z$26,I28*$AD$26,$Z$27,I28*$AD$27,$Z$28,I28*$AD$28,$Z$29,I28*$AD$29,$Z$30,I28*$AD$30,$Z$31,I28*$AD$31,$Z$32,I28*$AD$32,$Z$33,I28*$AD$33,$Z$34,I28*$AD$34,$Z$35,I28*$AD$35,$Z$36,I28*$AD$36,$Z$37,I28*$AD$37,$Z$38,I28*$AD$38,$Z$39,I28*$AD$39,$Z$40,I28*$AD$40,$Z$41,I28*$AD$41,$Z$42,I28*$AD$42,$Z$43,I28*$AD$43,$Z$44,I28*$AD$44,$Z$45,I28*$AD$45,$Z$46,I28*$AD$46,$Z$47,I28*$AD$47,$Z$48,I28*$AD$48,$Z$49,I28*$AD$49,$Z$50,I28*$AD$50,$Z$51,I28*$AD$51)</f>
        <v>0</v>
      </c>
      <c r="S28" s="4">
        <f>_xlfn.SWITCH($D$4:$D$800,$Z$4,J28*$AE$4,$Z$5,J28*$AE$5,$Z$6,J28*$AE$6,$Z$7,J28*$AE$7,$Z$8,J28*$AE$8,$Z$9,J28*$AE$9,$Z$10,J28*$AE$10,$Z$11,J28*$AE$11,$Z$12,J28*$AE$12,$Z$13,J28*$AE$13,$Z$14,J28*$AE$14,$Z$15,J28*$AE$15,$Z$16,J28*$AE$16,$Z$17,J28*$AE$17,$Z$18,J28*$AE$18,$Z$19,J28*$AE$19,$Z$20,J28*$AE$20,$Z$21,J28*$AE$21,$Z$22,J28*$AE$22,$Z$23,J28*$AE$23,$Z$24,J28*$AE$24,$Z$25,J28*$AE$25,$Z$26,J28*$AE$26,$Z$27,J28*$AE$27,$Z$28,J28*$AE$28,$Z$29,J28*$AE$29,$Z$30,J28*$AE$30,$Z$31,J28*$AE$31,$Z$32,J28*$AE$32,$Z$33,J28*$AE$33,$Z$34,J28*$AE$34,$Z$35,J28*$AE$35,$Z$36,J28*$AE$36,$Z$37,J28*$AE$37,$Z$38,J28*$AE$38,$Z$39,J28*$AE$39,$Z$40,J28*$AE$40,$Z$41,J28*$AE$41,$Z$42,J28*$AE$42,$Z$43,J28*$AE$43,$Z$44,J28*$AE$44,$Z$45,J28*$AE$45,$Z$46,J28*$AE$46,$Z$47,J28*$AE$47,$Z$48,J28*$AE$48,$Z$49,J28*$AE$49,$Z$50,J28*$AE$50,$Z$51,J28*$AE$51)</f>
        <v>0</v>
      </c>
      <c r="T28" s="5">
        <f>_xlfn.SWITCH($D$4:$D$800,$Z$4,K28*$AF$4,$Z$5,K28*$AF$5,$Z$6,K28*$AF$6,$Z$7,K28*$AF$7,$Z$8,K28*$AF$8,$Z$9,K28*$AF$9,$Z$10,K28*$AF$10,$Z$11,K28*$AF$11,$Z$12,K28*$AF$12,$Z$13,K28*$AF$13,$Z$14,K28*$AF$14,$Z$15,K28*$AF$15,$Z$16,K28*$AF$16,$Z$17,K28*$AF$17,$Z$18,K28*$AF$18,$Z$19,K28*$AF$19,$Z$20,K28*$AF$20,$Z$21,K28*$AF$21,$Z$22,K28*$AF$22,$Z$23,K28*$AF$23,$Z$24,K28*$AF$24,$Z$25,K28*$AF$25,$Z$26,K28*$AF$26,$Z$27,K28*$AF$27,$Z$28,K28*$AF$28,$Z$29,K28*$AF$29,$Z$30,K28*$AF$30,$Z$31,K28*$AF$31,$Z$32,K28*$AF$32,$Z$33,K28*$AF$33,$Z$34,K28*$AF$34,$Z$35,K28*$AF$35,$Z$36,K28*$AF$36,$Z$37,K28*$AF$37,$Z$38,K28*$AF$38,$Z$39,K28*$AF$39,$Z$40,K28*$AF$40,$Z$41,K28*$AF$41,$Z$42,K28*$AF$42,$Z$43,K28*$AF$43,$Z$44,K28*$AF$44,$Z$45,K28*$AF$45,$Z$46,K28*$AF$46,$Z$47,K28*$AF$47,$Z$48,K28*$AF$48,$Z$49,K28*$AF$49,$Z$50,K28*$AF$50,$Z$51,K28*$AF$51)</f>
        <v>0</v>
      </c>
      <c r="U28" s="5">
        <f>_xlfn.SWITCH($D$4:$D$800,$Z$4,L28*$AG$4,$Z$5,L28*$AG$5,$Z$6,L28*$AG$6,$Z$7,L28*$AG$7,$Z$8,L28*$AG$8,$Z$9,L28*$AG$9,$Z$10,L28*$AG$10,$Z$11,L28*$AG$11,$Z$12,L28*$AG$12,$Z$13,L28*$AG$13,$Z$14,L28*$AG$14,$Z$15,L28*$AG$15,$Z$16,L28*$AG$16,$Z$17,L28*$AG$17,$Z$18,L28*$AG$18,$Z$19,L28*$AG$19,$Z$20,L28*$AG$20,$Z$21,L28*$AG$21,$Z$22,L28*$AG$22,$Z$23,L28*$AG$23,$Z$24,L28*$AG$24,$Z$25,L28*$AG$25,$Z$26,L28*$AG$26,$Z$27,L28*$AG$27,$Z$28,L28*$AG$28,$Z$29,L28*$AG$29,$Z$30,L28*$AG$30,$Z$31,L28*$AG$31,$Z$32,L28*$AG$32,$Z$33,L28*$AG$33,$Z$34,L28*$AG$34,$Z$35,L28*$AG$35,$Z$36,L28*$AG$36,$Z$37,L28*$AG$37,$Z$38,L28*$AG$38,$Z$39,L28*$AG$39,$Z$40,L28*$AG$40,$Z$41,L28*$AG$41,$Z$42,L28*$AG$42,$Z$43,L28*$AG$43,$Z$44,L28*$AG$44,$Z$45,L28*$AG$45,$Z$46,L28*$AG$46,$Z$47,L28*$AG$47,$Z$48,L28*$AG$48,$Z$49,L28*$AG$49,$Z$50,L28*$AG$50,$Z$51,L28*$AG$51)</f>
        <v>0</v>
      </c>
      <c r="V28" s="5">
        <f>_xlfn.SWITCH($D$4:$D$800,$Z$4,M28*$AH$4,$Z$5,M28*$AH$5,$Z$6,M28*$AH$6,$Z$7,M28*$AH$7,$Z$8,M28*$AH$8,$Z$9,M28*$AH$9,$Z$10,M28*$AH$10,$Z$11,M28*$AH$11,$Z$12,M28*$AH$12,$Z$13,M28*$AH$13,$Z$14,M28*$AH$14,$Z$15,M28*$AH$15,$Z$16,M28*$AH$16,$Z$17,M28*$AH$17,$Z$18,M28*$AH$18,$Z$19,M28*$AH$19,$Z$20,M28*$AH$20,$Z$21,M28*$AH$21,$Z$22,M28*$AH$22,$Z$23,M28*$AH$23,$Z$24,M28*$AH$24,$Z$25,M28*$AH$25,$Z$26,M28*$AH$26,$Z$27,M28*$AH$27,$Z$28,M28*$AH$28,$Z$29,M28*$AH$29,$Z$30,M28*$AH$30,$Z$31,M28*$AH$31,$Z$32,M28*$AH$32,$Z$33,M28*$AH$33,$Z$34,M28*$AH$34,$Z$35,M28*$AH$35,$Z$36,M28*$AH$36,$Z$37,M28*$AH$37,$Z$38,M28*$AH$38,$Z$39,M28*$AH$39,$Z$40,M28*$AH$40,$Z$41,M28*$AH$41,$Z$42,M28*$AH$42,$Z$43,M28*$AH$43,$Z$44,M28*$AH$44,$Z$45,M28*$AH$45,$Z$46,M28*$AH$46,$Z$47,M28*$AH$47,$Z$48,M28*$AH$48,$Z$49,M28*$AH$49,$Z$50,M28*$AH$50,$Z$51,M28*$AH$51)</f>
        <v>0</v>
      </c>
      <c r="W28" s="5">
        <f>_xlfn.SWITCH($D$4:$D$800,$Z$4,N28*$AI$4,$Z$5,N28*$AI$5,$Z$6,N28*$AI$6,$Z$7,N28*$AI$7,$Z$8,N28*$AI$8,$Z$9,N28*$AI$9,$Z$10,N28*$AI$10,$Z$11,N28*$AI$11,$Z$12,N28*$AI$12,$Z$13,N28*$AI$13,$Z$14,N28*$AI$14,$Z$15,N28*$AI$15,$Z$16,N28*$AI$16,$Z$17,N28*$AI$17,$Z$18,N28*$AI$18,$Z$19,N28*$AI$19,$Z$20,N28*$AI$20,$Z$21,N28*$AI$21,$Z$22,N28*$AI$22,$Z$23,N28*$AI$23,$Z$24,N28*$AI$24,$Z$25,N28*$AI$25,$Z$26,N28*$AI$26,$Z$27,N28*$AI$27,$Z$28,N28*$AI$28,$Z$29,N28*$AI$29,$Z$30,N28*$AI$30,$Z$31,N28*$AI$31,$Z$32,N28*$AI$32,$Z$33,N28*$AI$33,$Z$34,N28*$AI$34,$Z$35,N28*$AI$35,$Z$36,N28*$AI$36,$Z$37,N28*$AI$37,$Z$38,N28*$AI$38,$Z$39,N28*$AI$39,$Z$40,N28*$AI$40,$Z$41,N28*$AI$41,$Z$42,N28*$AI$42,$Z$43,N28*$AI$43,$Z$44,N28*$AI$44,$Z$45,N28*$AI$45,$Z$46,N28*$AI$46,$Z$47,N28*$AI$47,$Z$48,N28*$AI$48,$Z$49,N28*$AI$49,$Z$50,N28*$AI$50,$Z$51,N28*$AI$51)</f>
        <v>0</v>
      </c>
      <c r="X28" s="5">
        <f>SUM(Tabella120581119312[[#This Row],[Quadrimestre nov22-feb23]:[Quadrimestre lug25-ott25]])</f>
        <v>0</v>
      </c>
      <c r="BT28" s="73"/>
      <c r="BU28" s="52" t="s">
        <v>173</v>
      </c>
      <c r="BV28" s="69" t="s">
        <v>174</v>
      </c>
      <c r="BW28" s="72" t="s">
        <v>114</v>
      </c>
      <c r="BX28" s="72"/>
      <c r="BY28" s="54"/>
      <c r="BZ28" s="52" t="s">
        <v>122</v>
      </c>
      <c r="CA28" s="52" t="s">
        <v>122</v>
      </c>
      <c r="CB28" s="52" t="s">
        <v>122</v>
      </c>
      <c r="CC28" s="52" t="s">
        <v>122</v>
      </c>
      <c r="CD28" s="52" t="s">
        <v>122</v>
      </c>
      <c r="CE28" s="52" t="s">
        <v>122</v>
      </c>
      <c r="CF28" s="53"/>
      <c r="CG28" s="53"/>
      <c r="CH28" s="53"/>
      <c r="CI28" s="52"/>
      <c r="CJ28" s="52"/>
      <c r="CK28" s="52"/>
      <c r="CL28" s="52"/>
      <c r="CM28" s="52"/>
      <c r="CN28" s="52"/>
      <c r="CO28" s="52"/>
      <c r="CP28" s="52"/>
      <c r="CQ28" s="52"/>
      <c r="CR28" s="66"/>
      <c r="CS28" s="53">
        <f>IF(BZ28="X",$DH28/COUNTA($BZ28:$CQ28),0) +  IF(CA28="X",$DH28/COUNTA($BZ28:$CQ28),0)</f>
        <v>11361.304320000001</v>
      </c>
      <c r="CT28" s="53">
        <f>IF(CB28="X",$DH28/COUNTA($BZ28:$CQ28),0) +  IF(CC28="X",$DH28/COUNTA($BZ28:$CQ28),0)</f>
        <v>11361.304320000001</v>
      </c>
      <c r="CU28" s="53">
        <f>IF(CD28="X",$DH28/COUNTA($BZ28:$CQ28),0) +  IF(CE28="X",$DH28/COUNTA($BZ28:$CQ28),0)</f>
        <v>11361.304320000001</v>
      </c>
      <c r="CV28" s="53">
        <f>IF(CF28="X",$DH28/COUNTA($BZ28:$CQ28),0) +  IF(CG28="X",$DH28/COUNTA($BZ28:$CQ28),0)</f>
        <v>0</v>
      </c>
      <c r="CW28" s="53">
        <f>IF(CH28="X",$DH28/COUNTA($BZ28:$CQ28),0) +  IF(CI28="X",$DH28/COUNTA($BZ28:$CQ28),0)</f>
        <v>0</v>
      </c>
      <c r="CX28" s="53">
        <f>IF(CJ28="X",$DH28/COUNTA($BZ28:$CQ28),0) +  IF(CK28="X",$DH28/COUNTA($BZ28:$CQ28),0)</f>
        <v>0</v>
      </c>
      <c r="CY28" s="53">
        <f>IF(CL28="X",$DH28/COUNTA($BZ28:$CQ28),0) +  IF(CM28="X",$DH28/COUNTA($BZ28:$CQ28),0)</f>
        <v>0</v>
      </c>
      <c r="CZ28" s="53">
        <f>IF(CN28="X",$DH28/COUNTA($BZ28:$CQ28),0) +  IF(CO28="X",$DH28/COUNTA($BZ28:$CQ28),0)</f>
        <v>0</v>
      </c>
      <c r="DA28" s="53">
        <f>IF(CP28="X",$DH28/COUNTA($BZ28:$CQ28),0) +  IF(CQ28="X",$DH28/COUNTA($BZ28:$CQ28),0)</f>
        <v>0</v>
      </c>
      <c r="DB28" s="67">
        <f>SUM(CS28:DA28)</f>
        <v>34083.912960000001</v>
      </c>
      <c r="DC28" s="57"/>
      <c r="DD28" s="106">
        <v>1062</v>
      </c>
      <c r="DE28" s="66"/>
      <c r="DF28" s="106">
        <f t="shared" si="10"/>
        <v>8.4960000000000004</v>
      </c>
      <c r="DG28" s="66"/>
      <c r="DH28" s="104">
        <f>DF28*UniPerugia!$B$4</f>
        <v>34083.912960000001</v>
      </c>
    </row>
    <row r="29" spans="2:112" ht="23.25">
      <c r="B29" s="5"/>
      <c r="C29" s="5"/>
      <c r="D29" s="5"/>
      <c r="E29" s="5"/>
      <c r="F29" s="5"/>
      <c r="G29" s="5"/>
      <c r="H29" s="5"/>
      <c r="I29" s="5"/>
      <c r="J29" s="5"/>
      <c r="K29" s="4"/>
      <c r="L29" s="4"/>
      <c r="M29" s="4"/>
      <c r="N29" s="4"/>
      <c r="O29" s="4">
        <f>_xlfn.SWITCH($D$4:$D$800,$Z$4,F29*$AA$4,$Z$5,F29*$AA$5,$Z$6,F29*$AA$6,$Z$7,F29*$AA$7,$Z$8,F29*$AA$8,$Z$9,F29*$AA$9,$Z$10,F29*$AA$10,$Z$11,F29*$AA$11,$Z$12,F29*$AA$12,$Z$13,F29*$AA$13,$Z$14,F29*$AA$14,$Z$15,F29*$AA$15,$Z$16,F29*$AA$16,$Z$17,F29*$AA$17,$Z$18,F29*$AA$18,$Z$19,F29*$AA$19,$Z$20,F29*$AA$20,$Z$21,F29*$AA$21,$Z$22,F29*$AA$22,$Z$23,F29*$AA$23,$Z$24,F29*$AA$24,$Z$25,F29*$AA$25,$Z$26,F29*$AA$26,$Z$27,F29*$AA$27,$Z$28,F29*$AA$28,$Z$29,F29*$AA$29,$Z$30,F29*$AA$30,$Z$31,F29*$AA$31,$Z$32,F29*$AA$32,$Z$33,F29*$AA$33,$Z$34,F29*$AA$34,$Z$35,F29*$AA$35,$Z$36,F29*$AA$36,$Z$37,F29*$AA$37,$Z$38,F29*$AA$38,$Z$39,F29*$AA$39,$Z$40,F29*$AA$40,$Z$41,F29*$AA$41,$Z$42,F29*$AA$42,$Z$43,F29*$AA$43,$Z$44,F29*$AA$44,$Z$45,F29*$AA$45,$Z$46,F29*$AA$46,$Z$47,F29*$AA$47,$Z$48,F29*$AA$48,$Z$49,F29*$AA$49,$Z$50,F29*$AA$50,$Z$51,F29*$AA$51,)</f>
        <v>0</v>
      </c>
      <c r="P29" s="4">
        <f>_xlfn.SWITCH($D$4:$D$800,$Z$4,G29*$AB$4,$Z$5,G29*$AB$5,$Z$6,G29*$AB$6,$Z$7,G29*$AB$7,$Z$8,G29*$AB$8,$Z$9,G29*$AB$9,$Z$10,G29*$AB$10,$Z$11,G29*$AB$11,$Z$12,G29*$AB$12,$Z$13,G29*$AB$13,$Z$14,G29*$AB$14,$Z$15,G29*$AB$15,$Z$16,G29*$AB$16,$Z$17,G29*$AB$17,$Z$18,G29*$AB$18,$Z$19,G29*$AB$19,$Z$20,G29*$AB$20,$Z$21,G29*$AB$21,$Z$22,G29*$AB$22,$Z$23,G29*$AB$23,$Z$24,G29*$AB$24,$Z$25,G29*$AB$25,$Z$26,G29*$AB$26,$Z$27,G29*$AB$27,$Z$28,G29*$AB$28,$Z$29,G29*$AB$29,$Z$30,G29*$AB$30,$Z$31,G29*$AB$31,$Z$32,G29*$AB$32,$Z$33,G29*$AB$33,$Z$34,G29*$AB$34,$Z$35,G29*$AB$35,$Z$36,G29*$AB$36,$Z$37,G29*$AB$37,$Z$38,G29*$AB$38,$Z$39,G29*$AB$39,$Z$40,G29*$AB$40,$Z$41,G29*$AB$41,$Z$42,G29*$AB$42,$Z$43,G29*$AB$43,$Z$44,G29*$AB$44,$Z$45,G29*$AB$45,$Z$46,G29*$AB$46,$Z$47,G29*$AB$47,$Z$48,G29*$AB$48,$Z$49,G29*$AB$49,$Z$50,G29*$AB$50,$Z$51,G29*$AB$51,)</f>
        <v>0</v>
      </c>
      <c r="Q29" s="4">
        <f>_xlfn.SWITCH($D$4:$D$800,$Z$4,H29*$AC$4,$Z$5,H29*$AC$5,$Z$6,H29*$AC$6,$Z$7,H29*$AC$7,$Z$8,H29*$AC$8,$Z$9,H29*$AC$9,$Z$10,H29*$AC$10,$Z$11,H29*$AC$11,$Z$12,H29*$AC$12,$Z$13,H29*$AC$13,$Z$14,H29*$AC$14,$Z$15,H29*$AC$15,$Z$16,H29*$AC$16,$Z$17,H29*$AC$17,$Z$18,H29*$AC$18,$Z$19,H29*$AC$19,$Z$20,H29*$AC$20,$Z$21,H29*$AC$21,$Z$22,H29*$AC$22,$Z$23,H29*$AC$23,$Z$24,H29*$AC$24,$Z$25,H29*$AC$25,$Z$26,H29*$AC$26,$Z$27,H29*$AC$27,$Z$28,H29*$AC$28,$Z$29,H29*$AC$29,$Z$30,H29*$AC$30,$Z$31,H29*$AC$31,$Z$32,H29*$AC$32,$Z$33,H29*$AC$33,$Z$34,H29*$AC$34,$Z$35,H29*$AC$35,$Z$36,H29*$AC$36,$Z$37,H29*$AC$37,$Z$38,H29*$AC$38,$Z$39,H29*$AC$39,$Z$40,H29*$AC$40,$Z$41,H29*$AC$41,$Z$42,H29*$AC$42,$Z$43,H29*$AC$43,$Z$44,H29*$AC$44,$Z$45,H29*$AC$45,$Z$46,H29*$AC$46,$Z$47,H29*$AC$47,$Z$48,H29*$AC$48,$Z$49,H29*$AC$49,$Z$50,H29*$AC$50,$Z$51,H29*$AC$51)</f>
        <v>0</v>
      </c>
      <c r="R29" s="4">
        <f>_xlfn.SWITCH($D$4:$D$800,$Z$4,I29*$AD$4,$Z$5,I29*$AD$5,$Z$6,I29*$AD$6,$Z$7,I29*$AD$7,$Z$8,I29*$AD$8,$Z$9,I29*$AD$9,$Z$10,I29*$AD$10,$Z$11,I29*$AD$11,$Z$12,I29*$AD$12,$Z$13,I29*$AD$13,$Z$14,I29*$AD$14,$Z$15,I29*$AD$15,$Z$16,I29*$AD$16,$Z$17,I29*$AD$17,$Z$18,I29*$AD$18,$Z$19,I29*$AD$19,$Z$20,I29*$AD$20,$Z$21,I29*$AD$21,$Z$22,I29*$AD$22,$Z$23,I29*$AD$23,$Z$24,I29*$AD$24,$Z$25,I29*$AD$25,$Z$26,I29*$AD$26,$Z$27,I29*$AD$27,$Z$28,I29*$AD$28,$Z$29,I29*$AD$29,$Z$30,I29*$AD$30,$Z$31,I29*$AD$31,$Z$32,I29*$AD$32,$Z$33,I29*$AD$33,$Z$34,I29*$AD$34,$Z$35,I29*$AD$35,$Z$36,I29*$AD$36,$Z$37,I29*$AD$37,$Z$38,I29*$AD$38,$Z$39,I29*$AD$39,$Z$40,I29*$AD$40,$Z$41,I29*$AD$41,$Z$42,I29*$AD$42,$Z$43,I29*$AD$43,$Z$44,I29*$AD$44,$Z$45,I29*$AD$45,$Z$46,I29*$AD$46,$Z$47,I29*$AD$47,$Z$48,I29*$AD$48,$Z$49,I29*$AD$49,$Z$50,I29*$AD$50,$Z$51,I29*$AD$51)</f>
        <v>0</v>
      </c>
      <c r="S29" s="4">
        <f>_xlfn.SWITCH($D$4:$D$800,$Z$4,J29*$AE$4,$Z$5,J29*$AE$5,$Z$6,J29*$AE$6,$Z$7,J29*$AE$7,$Z$8,J29*$AE$8,$Z$9,J29*$AE$9,$Z$10,J29*$AE$10,$Z$11,J29*$AE$11,$Z$12,J29*$AE$12,$Z$13,J29*$AE$13,$Z$14,J29*$AE$14,$Z$15,J29*$AE$15,$Z$16,J29*$AE$16,$Z$17,J29*$AE$17,$Z$18,J29*$AE$18,$Z$19,J29*$AE$19,$Z$20,J29*$AE$20,$Z$21,J29*$AE$21,$Z$22,J29*$AE$22,$Z$23,J29*$AE$23,$Z$24,J29*$AE$24,$Z$25,J29*$AE$25,$Z$26,J29*$AE$26,$Z$27,J29*$AE$27,$Z$28,J29*$AE$28,$Z$29,J29*$AE$29,$Z$30,J29*$AE$30,$Z$31,J29*$AE$31,$Z$32,J29*$AE$32,$Z$33,J29*$AE$33,$Z$34,J29*$AE$34,$Z$35,J29*$AE$35,$Z$36,J29*$AE$36,$Z$37,J29*$AE$37,$Z$38,J29*$AE$38,$Z$39,J29*$AE$39,$Z$40,J29*$AE$40,$Z$41,J29*$AE$41,$Z$42,J29*$AE$42,$Z$43,J29*$AE$43,$Z$44,J29*$AE$44,$Z$45,J29*$AE$45,$Z$46,J29*$AE$46,$Z$47,J29*$AE$47,$Z$48,J29*$AE$48,$Z$49,J29*$AE$49,$Z$50,J29*$AE$50,$Z$51,J29*$AE$51)</f>
        <v>0</v>
      </c>
      <c r="T29" s="5">
        <f>_xlfn.SWITCH($D$4:$D$800,$Z$4,K29*$AF$4,$Z$5,K29*$AF$5,$Z$6,K29*$AF$6,$Z$7,K29*$AF$7,$Z$8,K29*$AF$8,$Z$9,K29*$AF$9,$Z$10,K29*$AF$10,$Z$11,K29*$AF$11,$Z$12,K29*$AF$12,$Z$13,K29*$AF$13,$Z$14,K29*$AF$14,$Z$15,K29*$AF$15,$Z$16,K29*$AF$16,$Z$17,K29*$AF$17,$Z$18,K29*$AF$18,$Z$19,K29*$AF$19,$Z$20,K29*$AF$20,$Z$21,K29*$AF$21,$Z$22,K29*$AF$22,$Z$23,K29*$AF$23,$Z$24,K29*$AF$24,$Z$25,K29*$AF$25,$Z$26,K29*$AF$26,$Z$27,K29*$AF$27,$Z$28,K29*$AF$28,$Z$29,K29*$AF$29,$Z$30,K29*$AF$30,$Z$31,K29*$AF$31,$Z$32,K29*$AF$32,$Z$33,K29*$AF$33,$Z$34,K29*$AF$34,$Z$35,K29*$AF$35,$Z$36,K29*$AF$36,$Z$37,K29*$AF$37,$Z$38,K29*$AF$38,$Z$39,K29*$AF$39,$Z$40,K29*$AF$40,$Z$41,K29*$AF$41,$Z$42,K29*$AF$42,$Z$43,K29*$AF$43,$Z$44,K29*$AF$44,$Z$45,K29*$AF$45,$Z$46,K29*$AF$46,$Z$47,K29*$AF$47,$Z$48,K29*$AF$48,$Z$49,K29*$AF$49,$Z$50,K29*$AF$50,$Z$51,K29*$AF$51)</f>
        <v>0</v>
      </c>
      <c r="U29" s="5">
        <f>_xlfn.SWITCH($D$4:$D$800,$Z$4,L29*$AG$4,$Z$5,L29*$AG$5,$Z$6,L29*$AG$6,$Z$7,L29*$AG$7,$Z$8,L29*$AG$8,$Z$9,L29*$AG$9,$Z$10,L29*$AG$10,$Z$11,L29*$AG$11,$Z$12,L29*$AG$12,$Z$13,L29*$AG$13,$Z$14,L29*$AG$14,$Z$15,L29*$AG$15,$Z$16,L29*$AG$16,$Z$17,L29*$AG$17,$Z$18,L29*$AG$18,$Z$19,L29*$AG$19,$Z$20,L29*$AG$20,$Z$21,L29*$AG$21,$Z$22,L29*$AG$22,$Z$23,L29*$AG$23,$Z$24,L29*$AG$24,$Z$25,L29*$AG$25,$Z$26,L29*$AG$26,$Z$27,L29*$AG$27,$Z$28,L29*$AG$28,$Z$29,L29*$AG$29,$Z$30,L29*$AG$30,$Z$31,L29*$AG$31,$Z$32,L29*$AG$32,$Z$33,L29*$AG$33,$Z$34,L29*$AG$34,$Z$35,L29*$AG$35,$Z$36,L29*$AG$36,$Z$37,L29*$AG$37,$Z$38,L29*$AG$38,$Z$39,L29*$AG$39,$Z$40,L29*$AG$40,$Z$41,L29*$AG$41,$Z$42,L29*$AG$42,$Z$43,L29*$AG$43,$Z$44,L29*$AG$44,$Z$45,L29*$AG$45,$Z$46,L29*$AG$46,$Z$47,L29*$AG$47,$Z$48,L29*$AG$48,$Z$49,L29*$AG$49,$Z$50,L29*$AG$50,$Z$51,L29*$AG$51)</f>
        <v>0</v>
      </c>
      <c r="V29" s="5">
        <f>_xlfn.SWITCH($D$4:$D$800,$Z$4,M29*$AH$4,$Z$5,M29*$AH$5,$Z$6,M29*$AH$6,$Z$7,M29*$AH$7,$Z$8,M29*$AH$8,$Z$9,M29*$AH$9,$Z$10,M29*$AH$10,$Z$11,M29*$AH$11,$Z$12,M29*$AH$12,$Z$13,M29*$AH$13,$Z$14,M29*$AH$14,$Z$15,M29*$AH$15,$Z$16,M29*$AH$16,$Z$17,M29*$AH$17,$Z$18,M29*$AH$18,$Z$19,M29*$AH$19,$Z$20,M29*$AH$20,$Z$21,M29*$AH$21,$Z$22,M29*$AH$22,$Z$23,M29*$AH$23,$Z$24,M29*$AH$24,$Z$25,M29*$AH$25,$Z$26,M29*$AH$26,$Z$27,M29*$AH$27,$Z$28,M29*$AH$28,$Z$29,M29*$AH$29,$Z$30,M29*$AH$30,$Z$31,M29*$AH$31,$Z$32,M29*$AH$32,$Z$33,M29*$AH$33,$Z$34,M29*$AH$34,$Z$35,M29*$AH$35,$Z$36,M29*$AH$36,$Z$37,M29*$AH$37,$Z$38,M29*$AH$38,$Z$39,M29*$AH$39,$Z$40,M29*$AH$40,$Z$41,M29*$AH$41,$Z$42,M29*$AH$42,$Z$43,M29*$AH$43,$Z$44,M29*$AH$44,$Z$45,M29*$AH$45,$Z$46,M29*$AH$46,$Z$47,M29*$AH$47,$Z$48,M29*$AH$48,$Z$49,M29*$AH$49,$Z$50,M29*$AH$50,$Z$51,M29*$AH$51)</f>
        <v>0</v>
      </c>
      <c r="W29" s="5">
        <f>_xlfn.SWITCH($D$4:$D$800,$Z$4,N29*$AI$4,$Z$5,N29*$AI$5,$Z$6,N29*$AI$6,$Z$7,N29*$AI$7,$Z$8,N29*$AI$8,$Z$9,N29*$AI$9,$Z$10,N29*$AI$10,$Z$11,N29*$AI$11,$Z$12,N29*$AI$12,$Z$13,N29*$AI$13,$Z$14,N29*$AI$14,$Z$15,N29*$AI$15,$Z$16,N29*$AI$16,$Z$17,N29*$AI$17,$Z$18,N29*$AI$18,$Z$19,N29*$AI$19,$Z$20,N29*$AI$20,$Z$21,N29*$AI$21,$Z$22,N29*$AI$22,$Z$23,N29*$AI$23,$Z$24,N29*$AI$24,$Z$25,N29*$AI$25,$Z$26,N29*$AI$26,$Z$27,N29*$AI$27,$Z$28,N29*$AI$28,$Z$29,N29*$AI$29,$Z$30,N29*$AI$30,$Z$31,N29*$AI$31,$Z$32,N29*$AI$32,$Z$33,N29*$AI$33,$Z$34,N29*$AI$34,$Z$35,N29*$AI$35,$Z$36,N29*$AI$36,$Z$37,N29*$AI$37,$Z$38,N29*$AI$38,$Z$39,N29*$AI$39,$Z$40,N29*$AI$40,$Z$41,N29*$AI$41,$Z$42,N29*$AI$42,$Z$43,N29*$AI$43,$Z$44,N29*$AI$44,$Z$45,N29*$AI$45,$Z$46,N29*$AI$46,$Z$47,N29*$AI$47,$Z$48,N29*$AI$48,$Z$49,N29*$AI$49,$Z$50,N29*$AI$50,$Z$51,N29*$AI$51)</f>
        <v>0</v>
      </c>
      <c r="X29" s="5">
        <f>SUM(Tabella120581119312[[#This Row],[Quadrimestre nov22-feb23]:[Quadrimestre lug25-ott25]])</f>
        <v>0</v>
      </c>
      <c r="BT29" s="73"/>
      <c r="BU29" s="52" t="s">
        <v>175</v>
      </c>
      <c r="BV29" s="69" t="s">
        <v>176</v>
      </c>
      <c r="BW29" s="72" t="s">
        <v>114</v>
      </c>
      <c r="BX29" s="72"/>
      <c r="BY29" s="54"/>
      <c r="BZ29" s="52"/>
      <c r="CA29" s="52"/>
      <c r="CB29" s="52"/>
      <c r="CC29" s="52" t="s">
        <v>122</v>
      </c>
      <c r="CD29" s="52" t="s">
        <v>122</v>
      </c>
      <c r="CE29" s="52" t="s">
        <v>122</v>
      </c>
      <c r="CF29" s="52" t="s">
        <v>122</v>
      </c>
      <c r="CG29" s="52" t="s">
        <v>122</v>
      </c>
      <c r="CH29" s="52" t="s">
        <v>122</v>
      </c>
      <c r="CI29" s="52" t="s">
        <v>122</v>
      </c>
      <c r="CJ29" s="52" t="s">
        <v>122</v>
      </c>
      <c r="CK29" s="52" t="s">
        <v>122</v>
      </c>
      <c r="CL29" s="52"/>
      <c r="CM29" s="52"/>
      <c r="CN29" s="52"/>
      <c r="CO29" s="52"/>
      <c r="CP29" s="52"/>
      <c r="CQ29" s="52"/>
      <c r="CR29" s="66"/>
      <c r="CS29" s="53">
        <f>IF(BZ29="X",$DH29/COUNTA($BZ29:$CQ29),0) +  IF(CA29="X",$DH29/COUNTA($BZ29:$CQ29),0)</f>
        <v>0</v>
      </c>
      <c r="CT29" s="53">
        <f>IF(CB29="X",$DH29/COUNTA($BZ29:$CQ29),0) +  IF(CC29="X",$DH29/COUNTA($BZ29:$CQ29),0)</f>
        <v>3794.2334577777783</v>
      </c>
      <c r="CU29" s="53">
        <f>IF(CD29="X",$DH29/COUNTA($BZ29:$CQ29),0) +  IF(CE29="X",$DH29/COUNTA($BZ29:$CQ29),0)</f>
        <v>7588.4669155555566</v>
      </c>
      <c r="CV29" s="53">
        <f>IF(CF29="X",$DH29/COUNTA($BZ29:$CQ29),0) +  IF(CG29="X",$DH29/COUNTA($BZ29:$CQ29),0)</f>
        <v>7588.4669155555566</v>
      </c>
      <c r="CW29" s="53">
        <f>IF(CH29="X",$DH29/COUNTA($BZ29:$CQ29),0) +  IF(CI29="X",$DH29/COUNTA($BZ29:$CQ29),0)</f>
        <v>7588.4669155555566</v>
      </c>
      <c r="CX29" s="53">
        <f>IF(CJ29="X",$DH29/COUNTA($BZ29:$CQ29),0) +  IF(CK29="X",$DH29/COUNTA($BZ29:$CQ29),0)</f>
        <v>7588.4669155555566</v>
      </c>
      <c r="CY29" s="53">
        <f>IF(CL29="X",$DH29/COUNTA($BZ29:$CQ29),0) +  IF(CM29="X",$DH29/COUNTA($BZ29:$CQ29),0)</f>
        <v>0</v>
      </c>
      <c r="CZ29" s="53">
        <f>IF(CN29="X",$DH29/COUNTA($BZ29:$CQ29),0) +  IF(CO29="X",$DH29/COUNTA($BZ29:$CQ29),0)</f>
        <v>0</v>
      </c>
      <c r="DA29" s="53">
        <f>IF(CP29="X",$DH29/COUNTA($BZ29:$CQ29),0) +  IF(CQ29="X",$DH29/COUNTA($BZ29:$CQ29),0)</f>
        <v>0</v>
      </c>
      <c r="DB29" s="67">
        <f>SUM(CS29:DA29)</f>
        <v>34148.101120000007</v>
      </c>
      <c r="DC29" s="57"/>
      <c r="DD29" s="106">
        <v>1064</v>
      </c>
      <c r="DE29" s="66"/>
      <c r="DF29" s="106">
        <f t="shared" si="10"/>
        <v>8.5120000000000005</v>
      </c>
      <c r="DG29" s="66"/>
      <c r="DH29" s="104">
        <f>DF29*UniPerugia!$B$4</f>
        <v>34148.101120000007</v>
      </c>
    </row>
    <row r="30" spans="2:112" ht="23.25">
      <c r="B30" s="5"/>
      <c r="C30" s="5"/>
      <c r="D30" s="5"/>
      <c r="E30" s="5"/>
      <c r="F30" s="5"/>
      <c r="G30" s="5"/>
      <c r="H30" s="5"/>
      <c r="I30" s="5"/>
      <c r="J30" s="5"/>
      <c r="K30" s="4"/>
      <c r="L30" s="4"/>
      <c r="M30" s="4"/>
      <c r="N30" s="4"/>
      <c r="O30" s="4">
        <f>_xlfn.SWITCH($D$4:$D$800,$Z$4,F30*$AA$4,$Z$5,F30*$AA$5,$Z$6,F30*$AA$6,$Z$7,F30*$AA$7,$Z$8,F30*$AA$8,$Z$9,F30*$AA$9,$Z$10,F30*$AA$10,$Z$11,F30*$AA$11,$Z$12,F30*$AA$12,$Z$13,F30*$AA$13,$Z$14,F30*$AA$14,$Z$15,F30*$AA$15,$Z$16,F30*$AA$16,$Z$17,F30*$AA$17,$Z$18,F30*$AA$18,$Z$19,F30*$AA$19,$Z$20,F30*$AA$20,$Z$21,F30*$AA$21,$Z$22,F30*$AA$22,$Z$23,F30*$AA$23,$Z$24,F30*$AA$24,$Z$25,F30*$AA$25,$Z$26,F30*$AA$26,$Z$27,F30*$AA$27,$Z$28,F30*$AA$28,$Z$29,F30*$AA$29,$Z$30,F30*$AA$30,$Z$31,F30*$AA$31,$Z$32,F30*$AA$32,$Z$33,F30*$AA$33,$Z$34,F30*$AA$34,$Z$35,F30*$AA$35,$Z$36,F30*$AA$36,$Z$37,F30*$AA$37,$Z$38,F30*$AA$38,$Z$39,F30*$AA$39,$Z$40,F30*$AA$40,$Z$41,F30*$AA$41,$Z$42,F30*$AA$42,$Z$43,F30*$AA$43,$Z$44,F30*$AA$44,$Z$45,F30*$AA$45,$Z$46,F30*$AA$46,$Z$47,F30*$AA$47,$Z$48,F30*$AA$48,$Z$49,F30*$AA$49,$Z$50,F30*$AA$50,$Z$51,F30*$AA$51,)</f>
        <v>0</v>
      </c>
      <c r="P30" s="4">
        <f>_xlfn.SWITCH($D$4:$D$800,$Z$4,G30*$AB$4,$Z$5,G30*$AB$5,$Z$6,G30*$AB$6,$Z$7,G30*$AB$7,$Z$8,G30*$AB$8,$Z$9,G30*$AB$9,$Z$10,G30*$AB$10,$Z$11,G30*$AB$11,$Z$12,G30*$AB$12,$Z$13,G30*$AB$13,$Z$14,G30*$AB$14,$Z$15,G30*$AB$15,$Z$16,G30*$AB$16,$Z$17,G30*$AB$17,$Z$18,G30*$AB$18,$Z$19,G30*$AB$19,$Z$20,G30*$AB$20,$Z$21,G30*$AB$21,$Z$22,G30*$AB$22,$Z$23,G30*$AB$23,$Z$24,G30*$AB$24,$Z$25,G30*$AB$25,$Z$26,G30*$AB$26,$Z$27,G30*$AB$27,$Z$28,G30*$AB$28,$Z$29,G30*$AB$29,$Z$30,G30*$AB$30,$Z$31,G30*$AB$31,$Z$32,G30*$AB$32,$Z$33,G30*$AB$33,$Z$34,G30*$AB$34,$Z$35,G30*$AB$35,$Z$36,G30*$AB$36,$Z$37,G30*$AB$37,$Z$38,G30*$AB$38,$Z$39,G30*$AB$39,$Z$40,G30*$AB$40,$Z$41,G30*$AB$41,$Z$42,G30*$AB$42,$Z$43,G30*$AB$43,$Z$44,G30*$AB$44,$Z$45,G30*$AB$45,$Z$46,G30*$AB$46,$Z$47,G30*$AB$47,$Z$48,G30*$AB$48,$Z$49,G30*$AB$49,$Z$50,G30*$AB$50,$Z$51,G30*$AB$51,)</f>
        <v>0</v>
      </c>
      <c r="Q30" s="4">
        <f>_xlfn.SWITCH($D$4:$D$800,$Z$4,H30*$AC$4,$Z$5,H30*$AC$5,$Z$6,H30*$AC$6,$Z$7,H30*$AC$7,$Z$8,H30*$AC$8,$Z$9,H30*$AC$9,$Z$10,H30*$AC$10,$Z$11,H30*$AC$11,$Z$12,H30*$AC$12,$Z$13,H30*$AC$13,$Z$14,H30*$AC$14,$Z$15,H30*$AC$15,$Z$16,H30*$AC$16,$Z$17,H30*$AC$17,$Z$18,H30*$AC$18,$Z$19,H30*$AC$19,$Z$20,H30*$AC$20,$Z$21,H30*$AC$21,$Z$22,H30*$AC$22,$Z$23,H30*$AC$23,$Z$24,H30*$AC$24,$Z$25,H30*$AC$25,$Z$26,H30*$AC$26,$Z$27,H30*$AC$27,$Z$28,H30*$AC$28,$Z$29,H30*$AC$29,$Z$30,H30*$AC$30,$Z$31,H30*$AC$31,$Z$32,H30*$AC$32,$Z$33,H30*$AC$33,$Z$34,H30*$AC$34,$Z$35,H30*$AC$35,$Z$36,H30*$AC$36,$Z$37,H30*$AC$37,$Z$38,H30*$AC$38,$Z$39,H30*$AC$39,$Z$40,H30*$AC$40,$Z$41,H30*$AC$41,$Z$42,H30*$AC$42,$Z$43,H30*$AC$43,$Z$44,H30*$AC$44,$Z$45,H30*$AC$45,$Z$46,H30*$AC$46,$Z$47,H30*$AC$47,$Z$48,H30*$AC$48,$Z$49,H30*$AC$49,$Z$50,H30*$AC$50,$Z$51,H30*$AC$51)</f>
        <v>0</v>
      </c>
      <c r="R30" s="4">
        <f>_xlfn.SWITCH($D$4:$D$800,$Z$4,I30*$AD$4,$Z$5,I30*$AD$5,$Z$6,I30*$AD$6,$Z$7,I30*$AD$7,$Z$8,I30*$AD$8,$Z$9,I30*$AD$9,$Z$10,I30*$AD$10,$Z$11,I30*$AD$11,$Z$12,I30*$AD$12,$Z$13,I30*$AD$13,$Z$14,I30*$AD$14,$Z$15,I30*$AD$15,$Z$16,I30*$AD$16,$Z$17,I30*$AD$17,$Z$18,I30*$AD$18,$Z$19,I30*$AD$19,$Z$20,I30*$AD$20,$Z$21,I30*$AD$21,$Z$22,I30*$AD$22,$Z$23,I30*$AD$23,$Z$24,I30*$AD$24,$Z$25,I30*$AD$25,$Z$26,I30*$AD$26,$Z$27,I30*$AD$27,$Z$28,I30*$AD$28,$Z$29,I30*$AD$29,$Z$30,I30*$AD$30,$Z$31,I30*$AD$31,$Z$32,I30*$AD$32,$Z$33,I30*$AD$33,$Z$34,I30*$AD$34,$Z$35,I30*$AD$35,$Z$36,I30*$AD$36,$Z$37,I30*$AD$37,$Z$38,I30*$AD$38,$Z$39,I30*$AD$39,$Z$40,I30*$AD$40,$Z$41,I30*$AD$41,$Z$42,I30*$AD$42,$Z$43,I30*$AD$43,$Z$44,I30*$AD$44,$Z$45,I30*$AD$45,$Z$46,I30*$AD$46,$Z$47,I30*$AD$47,$Z$48,I30*$AD$48,$Z$49,I30*$AD$49,$Z$50,I30*$AD$50,$Z$51,I30*$AD$51)</f>
        <v>0</v>
      </c>
      <c r="S30" s="4">
        <f>_xlfn.SWITCH($D$4:$D$800,$Z$4,J30*$AE$4,$Z$5,J30*$AE$5,$Z$6,J30*$AE$6,$Z$7,J30*$AE$7,$Z$8,J30*$AE$8,$Z$9,J30*$AE$9,$Z$10,J30*$AE$10,$Z$11,J30*$AE$11,$Z$12,J30*$AE$12,$Z$13,J30*$AE$13,$Z$14,J30*$AE$14,$Z$15,J30*$AE$15,$Z$16,J30*$AE$16,$Z$17,J30*$AE$17,$Z$18,J30*$AE$18,$Z$19,J30*$AE$19,$Z$20,J30*$AE$20,$Z$21,J30*$AE$21,$Z$22,J30*$AE$22,$Z$23,J30*$AE$23,$Z$24,J30*$AE$24,$Z$25,J30*$AE$25,$Z$26,J30*$AE$26,$Z$27,J30*$AE$27,$Z$28,J30*$AE$28,$Z$29,J30*$AE$29,$Z$30,J30*$AE$30,$Z$31,J30*$AE$31,$Z$32,J30*$AE$32,$Z$33,J30*$AE$33,$Z$34,J30*$AE$34,$Z$35,J30*$AE$35,$Z$36,J30*$AE$36,$Z$37,J30*$AE$37,$Z$38,J30*$AE$38,$Z$39,J30*$AE$39,$Z$40,J30*$AE$40,$Z$41,J30*$AE$41,$Z$42,J30*$AE$42,$Z$43,J30*$AE$43,$Z$44,J30*$AE$44,$Z$45,J30*$AE$45,$Z$46,J30*$AE$46,$Z$47,J30*$AE$47,$Z$48,J30*$AE$48,$Z$49,J30*$AE$49,$Z$50,J30*$AE$50,$Z$51,J30*$AE$51)</f>
        <v>0</v>
      </c>
      <c r="T30" s="5">
        <f>_xlfn.SWITCH($D$4:$D$800,$Z$4,K30*$AF$4,$Z$5,K30*$AF$5,$Z$6,K30*$AF$6,$Z$7,K30*$AF$7,$Z$8,K30*$AF$8,$Z$9,K30*$AF$9,$Z$10,K30*$AF$10,$Z$11,K30*$AF$11,$Z$12,K30*$AF$12,$Z$13,K30*$AF$13,$Z$14,K30*$AF$14,$Z$15,K30*$AF$15,$Z$16,K30*$AF$16,$Z$17,K30*$AF$17,$Z$18,K30*$AF$18,$Z$19,K30*$AF$19,$Z$20,K30*$AF$20,$Z$21,K30*$AF$21,$Z$22,K30*$AF$22,$Z$23,K30*$AF$23,$Z$24,K30*$AF$24,$Z$25,K30*$AF$25,$Z$26,K30*$AF$26,$Z$27,K30*$AF$27,$Z$28,K30*$AF$28,$Z$29,K30*$AF$29,$Z$30,K30*$AF$30,$Z$31,K30*$AF$31,$Z$32,K30*$AF$32,$Z$33,K30*$AF$33,$Z$34,K30*$AF$34,$Z$35,K30*$AF$35,$Z$36,K30*$AF$36,$Z$37,K30*$AF$37,$Z$38,K30*$AF$38,$Z$39,K30*$AF$39,$Z$40,K30*$AF$40,$Z$41,K30*$AF$41,$Z$42,K30*$AF$42,$Z$43,K30*$AF$43,$Z$44,K30*$AF$44,$Z$45,K30*$AF$45,$Z$46,K30*$AF$46,$Z$47,K30*$AF$47,$Z$48,K30*$AF$48,$Z$49,K30*$AF$49,$Z$50,K30*$AF$50,$Z$51,K30*$AF$51)</f>
        <v>0</v>
      </c>
      <c r="U30" s="5">
        <f>_xlfn.SWITCH($D$4:$D$800,$Z$4,L30*$AG$4,$Z$5,L30*$AG$5,$Z$6,L30*$AG$6,$Z$7,L30*$AG$7,$Z$8,L30*$AG$8,$Z$9,L30*$AG$9,$Z$10,L30*$AG$10,$Z$11,L30*$AG$11,$Z$12,L30*$AG$12,$Z$13,L30*$AG$13,$Z$14,L30*$AG$14,$Z$15,L30*$AG$15,$Z$16,L30*$AG$16,$Z$17,L30*$AG$17,$Z$18,L30*$AG$18,$Z$19,L30*$AG$19,$Z$20,L30*$AG$20,$Z$21,L30*$AG$21,$Z$22,L30*$AG$22,$Z$23,L30*$AG$23,$Z$24,L30*$AG$24,$Z$25,L30*$AG$25,$Z$26,L30*$AG$26,$Z$27,L30*$AG$27,$Z$28,L30*$AG$28,$Z$29,L30*$AG$29,$Z$30,L30*$AG$30,$Z$31,L30*$AG$31,$Z$32,L30*$AG$32,$Z$33,L30*$AG$33,$Z$34,L30*$AG$34,$Z$35,L30*$AG$35,$Z$36,L30*$AG$36,$Z$37,L30*$AG$37,$Z$38,L30*$AG$38,$Z$39,L30*$AG$39,$Z$40,L30*$AG$40,$Z$41,L30*$AG$41,$Z$42,L30*$AG$42,$Z$43,L30*$AG$43,$Z$44,L30*$AG$44,$Z$45,L30*$AG$45,$Z$46,L30*$AG$46,$Z$47,L30*$AG$47,$Z$48,L30*$AG$48,$Z$49,L30*$AG$49,$Z$50,L30*$AG$50,$Z$51,L30*$AG$51)</f>
        <v>0</v>
      </c>
      <c r="V30" s="5">
        <f>_xlfn.SWITCH($D$4:$D$800,$Z$4,M30*$AH$4,$Z$5,M30*$AH$5,$Z$6,M30*$AH$6,$Z$7,M30*$AH$7,$Z$8,M30*$AH$8,$Z$9,M30*$AH$9,$Z$10,M30*$AH$10,$Z$11,M30*$AH$11,$Z$12,M30*$AH$12,$Z$13,M30*$AH$13,$Z$14,M30*$AH$14,$Z$15,M30*$AH$15,$Z$16,M30*$AH$16,$Z$17,M30*$AH$17,$Z$18,M30*$AH$18,$Z$19,M30*$AH$19,$Z$20,M30*$AH$20,$Z$21,M30*$AH$21,$Z$22,M30*$AH$22,$Z$23,M30*$AH$23,$Z$24,M30*$AH$24,$Z$25,M30*$AH$25,$Z$26,M30*$AH$26,$Z$27,M30*$AH$27,$Z$28,M30*$AH$28,$Z$29,M30*$AH$29,$Z$30,M30*$AH$30,$Z$31,M30*$AH$31,$Z$32,M30*$AH$32,$Z$33,M30*$AH$33,$Z$34,M30*$AH$34,$Z$35,M30*$AH$35,$Z$36,M30*$AH$36,$Z$37,M30*$AH$37,$Z$38,M30*$AH$38,$Z$39,M30*$AH$39,$Z$40,M30*$AH$40,$Z$41,M30*$AH$41,$Z$42,M30*$AH$42,$Z$43,M30*$AH$43,$Z$44,M30*$AH$44,$Z$45,M30*$AH$45,$Z$46,M30*$AH$46,$Z$47,M30*$AH$47,$Z$48,M30*$AH$48,$Z$49,M30*$AH$49,$Z$50,M30*$AH$50,$Z$51,M30*$AH$51)</f>
        <v>0</v>
      </c>
      <c r="W30" s="5">
        <f>_xlfn.SWITCH($D$4:$D$800,$Z$4,N30*$AI$4,$Z$5,N30*$AI$5,$Z$6,N30*$AI$6,$Z$7,N30*$AI$7,$Z$8,N30*$AI$8,$Z$9,N30*$AI$9,$Z$10,N30*$AI$10,$Z$11,N30*$AI$11,$Z$12,N30*$AI$12,$Z$13,N30*$AI$13,$Z$14,N30*$AI$14,$Z$15,N30*$AI$15,$Z$16,N30*$AI$16,$Z$17,N30*$AI$17,$Z$18,N30*$AI$18,$Z$19,N30*$AI$19,$Z$20,N30*$AI$20,$Z$21,N30*$AI$21,$Z$22,N30*$AI$22,$Z$23,N30*$AI$23,$Z$24,N30*$AI$24,$Z$25,N30*$AI$25,$Z$26,N30*$AI$26,$Z$27,N30*$AI$27,$Z$28,N30*$AI$28,$Z$29,N30*$AI$29,$Z$30,N30*$AI$30,$Z$31,N30*$AI$31,$Z$32,N30*$AI$32,$Z$33,N30*$AI$33,$Z$34,N30*$AI$34,$Z$35,N30*$AI$35,$Z$36,N30*$AI$36,$Z$37,N30*$AI$37,$Z$38,N30*$AI$38,$Z$39,N30*$AI$39,$Z$40,N30*$AI$40,$Z$41,N30*$AI$41,$Z$42,N30*$AI$42,$Z$43,N30*$AI$43,$Z$44,N30*$AI$44,$Z$45,N30*$AI$45,$Z$46,N30*$AI$46,$Z$47,N30*$AI$47,$Z$48,N30*$AI$48,$Z$49,N30*$AI$49,$Z$50,N30*$AI$50,$Z$51,N30*$AI$51)</f>
        <v>0</v>
      </c>
      <c r="X30" s="5">
        <f>SUM(Tabella120581119312[[#This Row],[Quadrimestre nov22-feb23]:[Quadrimestre lug25-ott25]])</f>
        <v>0</v>
      </c>
      <c r="BT30" s="73"/>
      <c r="BU30" s="70" t="s">
        <v>177</v>
      </c>
      <c r="BV30" s="73"/>
      <c r="BW30" s="72" t="s">
        <v>114</v>
      </c>
      <c r="BX30" s="70" t="s">
        <v>178</v>
      </c>
      <c r="BY30" s="54"/>
      <c r="BZ30" s="52"/>
      <c r="CA30" s="52"/>
      <c r="CB30" s="52"/>
      <c r="CC30" s="52"/>
      <c r="CD30" s="52"/>
      <c r="CE30" s="52"/>
      <c r="CF30" s="53"/>
      <c r="CG30" s="53"/>
      <c r="CH30" s="53"/>
      <c r="CI30" s="52"/>
      <c r="CJ30" s="52"/>
      <c r="CK30" s="52"/>
      <c r="CL30" s="52"/>
      <c r="CM30" s="52"/>
      <c r="CN30" s="52"/>
      <c r="CO30" s="52"/>
      <c r="CP30" s="52"/>
      <c r="CQ30" s="52"/>
      <c r="CR30" s="66"/>
      <c r="CS30" s="53">
        <f>IF(BZ30="X",$DH30/COUNTA($BZ30:$CQ30),0) +  IF(CA30="X",$DH30/COUNTA($BZ30:$CQ30),0)</f>
        <v>0</v>
      </c>
      <c r="CT30" s="53">
        <f>IF(CB30="X",$DH30/COUNTA($BZ30:$CQ30),0) +  IF(CC30="X",$DH30/COUNTA($BZ30:$CQ30),0)</f>
        <v>0</v>
      </c>
      <c r="CU30" s="53">
        <f>IF(CD30="X",$DH30/COUNTA($BZ30:$CQ30),0) +  IF(CE30="X",$DH30/COUNTA($BZ30:$CQ30),0)</f>
        <v>0</v>
      </c>
      <c r="CV30" s="53">
        <f>IF(CF30="X",$DH30/COUNTA($BZ30:$CQ30),0) +  IF(CG30="X",$DH30/COUNTA($BZ30:$CQ30),0)</f>
        <v>0</v>
      </c>
      <c r="CW30" s="53">
        <f>IF(CH30="X",$DH30/COUNTA($BZ30:$CQ30),0) +  IF(CI30="X",$DH30/COUNTA($BZ30:$CQ30),0)</f>
        <v>0</v>
      </c>
      <c r="CX30" s="53">
        <f>IF(CJ30="X",$DH30/COUNTA($BZ30:$CQ30),0) +  IF(CK30="X",$DH30/COUNTA($BZ30:$CQ30),0)</f>
        <v>0</v>
      </c>
      <c r="CY30" s="53">
        <f>IF(CL30="X",$DH30/COUNTA($BZ30:$CQ30),0) +  IF(CM30="X",$DH30/COUNTA($BZ30:$CQ30),0)</f>
        <v>0</v>
      </c>
      <c r="CZ30" s="53">
        <f>IF(CN30="X",$DH30/COUNTA($BZ30:$CQ30),0) +  IF(CO30="X",$DH30/COUNTA($BZ30:$CQ30),0)</f>
        <v>0</v>
      </c>
      <c r="DA30" s="53">
        <f>IF(CP30="X",$DH30/COUNTA($BZ30:$CQ30),0) +  IF(CQ30="X",$DH30/COUNTA($BZ30:$CQ30),0)</f>
        <v>0</v>
      </c>
      <c r="DB30" s="67">
        <f>SUM(CS30:DA30)</f>
        <v>0</v>
      </c>
      <c r="DC30" s="57"/>
      <c r="DE30" s="66"/>
      <c r="DF30" s="106">
        <f t="shared" si="10"/>
        <v>0</v>
      </c>
      <c r="DG30" s="66"/>
      <c r="DH30" s="104">
        <f>DF30*UniPerugia!$B$4</f>
        <v>0</v>
      </c>
    </row>
    <row r="31" spans="2:112" ht="23.25">
      <c r="B31" s="5"/>
      <c r="C31" s="5"/>
      <c r="D31" s="5"/>
      <c r="E31" s="5"/>
      <c r="F31" s="5"/>
      <c r="G31" s="5"/>
      <c r="H31" s="5"/>
      <c r="I31" s="5"/>
      <c r="J31" s="5"/>
      <c r="K31" s="4"/>
      <c r="L31" s="4"/>
      <c r="M31" s="4"/>
      <c r="N31" s="4"/>
      <c r="O31" s="4">
        <f>_xlfn.SWITCH($D$4:$D$800,$Z$4,F31*$AA$4,$Z$5,F31*$AA$5,$Z$6,F31*$AA$6,$Z$7,F31*$AA$7,$Z$8,F31*$AA$8,$Z$9,F31*$AA$9,$Z$10,F31*$AA$10,$Z$11,F31*$AA$11,$Z$12,F31*$AA$12,$Z$13,F31*$AA$13,$Z$14,F31*$AA$14,$Z$15,F31*$AA$15,$Z$16,F31*$AA$16,$Z$17,F31*$AA$17,$Z$18,F31*$AA$18,$Z$19,F31*$AA$19,$Z$20,F31*$AA$20,$Z$21,F31*$AA$21,$Z$22,F31*$AA$22,$Z$23,F31*$AA$23,$Z$24,F31*$AA$24,$Z$25,F31*$AA$25,$Z$26,F31*$AA$26,$Z$27,F31*$AA$27,$Z$28,F31*$AA$28,$Z$29,F31*$AA$29,$Z$30,F31*$AA$30,$Z$31,F31*$AA$31,$Z$32,F31*$AA$32,$Z$33,F31*$AA$33,$Z$34,F31*$AA$34,$Z$35,F31*$AA$35,$Z$36,F31*$AA$36,$Z$37,F31*$AA$37,$Z$38,F31*$AA$38,$Z$39,F31*$AA$39,$Z$40,F31*$AA$40,$Z$41,F31*$AA$41,$Z$42,F31*$AA$42,$Z$43,F31*$AA$43,$Z$44,F31*$AA$44,$Z$45,F31*$AA$45,$Z$46,F31*$AA$46,$Z$47,F31*$AA$47,$Z$48,F31*$AA$48,$Z$49,F31*$AA$49,$Z$50,F31*$AA$50,$Z$51,F31*$AA$51,)</f>
        <v>0</v>
      </c>
      <c r="P31" s="4">
        <f>_xlfn.SWITCH($D$4:$D$800,$Z$4,G31*$AB$4,$Z$5,G31*$AB$5,$Z$6,G31*$AB$6,$Z$7,G31*$AB$7,$Z$8,G31*$AB$8,$Z$9,G31*$AB$9,$Z$10,G31*$AB$10,$Z$11,G31*$AB$11,$Z$12,G31*$AB$12,$Z$13,G31*$AB$13,$Z$14,G31*$AB$14,$Z$15,G31*$AB$15,$Z$16,G31*$AB$16,$Z$17,G31*$AB$17,$Z$18,G31*$AB$18,$Z$19,G31*$AB$19,$Z$20,G31*$AB$20,$Z$21,G31*$AB$21,$Z$22,G31*$AB$22,$Z$23,G31*$AB$23,$Z$24,G31*$AB$24,$Z$25,G31*$AB$25,$Z$26,G31*$AB$26,$Z$27,G31*$AB$27,$Z$28,G31*$AB$28,$Z$29,G31*$AB$29,$Z$30,G31*$AB$30,$Z$31,G31*$AB$31,$Z$32,G31*$AB$32,$Z$33,G31*$AB$33,$Z$34,G31*$AB$34,$Z$35,G31*$AB$35,$Z$36,G31*$AB$36,$Z$37,G31*$AB$37,$Z$38,G31*$AB$38,$Z$39,G31*$AB$39,$Z$40,G31*$AB$40,$Z$41,G31*$AB$41,$Z$42,G31*$AB$42,$Z$43,G31*$AB$43,$Z$44,G31*$AB$44,$Z$45,G31*$AB$45,$Z$46,G31*$AB$46,$Z$47,G31*$AB$47,$Z$48,G31*$AB$48,$Z$49,G31*$AB$49,$Z$50,G31*$AB$50,$Z$51,G31*$AB$51,)</f>
        <v>0</v>
      </c>
      <c r="Q31" s="4">
        <f>_xlfn.SWITCH($D$4:$D$800,$Z$4,H31*$AC$4,$Z$5,H31*$AC$5,$Z$6,H31*$AC$6,$Z$7,H31*$AC$7,$Z$8,H31*$AC$8,$Z$9,H31*$AC$9,$Z$10,H31*$AC$10,$Z$11,H31*$AC$11,$Z$12,H31*$AC$12,$Z$13,H31*$AC$13,$Z$14,H31*$AC$14,$Z$15,H31*$AC$15,$Z$16,H31*$AC$16,$Z$17,H31*$AC$17,$Z$18,H31*$AC$18,$Z$19,H31*$AC$19,$Z$20,H31*$AC$20,$Z$21,H31*$AC$21,$Z$22,H31*$AC$22,$Z$23,H31*$AC$23,$Z$24,H31*$AC$24,$Z$25,H31*$AC$25,$Z$26,H31*$AC$26,$Z$27,H31*$AC$27,$Z$28,H31*$AC$28,$Z$29,H31*$AC$29,$Z$30,H31*$AC$30,$Z$31,H31*$AC$31,$Z$32,H31*$AC$32,$Z$33,H31*$AC$33,$Z$34,H31*$AC$34,$Z$35,H31*$AC$35,$Z$36,H31*$AC$36,$Z$37,H31*$AC$37,$Z$38,H31*$AC$38,$Z$39,H31*$AC$39,$Z$40,H31*$AC$40,$Z$41,H31*$AC$41,$Z$42,H31*$AC$42,$Z$43,H31*$AC$43,$Z$44,H31*$AC$44,$Z$45,H31*$AC$45,$Z$46,H31*$AC$46,$Z$47,H31*$AC$47,$Z$48,H31*$AC$48,$Z$49,H31*$AC$49,$Z$50,H31*$AC$50,$Z$51,H31*$AC$51)</f>
        <v>0</v>
      </c>
      <c r="R31" s="4">
        <f>_xlfn.SWITCH($D$4:$D$800,$Z$4,I31*$AD$4,$Z$5,I31*$AD$5,$Z$6,I31*$AD$6,$Z$7,I31*$AD$7,$Z$8,I31*$AD$8,$Z$9,I31*$AD$9,$Z$10,I31*$AD$10,$Z$11,I31*$AD$11,$Z$12,I31*$AD$12,$Z$13,I31*$AD$13,$Z$14,I31*$AD$14,$Z$15,I31*$AD$15,$Z$16,I31*$AD$16,$Z$17,I31*$AD$17,$Z$18,I31*$AD$18,$Z$19,I31*$AD$19,$Z$20,I31*$AD$20,$Z$21,I31*$AD$21,$Z$22,I31*$AD$22,$Z$23,I31*$AD$23,$Z$24,I31*$AD$24,$Z$25,I31*$AD$25,$Z$26,I31*$AD$26,$Z$27,I31*$AD$27,$Z$28,I31*$AD$28,$Z$29,I31*$AD$29,$Z$30,I31*$AD$30,$Z$31,I31*$AD$31,$Z$32,I31*$AD$32,$Z$33,I31*$AD$33,$Z$34,I31*$AD$34,$Z$35,I31*$AD$35,$Z$36,I31*$AD$36,$Z$37,I31*$AD$37,$Z$38,I31*$AD$38,$Z$39,I31*$AD$39,$Z$40,I31*$AD$40,$Z$41,I31*$AD$41,$Z$42,I31*$AD$42,$Z$43,I31*$AD$43,$Z$44,I31*$AD$44,$Z$45,I31*$AD$45,$Z$46,I31*$AD$46,$Z$47,I31*$AD$47,$Z$48,I31*$AD$48,$Z$49,I31*$AD$49,$Z$50,I31*$AD$50,$Z$51,I31*$AD$51)</f>
        <v>0</v>
      </c>
      <c r="S31" s="4">
        <f>_xlfn.SWITCH($D$4:$D$800,$Z$4,J31*$AE$4,$Z$5,J31*$AE$5,$Z$6,J31*$AE$6,$Z$7,J31*$AE$7,$Z$8,J31*$AE$8,$Z$9,J31*$AE$9,$Z$10,J31*$AE$10,$Z$11,J31*$AE$11,$Z$12,J31*$AE$12,$Z$13,J31*$AE$13,$Z$14,J31*$AE$14,$Z$15,J31*$AE$15,$Z$16,J31*$AE$16,$Z$17,J31*$AE$17,$Z$18,J31*$AE$18,$Z$19,J31*$AE$19,$Z$20,J31*$AE$20,$Z$21,J31*$AE$21,$Z$22,J31*$AE$22,$Z$23,J31*$AE$23,$Z$24,J31*$AE$24,$Z$25,J31*$AE$25,$Z$26,J31*$AE$26,$Z$27,J31*$AE$27,$Z$28,J31*$AE$28,$Z$29,J31*$AE$29,$Z$30,J31*$AE$30,$Z$31,J31*$AE$31,$Z$32,J31*$AE$32,$Z$33,J31*$AE$33,$Z$34,J31*$AE$34,$Z$35,J31*$AE$35,$Z$36,J31*$AE$36,$Z$37,J31*$AE$37,$Z$38,J31*$AE$38,$Z$39,J31*$AE$39,$Z$40,J31*$AE$40,$Z$41,J31*$AE$41,$Z$42,J31*$AE$42,$Z$43,J31*$AE$43,$Z$44,J31*$AE$44,$Z$45,J31*$AE$45,$Z$46,J31*$AE$46,$Z$47,J31*$AE$47,$Z$48,J31*$AE$48,$Z$49,J31*$AE$49,$Z$50,J31*$AE$50,$Z$51,J31*$AE$51)</f>
        <v>0</v>
      </c>
      <c r="T31" s="5">
        <f>_xlfn.SWITCH($D$4:$D$800,$Z$4,K31*$AF$4,$Z$5,K31*$AF$5,$Z$6,K31*$AF$6,$Z$7,K31*$AF$7,$Z$8,K31*$AF$8,$Z$9,K31*$AF$9,$Z$10,K31*$AF$10,$Z$11,K31*$AF$11,$Z$12,K31*$AF$12,$Z$13,K31*$AF$13,$Z$14,K31*$AF$14,$Z$15,K31*$AF$15,$Z$16,K31*$AF$16,$Z$17,K31*$AF$17,$Z$18,K31*$AF$18,$Z$19,K31*$AF$19,$Z$20,K31*$AF$20,$Z$21,K31*$AF$21,$Z$22,K31*$AF$22,$Z$23,K31*$AF$23,$Z$24,K31*$AF$24,$Z$25,K31*$AF$25,$Z$26,K31*$AF$26,$Z$27,K31*$AF$27,$Z$28,K31*$AF$28,$Z$29,K31*$AF$29,$Z$30,K31*$AF$30,$Z$31,K31*$AF$31,$Z$32,K31*$AF$32,$Z$33,K31*$AF$33,$Z$34,K31*$AF$34,$Z$35,K31*$AF$35,$Z$36,K31*$AF$36,$Z$37,K31*$AF$37,$Z$38,K31*$AF$38,$Z$39,K31*$AF$39,$Z$40,K31*$AF$40,$Z$41,K31*$AF$41,$Z$42,K31*$AF$42,$Z$43,K31*$AF$43,$Z$44,K31*$AF$44,$Z$45,K31*$AF$45,$Z$46,K31*$AF$46,$Z$47,K31*$AF$47,$Z$48,K31*$AF$48,$Z$49,K31*$AF$49,$Z$50,K31*$AF$50,$Z$51,K31*$AF$51)</f>
        <v>0</v>
      </c>
      <c r="U31" s="5">
        <f>_xlfn.SWITCH($D$4:$D$800,$Z$4,L31*$AG$4,$Z$5,L31*$AG$5,$Z$6,L31*$AG$6,$Z$7,L31*$AG$7,$Z$8,L31*$AG$8,$Z$9,L31*$AG$9,$Z$10,L31*$AG$10,$Z$11,L31*$AG$11,$Z$12,L31*$AG$12,$Z$13,L31*$AG$13,$Z$14,L31*$AG$14,$Z$15,L31*$AG$15,$Z$16,L31*$AG$16,$Z$17,L31*$AG$17,$Z$18,L31*$AG$18,$Z$19,L31*$AG$19,$Z$20,L31*$AG$20,$Z$21,L31*$AG$21,$Z$22,L31*$AG$22,$Z$23,L31*$AG$23,$Z$24,L31*$AG$24,$Z$25,L31*$AG$25,$Z$26,L31*$AG$26,$Z$27,L31*$AG$27,$Z$28,L31*$AG$28,$Z$29,L31*$AG$29,$Z$30,L31*$AG$30,$Z$31,L31*$AG$31,$Z$32,L31*$AG$32,$Z$33,L31*$AG$33,$Z$34,L31*$AG$34,$Z$35,L31*$AG$35,$Z$36,L31*$AG$36,$Z$37,L31*$AG$37,$Z$38,L31*$AG$38,$Z$39,L31*$AG$39,$Z$40,L31*$AG$40,$Z$41,L31*$AG$41,$Z$42,L31*$AG$42,$Z$43,L31*$AG$43,$Z$44,L31*$AG$44,$Z$45,L31*$AG$45,$Z$46,L31*$AG$46,$Z$47,L31*$AG$47,$Z$48,L31*$AG$48,$Z$49,L31*$AG$49,$Z$50,L31*$AG$50,$Z$51,L31*$AG$51)</f>
        <v>0</v>
      </c>
      <c r="V31" s="5">
        <f>_xlfn.SWITCH($D$4:$D$800,$Z$4,M31*$AH$4,$Z$5,M31*$AH$5,$Z$6,M31*$AH$6,$Z$7,M31*$AH$7,$Z$8,M31*$AH$8,$Z$9,M31*$AH$9,$Z$10,M31*$AH$10,$Z$11,M31*$AH$11,$Z$12,M31*$AH$12,$Z$13,M31*$AH$13,$Z$14,M31*$AH$14,$Z$15,M31*$AH$15,$Z$16,M31*$AH$16,$Z$17,M31*$AH$17,$Z$18,M31*$AH$18,$Z$19,M31*$AH$19,$Z$20,M31*$AH$20,$Z$21,M31*$AH$21,$Z$22,M31*$AH$22,$Z$23,M31*$AH$23,$Z$24,M31*$AH$24,$Z$25,M31*$AH$25,$Z$26,M31*$AH$26,$Z$27,M31*$AH$27,$Z$28,M31*$AH$28,$Z$29,M31*$AH$29,$Z$30,M31*$AH$30,$Z$31,M31*$AH$31,$Z$32,M31*$AH$32,$Z$33,M31*$AH$33,$Z$34,M31*$AH$34,$Z$35,M31*$AH$35,$Z$36,M31*$AH$36,$Z$37,M31*$AH$37,$Z$38,M31*$AH$38,$Z$39,M31*$AH$39,$Z$40,M31*$AH$40,$Z$41,M31*$AH$41,$Z$42,M31*$AH$42,$Z$43,M31*$AH$43,$Z$44,M31*$AH$44,$Z$45,M31*$AH$45,$Z$46,M31*$AH$46,$Z$47,M31*$AH$47,$Z$48,M31*$AH$48,$Z$49,M31*$AH$49,$Z$50,M31*$AH$50,$Z$51,M31*$AH$51)</f>
        <v>0</v>
      </c>
      <c r="W31" s="5">
        <f>_xlfn.SWITCH($D$4:$D$800,$Z$4,N31*$AI$4,$Z$5,N31*$AI$5,$Z$6,N31*$AI$6,$Z$7,N31*$AI$7,$Z$8,N31*$AI$8,$Z$9,N31*$AI$9,$Z$10,N31*$AI$10,$Z$11,N31*$AI$11,$Z$12,N31*$AI$12,$Z$13,N31*$AI$13,$Z$14,N31*$AI$14,$Z$15,N31*$AI$15,$Z$16,N31*$AI$16,$Z$17,N31*$AI$17,$Z$18,N31*$AI$18,$Z$19,N31*$AI$19,$Z$20,N31*$AI$20,$Z$21,N31*$AI$21,$Z$22,N31*$AI$22,$Z$23,N31*$AI$23,$Z$24,N31*$AI$24,$Z$25,N31*$AI$25,$Z$26,N31*$AI$26,$Z$27,N31*$AI$27,$Z$28,N31*$AI$28,$Z$29,N31*$AI$29,$Z$30,N31*$AI$30,$Z$31,N31*$AI$31,$Z$32,N31*$AI$32,$Z$33,N31*$AI$33,$Z$34,N31*$AI$34,$Z$35,N31*$AI$35,$Z$36,N31*$AI$36,$Z$37,N31*$AI$37,$Z$38,N31*$AI$38,$Z$39,N31*$AI$39,$Z$40,N31*$AI$40,$Z$41,N31*$AI$41,$Z$42,N31*$AI$42,$Z$43,N31*$AI$43,$Z$44,N31*$AI$44,$Z$45,N31*$AI$45,$Z$46,N31*$AI$46,$Z$47,N31*$AI$47,$Z$48,N31*$AI$48,$Z$49,N31*$AI$49,$Z$50,N31*$AI$50,$Z$51,N31*$AI$51)</f>
        <v>0</v>
      </c>
      <c r="X31" s="5">
        <f>SUM(Tabella120581119312[[#This Row],[Quadrimestre nov22-feb23]:[Quadrimestre lug25-ott25]])</f>
        <v>0</v>
      </c>
      <c r="BT31" s="73"/>
      <c r="BU31" s="72" t="s">
        <v>179</v>
      </c>
      <c r="BV31" s="69" t="s">
        <v>180</v>
      </c>
      <c r="BW31" s="72" t="s">
        <v>114</v>
      </c>
      <c r="BX31" s="72"/>
      <c r="BY31" s="54"/>
      <c r="BZ31" s="52" t="s">
        <v>122</v>
      </c>
      <c r="CA31" s="52" t="s">
        <v>122</v>
      </c>
      <c r="CB31" s="52" t="s">
        <v>122</v>
      </c>
      <c r="CC31" s="52"/>
      <c r="CD31" s="52"/>
      <c r="CE31" s="52"/>
      <c r="CF31" s="53"/>
      <c r="CG31" s="53"/>
      <c r="CH31" s="53"/>
      <c r="CI31" s="52"/>
      <c r="CJ31" s="52"/>
      <c r="CK31" s="52"/>
      <c r="CL31" s="52"/>
      <c r="CM31" s="52"/>
      <c r="CN31" s="52"/>
      <c r="CO31" s="52"/>
      <c r="CP31" s="52"/>
      <c r="CQ31" s="52"/>
      <c r="CR31" s="66"/>
      <c r="CS31" s="53">
        <f>IF(BZ31="X",$DH31/COUNTA($BZ31:$CQ31),0) +  IF(CA31="X",$DH31/COUNTA($BZ31:$CQ31),0)</f>
        <v>0</v>
      </c>
      <c r="CT31" s="53">
        <f>IF(CB31="X",$DH31/COUNTA($BZ31:$CQ31),0) +  IF(CC31="X",$DH31/COUNTA($BZ31:$CQ31),0)</f>
        <v>0</v>
      </c>
      <c r="CU31" s="53">
        <f>IF(CD31="X",$DH31/COUNTA($BZ31:$CQ31),0) +  IF(CE31="X",$DH31/COUNTA($BZ31:$CQ31),0)</f>
        <v>0</v>
      </c>
      <c r="CV31" s="53">
        <f>IF(CF31="X",$DH31/COUNTA($BZ31:$CQ31),0) +  IF(CG31="X",$DH31/COUNTA($BZ31:$CQ31),0)</f>
        <v>0</v>
      </c>
      <c r="CW31" s="53">
        <f>IF(CH31="X",$DH31/COUNTA($BZ31:$CQ31),0) +  IF(CI31="X",$DH31/COUNTA($BZ31:$CQ31),0)</f>
        <v>0</v>
      </c>
      <c r="CX31" s="53">
        <f>IF(CJ31="X",$DH31/COUNTA($BZ31:$CQ31),0) +  IF(CK31="X",$DH31/COUNTA($BZ31:$CQ31),0)</f>
        <v>0</v>
      </c>
      <c r="CY31" s="53">
        <f>IF(CL31="X",$DH31/COUNTA($BZ31:$CQ31),0) +  IF(CM31="X",$DH31/COUNTA($BZ31:$CQ31),0)</f>
        <v>0</v>
      </c>
      <c r="CZ31" s="53">
        <f>IF(CN31="X",$DH31/COUNTA($BZ31:$CQ31),0) +  IF(CO31="X",$DH31/COUNTA($BZ31:$CQ31),0)</f>
        <v>0</v>
      </c>
      <c r="DA31" s="53">
        <f>IF(CP31="X",$DH31/COUNTA($BZ31:$CQ31),0) +  IF(CQ31="X",$DH31/COUNTA($BZ31:$CQ31),0)</f>
        <v>0</v>
      </c>
      <c r="DB31" s="67">
        <f>SUM(CS31:DA31)</f>
        <v>0</v>
      </c>
      <c r="DC31" s="57"/>
      <c r="DE31" s="66"/>
      <c r="DF31" s="106">
        <f t="shared" si="10"/>
        <v>0</v>
      </c>
      <c r="DG31" s="66"/>
      <c r="DH31" s="104">
        <f>DF31*UniPerugia!$B$4</f>
        <v>0</v>
      </c>
    </row>
    <row r="32" spans="2:112" ht="23.25">
      <c r="B32" s="5"/>
      <c r="C32" s="5"/>
      <c r="D32" s="5"/>
      <c r="E32" s="5"/>
      <c r="F32" s="5"/>
      <c r="G32" s="5"/>
      <c r="H32" s="5"/>
      <c r="I32" s="5"/>
      <c r="J32" s="5"/>
      <c r="K32" s="4"/>
      <c r="L32" s="4"/>
      <c r="M32" s="4"/>
      <c r="N32" s="4"/>
      <c r="O32" s="4">
        <f>_xlfn.SWITCH($D$4:$D$800,$Z$4,F32*$AA$4,$Z$5,F32*$AA$5,$Z$6,F32*$AA$6,$Z$7,F32*$AA$7,$Z$8,F32*$AA$8,$Z$9,F32*$AA$9,$Z$10,F32*$AA$10,$Z$11,F32*$AA$11,$Z$12,F32*$AA$12,$Z$13,F32*$AA$13,$Z$14,F32*$AA$14,$Z$15,F32*$AA$15,$Z$16,F32*$AA$16,$Z$17,F32*$AA$17,$Z$18,F32*$AA$18,$Z$19,F32*$AA$19,$Z$20,F32*$AA$20,$Z$21,F32*$AA$21,$Z$22,F32*$AA$22,$Z$23,F32*$AA$23,$Z$24,F32*$AA$24,$Z$25,F32*$AA$25,$Z$26,F32*$AA$26,$Z$27,F32*$AA$27,$Z$28,F32*$AA$28,$Z$29,F32*$AA$29,$Z$30,F32*$AA$30,$Z$31,F32*$AA$31,$Z$32,F32*$AA$32,$Z$33,F32*$AA$33,$Z$34,F32*$AA$34,$Z$35,F32*$AA$35,$Z$36,F32*$AA$36,$Z$37,F32*$AA$37,$Z$38,F32*$AA$38,$Z$39,F32*$AA$39,$Z$40,F32*$AA$40,$Z$41,F32*$AA$41,$Z$42,F32*$AA$42,$Z$43,F32*$AA$43,$Z$44,F32*$AA$44,$Z$45,F32*$AA$45,$Z$46,F32*$AA$46,$Z$47,F32*$AA$47,$Z$48,F32*$AA$48,$Z$49,F32*$AA$49,$Z$50,F32*$AA$50,$Z$51,F32*$AA$51,)</f>
        <v>0</v>
      </c>
      <c r="P32" s="4">
        <f>_xlfn.SWITCH($D$4:$D$800,$Z$4,G32*$AB$4,$Z$5,G32*$AB$5,$Z$6,G32*$AB$6,$Z$7,G32*$AB$7,$Z$8,G32*$AB$8,$Z$9,G32*$AB$9,$Z$10,G32*$AB$10,$Z$11,G32*$AB$11,$Z$12,G32*$AB$12,$Z$13,G32*$AB$13,$Z$14,G32*$AB$14,$Z$15,G32*$AB$15,$Z$16,G32*$AB$16,$Z$17,G32*$AB$17,$Z$18,G32*$AB$18,$Z$19,G32*$AB$19,$Z$20,G32*$AB$20,$Z$21,G32*$AB$21,$Z$22,G32*$AB$22,$Z$23,G32*$AB$23,$Z$24,G32*$AB$24,$Z$25,G32*$AB$25,$Z$26,G32*$AB$26,$Z$27,G32*$AB$27,$Z$28,G32*$AB$28,$Z$29,G32*$AB$29,$Z$30,G32*$AB$30,$Z$31,G32*$AB$31,$Z$32,G32*$AB$32,$Z$33,G32*$AB$33,$Z$34,G32*$AB$34,$Z$35,G32*$AB$35,$Z$36,G32*$AB$36,$Z$37,G32*$AB$37,$Z$38,G32*$AB$38,$Z$39,G32*$AB$39,$Z$40,G32*$AB$40,$Z$41,G32*$AB$41,$Z$42,G32*$AB$42,$Z$43,G32*$AB$43,$Z$44,G32*$AB$44,$Z$45,G32*$AB$45,$Z$46,G32*$AB$46,$Z$47,G32*$AB$47,$Z$48,G32*$AB$48,$Z$49,G32*$AB$49,$Z$50,G32*$AB$50,$Z$51,G32*$AB$51,)</f>
        <v>0</v>
      </c>
      <c r="Q32" s="4">
        <f>_xlfn.SWITCH($D$4:$D$800,$Z$4,H32*$AC$4,$Z$5,H32*$AC$5,$Z$6,H32*$AC$6,$Z$7,H32*$AC$7,$Z$8,H32*$AC$8,$Z$9,H32*$AC$9,$Z$10,H32*$AC$10,$Z$11,H32*$AC$11,$Z$12,H32*$AC$12,$Z$13,H32*$AC$13,$Z$14,H32*$AC$14,$Z$15,H32*$AC$15,$Z$16,H32*$AC$16,$Z$17,H32*$AC$17,$Z$18,H32*$AC$18,$Z$19,H32*$AC$19,$Z$20,H32*$AC$20,$Z$21,H32*$AC$21,$Z$22,H32*$AC$22,$Z$23,H32*$AC$23,$Z$24,H32*$AC$24,$Z$25,H32*$AC$25,$Z$26,H32*$AC$26,$Z$27,H32*$AC$27,$Z$28,H32*$AC$28,$Z$29,H32*$AC$29,$Z$30,H32*$AC$30,$Z$31,H32*$AC$31,$Z$32,H32*$AC$32,$Z$33,H32*$AC$33,$Z$34,H32*$AC$34,$Z$35,H32*$AC$35,$Z$36,H32*$AC$36,$Z$37,H32*$AC$37,$Z$38,H32*$AC$38,$Z$39,H32*$AC$39,$Z$40,H32*$AC$40,$Z$41,H32*$AC$41,$Z$42,H32*$AC$42,$Z$43,H32*$AC$43,$Z$44,H32*$AC$44,$Z$45,H32*$AC$45,$Z$46,H32*$AC$46,$Z$47,H32*$AC$47,$Z$48,H32*$AC$48,$Z$49,H32*$AC$49,$Z$50,H32*$AC$50,$Z$51,H32*$AC$51)</f>
        <v>0</v>
      </c>
      <c r="R32" s="4">
        <f>_xlfn.SWITCH($D$4:$D$800,$Z$4,I32*$AD$4,$Z$5,I32*$AD$5,$Z$6,I32*$AD$6,$Z$7,I32*$AD$7,$Z$8,I32*$AD$8,$Z$9,I32*$AD$9,$Z$10,I32*$AD$10,$Z$11,I32*$AD$11,$Z$12,I32*$AD$12,$Z$13,I32*$AD$13,$Z$14,I32*$AD$14,$Z$15,I32*$AD$15,$Z$16,I32*$AD$16,$Z$17,I32*$AD$17,$Z$18,I32*$AD$18,$Z$19,I32*$AD$19,$Z$20,I32*$AD$20,$Z$21,I32*$AD$21,$Z$22,I32*$AD$22,$Z$23,I32*$AD$23,$Z$24,I32*$AD$24,$Z$25,I32*$AD$25,$Z$26,I32*$AD$26,$Z$27,I32*$AD$27,$Z$28,I32*$AD$28,$Z$29,I32*$AD$29,$Z$30,I32*$AD$30,$Z$31,I32*$AD$31,$Z$32,I32*$AD$32,$Z$33,I32*$AD$33,$Z$34,I32*$AD$34,$Z$35,I32*$AD$35,$Z$36,I32*$AD$36,$Z$37,I32*$AD$37,$Z$38,I32*$AD$38,$Z$39,I32*$AD$39,$Z$40,I32*$AD$40,$Z$41,I32*$AD$41,$Z$42,I32*$AD$42,$Z$43,I32*$AD$43,$Z$44,I32*$AD$44,$Z$45,I32*$AD$45,$Z$46,I32*$AD$46,$Z$47,I32*$AD$47,$Z$48,I32*$AD$48,$Z$49,I32*$AD$49,$Z$50,I32*$AD$50,$Z$51,I32*$AD$51)</f>
        <v>0</v>
      </c>
      <c r="S32" s="4">
        <f>_xlfn.SWITCH($D$4:$D$800,$Z$4,J32*$AE$4,$Z$5,J32*$AE$5,$Z$6,J32*$AE$6,$Z$7,J32*$AE$7,$Z$8,J32*$AE$8,$Z$9,J32*$AE$9,$Z$10,J32*$AE$10,$Z$11,J32*$AE$11,$Z$12,J32*$AE$12,$Z$13,J32*$AE$13,$Z$14,J32*$AE$14,$Z$15,J32*$AE$15,$Z$16,J32*$AE$16,$Z$17,J32*$AE$17,$Z$18,J32*$AE$18,$Z$19,J32*$AE$19,$Z$20,J32*$AE$20,$Z$21,J32*$AE$21,$Z$22,J32*$AE$22,$Z$23,J32*$AE$23,$Z$24,J32*$AE$24,$Z$25,J32*$AE$25,$Z$26,J32*$AE$26,$Z$27,J32*$AE$27,$Z$28,J32*$AE$28,$Z$29,J32*$AE$29,$Z$30,J32*$AE$30,$Z$31,J32*$AE$31,$Z$32,J32*$AE$32,$Z$33,J32*$AE$33,$Z$34,J32*$AE$34,$Z$35,J32*$AE$35,$Z$36,J32*$AE$36,$Z$37,J32*$AE$37,$Z$38,J32*$AE$38,$Z$39,J32*$AE$39,$Z$40,J32*$AE$40,$Z$41,J32*$AE$41,$Z$42,J32*$AE$42,$Z$43,J32*$AE$43,$Z$44,J32*$AE$44,$Z$45,J32*$AE$45,$Z$46,J32*$AE$46,$Z$47,J32*$AE$47,$Z$48,J32*$AE$48,$Z$49,J32*$AE$49,$Z$50,J32*$AE$50,$Z$51,J32*$AE$51)</f>
        <v>0</v>
      </c>
      <c r="T32" s="5">
        <f>_xlfn.SWITCH($D$4:$D$800,$Z$4,K32*$AF$4,$Z$5,K32*$AF$5,$Z$6,K32*$AF$6,$Z$7,K32*$AF$7,$Z$8,K32*$AF$8,$Z$9,K32*$AF$9,$Z$10,K32*$AF$10,$Z$11,K32*$AF$11,$Z$12,K32*$AF$12,$Z$13,K32*$AF$13,$Z$14,K32*$AF$14,$Z$15,K32*$AF$15,$Z$16,K32*$AF$16,$Z$17,K32*$AF$17,$Z$18,K32*$AF$18,$Z$19,K32*$AF$19,$Z$20,K32*$AF$20,$Z$21,K32*$AF$21,$Z$22,K32*$AF$22,$Z$23,K32*$AF$23,$Z$24,K32*$AF$24,$Z$25,K32*$AF$25,$Z$26,K32*$AF$26,$Z$27,K32*$AF$27,$Z$28,K32*$AF$28,$Z$29,K32*$AF$29,$Z$30,K32*$AF$30,$Z$31,K32*$AF$31,$Z$32,K32*$AF$32,$Z$33,K32*$AF$33,$Z$34,K32*$AF$34,$Z$35,K32*$AF$35,$Z$36,K32*$AF$36,$Z$37,K32*$AF$37,$Z$38,K32*$AF$38,$Z$39,K32*$AF$39,$Z$40,K32*$AF$40,$Z$41,K32*$AF$41,$Z$42,K32*$AF$42,$Z$43,K32*$AF$43,$Z$44,K32*$AF$44,$Z$45,K32*$AF$45,$Z$46,K32*$AF$46,$Z$47,K32*$AF$47,$Z$48,K32*$AF$48,$Z$49,K32*$AF$49,$Z$50,K32*$AF$50,$Z$51,K32*$AF$51)</f>
        <v>0</v>
      </c>
      <c r="U32" s="5">
        <f>_xlfn.SWITCH($D$4:$D$800,$Z$4,L32*$AG$4,$Z$5,L32*$AG$5,$Z$6,L32*$AG$6,$Z$7,L32*$AG$7,$Z$8,L32*$AG$8,$Z$9,L32*$AG$9,$Z$10,L32*$AG$10,$Z$11,L32*$AG$11,$Z$12,L32*$AG$12,$Z$13,L32*$AG$13,$Z$14,L32*$AG$14,$Z$15,L32*$AG$15,$Z$16,L32*$AG$16,$Z$17,L32*$AG$17,$Z$18,L32*$AG$18,$Z$19,L32*$AG$19,$Z$20,L32*$AG$20,$Z$21,L32*$AG$21,$Z$22,L32*$AG$22,$Z$23,L32*$AG$23,$Z$24,L32*$AG$24,$Z$25,L32*$AG$25,$Z$26,L32*$AG$26,$Z$27,L32*$AG$27,$Z$28,L32*$AG$28,$Z$29,L32*$AG$29,$Z$30,L32*$AG$30,$Z$31,L32*$AG$31,$Z$32,L32*$AG$32,$Z$33,L32*$AG$33,$Z$34,L32*$AG$34,$Z$35,L32*$AG$35,$Z$36,L32*$AG$36,$Z$37,L32*$AG$37,$Z$38,L32*$AG$38,$Z$39,L32*$AG$39,$Z$40,L32*$AG$40,$Z$41,L32*$AG$41,$Z$42,L32*$AG$42,$Z$43,L32*$AG$43,$Z$44,L32*$AG$44,$Z$45,L32*$AG$45,$Z$46,L32*$AG$46,$Z$47,L32*$AG$47,$Z$48,L32*$AG$48,$Z$49,L32*$AG$49,$Z$50,L32*$AG$50,$Z$51,L32*$AG$51)</f>
        <v>0</v>
      </c>
      <c r="V32" s="5">
        <f>_xlfn.SWITCH($D$4:$D$800,$Z$4,M32*$AH$4,$Z$5,M32*$AH$5,$Z$6,M32*$AH$6,$Z$7,M32*$AH$7,$Z$8,M32*$AH$8,$Z$9,M32*$AH$9,$Z$10,M32*$AH$10,$Z$11,M32*$AH$11,$Z$12,M32*$AH$12,$Z$13,M32*$AH$13,$Z$14,M32*$AH$14,$Z$15,M32*$AH$15,$Z$16,M32*$AH$16,$Z$17,M32*$AH$17,$Z$18,M32*$AH$18,$Z$19,M32*$AH$19,$Z$20,M32*$AH$20,$Z$21,M32*$AH$21,$Z$22,M32*$AH$22,$Z$23,M32*$AH$23,$Z$24,M32*$AH$24,$Z$25,M32*$AH$25,$Z$26,M32*$AH$26,$Z$27,M32*$AH$27,$Z$28,M32*$AH$28,$Z$29,M32*$AH$29,$Z$30,M32*$AH$30,$Z$31,M32*$AH$31,$Z$32,M32*$AH$32,$Z$33,M32*$AH$33,$Z$34,M32*$AH$34,$Z$35,M32*$AH$35,$Z$36,M32*$AH$36,$Z$37,M32*$AH$37,$Z$38,M32*$AH$38,$Z$39,M32*$AH$39,$Z$40,M32*$AH$40,$Z$41,M32*$AH$41,$Z$42,M32*$AH$42,$Z$43,M32*$AH$43,$Z$44,M32*$AH$44,$Z$45,M32*$AH$45,$Z$46,M32*$AH$46,$Z$47,M32*$AH$47,$Z$48,M32*$AH$48,$Z$49,M32*$AH$49,$Z$50,M32*$AH$50,$Z$51,M32*$AH$51)</f>
        <v>0</v>
      </c>
      <c r="W32" s="5">
        <f>_xlfn.SWITCH($D$4:$D$800,$Z$4,N32*$AI$4,$Z$5,N32*$AI$5,$Z$6,N32*$AI$6,$Z$7,N32*$AI$7,$Z$8,N32*$AI$8,$Z$9,N32*$AI$9,$Z$10,N32*$AI$10,$Z$11,N32*$AI$11,$Z$12,N32*$AI$12,$Z$13,N32*$AI$13,$Z$14,N32*$AI$14,$Z$15,N32*$AI$15,$Z$16,N32*$AI$16,$Z$17,N32*$AI$17,$Z$18,N32*$AI$18,$Z$19,N32*$AI$19,$Z$20,N32*$AI$20,$Z$21,N32*$AI$21,$Z$22,N32*$AI$22,$Z$23,N32*$AI$23,$Z$24,N32*$AI$24,$Z$25,N32*$AI$25,$Z$26,N32*$AI$26,$Z$27,N32*$AI$27,$Z$28,N32*$AI$28,$Z$29,N32*$AI$29,$Z$30,N32*$AI$30,$Z$31,N32*$AI$31,$Z$32,N32*$AI$32,$Z$33,N32*$AI$33,$Z$34,N32*$AI$34,$Z$35,N32*$AI$35,$Z$36,N32*$AI$36,$Z$37,N32*$AI$37,$Z$38,N32*$AI$38,$Z$39,N32*$AI$39,$Z$40,N32*$AI$40,$Z$41,N32*$AI$41,$Z$42,N32*$AI$42,$Z$43,N32*$AI$43,$Z$44,N32*$AI$44,$Z$45,N32*$AI$45,$Z$46,N32*$AI$46,$Z$47,N32*$AI$47,$Z$48,N32*$AI$48,$Z$49,N32*$AI$49,$Z$50,N32*$AI$50,$Z$51,N32*$AI$51)</f>
        <v>0</v>
      </c>
      <c r="X32" s="5">
        <f>SUM(Tabella120581119312[[#This Row],[Quadrimestre nov22-feb23]:[Quadrimestre lug25-ott25]])</f>
        <v>0</v>
      </c>
      <c r="BT32" s="73"/>
      <c r="BU32" s="72" t="s">
        <v>181</v>
      </c>
      <c r="BV32" s="69" t="s">
        <v>182</v>
      </c>
      <c r="BW32" s="72" t="s">
        <v>114</v>
      </c>
      <c r="BX32" s="72"/>
      <c r="BY32" s="54"/>
      <c r="BZ32" s="52" t="s">
        <v>122</v>
      </c>
      <c r="CA32" s="52" t="s">
        <v>122</v>
      </c>
      <c r="CB32" s="52" t="s">
        <v>122</v>
      </c>
      <c r="CC32" s="52" t="s">
        <v>122</v>
      </c>
      <c r="CD32" s="52" t="s">
        <v>122</v>
      </c>
      <c r="CE32" s="52" t="s">
        <v>122</v>
      </c>
      <c r="CF32" s="53"/>
      <c r="CG32" s="53"/>
      <c r="CH32" s="53"/>
      <c r="CI32" s="52"/>
      <c r="CJ32" s="52"/>
      <c r="CK32" s="52"/>
      <c r="CL32" s="52"/>
      <c r="CM32" s="52"/>
      <c r="CN32" s="52"/>
      <c r="CO32" s="52"/>
      <c r="CP32" s="52"/>
      <c r="CQ32" s="52"/>
      <c r="CR32" s="66"/>
      <c r="CS32" s="53">
        <f>IF(BZ32="X",$DH32/COUNTA($BZ32:$CQ32),0) +  IF(CA32="X",$DH32/COUNTA($BZ32:$CQ32),0)</f>
        <v>0</v>
      </c>
      <c r="CT32" s="53">
        <f>IF(CB32="X",$DH32/COUNTA($BZ32:$CQ32),0) +  IF(CC32="X",$DH32/COUNTA($BZ32:$CQ32),0)</f>
        <v>0</v>
      </c>
      <c r="CU32" s="53">
        <f>IF(CD32="X",$DH32/COUNTA($BZ32:$CQ32),0) +  IF(CE32="X",$DH32/COUNTA($BZ32:$CQ32),0)</f>
        <v>0</v>
      </c>
      <c r="CV32" s="53">
        <f>IF(CF32="X",$DH32/COUNTA($BZ32:$CQ32),0) +  IF(CG32="X",$DH32/COUNTA($BZ32:$CQ32),0)</f>
        <v>0</v>
      </c>
      <c r="CW32" s="53">
        <f>IF(CH32="X",$DH32/COUNTA($BZ32:$CQ32),0) +  IF(CI32="X",$DH32/COUNTA($BZ32:$CQ32),0)</f>
        <v>0</v>
      </c>
      <c r="CX32" s="53">
        <f>IF(CJ32="X",$DH32/COUNTA($BZ32:$CQ32),0) +  IF(CK32="X",$DH32/COUNTA($BZ32:$CQ32),0)</f>
        <v>0</v>
      </c>
      <c r="CY32" s="53">
        <f>IF(CL32="X",$DH32/COUNTA($BZ32:$CQ32),0) +  IF(CM32="X",$DH32/COUNTA($BZ32:$CQ32),0)</f>
        <v>0</v>
      </c>
      <c r="CZ32" s="53">
        <f>IF(CN32="X",$DH32/COUNTA($BZ32:$CQ32),0) +  IF(CO32="X",$DH32/COUNTA($BZ32:$CQ32),0)</f>
        <v>0</v>
      </c>
      <c r="DA32" s="53">
        <f>IF(CP32="X",$DH32/COUNTA($BZ32:$CQ32),0) +  IF(CQ32="X",$DH32/COUNTA($BZ32:$CQ32),0)</f>
        <v>0</v>
      </c>
      <c r="DB32" s="67">
        <f>SUM(CS32:DA32)</f>
        <v>0</v>
      </c>
      <c r="DC32" s="57"/>
      <c r="DE32" s="66"/>
      <c r="DF32" s="106">
        <f t="shared" si="10"/>
        <v>0</v>
      </c>
      <c r="DG32" s="66"/>
      <c r="DH32" s="104">
        <f>DF32*UniPerugia!$B$4</f>
        <v>0</v>
      </c>
    </row>
    <row r="33" spans="2:112" ht="23.25">
      <c r="B33" s="5"/>
      <c r="C33" s="5"/>
      <c r="D33" s="5"/>
      <c r="E33" s="5"/>
      <c r="F33" s="5"/>
      <c r="G33" s="5"/>
      <c r="H33" s="5"/>
      <c r="I33" s="5"/>
      <c r="J33" s="5"/>
      <c r="K33" s="4"/>
      <c r="L33" s="4"/>
      <c r="M33" s="4"/>
      <c r="N33" s="4"/>
      <c r="O33" s="4">
        <f>_xlfn.SWITCH($D$4:$D$800,$Z$4,F33*$AA$4,$Z$5,F33*$AA$5,$Z$6,F33*$AA$6,$Z$7,F33*$AA$7,$Z$8,F33*$AA$8,$Z$9,F33*$AA$9,$Z$10,F33*$AA$10,$Z$11,F33*$AA$11,$Z$12,F33*$AA$12,$Z$13,F33*$AA$13,$Z$14,F33*$AA$14,$Z$15,F33*$AA$15,$Z$16,F33*$AA$16,$Z$17,F33*$AA$17,$Z$18,F33*$AA$18,$Z$19,F33*$AA$19,$Z$20,F33*$AA$20,$Z$21,F33*$AA$21,$Z$22,F33*$AA$22,$Z$23,F33*$AA$23,$Z$24,F33*$AA$24,$Z$25,F33*$AA$25,$Z$26,F33*$AA$26,$Z$27,F33*$AA$27,$Z$28,F33*$AA$28,$Z$29,F33*$AA$29,$Z$30,F33*$AA$30,$Z$31,F33*$AA$31,$Z$32,F33*$AA$32,$Z$33,F33*$AA$33,$Z$34,F33*$AA$34,$Z$35,F33*$AA$35,$Z$36,F33*$AA$36,$Z$37,F33*$AA$37,$Z$38,F33*$AA$38,$Z$39,F33*$AA$39,$Z$40,F33*$AA$40,$Z$41,F33*$AA$41,$Z$42,F33*$AA$42,$Z$43,F33*$AA$43,$Z$44,F33*$AA$44,$Z$45,F33*$AA$45,$Z$46,F33*$AA$46,$Z$47,F33*$AA$47,$Z$48,F33*$AA$48,$Z$49,F33*$AA$49,$Z$50,F33*$AA$50,$Z$51,F33*$AA$51,)</f>
        <v>0</v>
      </c>
      <c r="P33" s="4">
        <f>_xlfn.SWITCH($D$4:$D$800,$Z$4,G33*$AB$4,$Z$5,G33*$AB$5,$Z$6,G33*$AB$6,$Z$7,G33*$AB$7,$Z$8,G33*$AB$8,$Z$9,G33*$AB$9,$Z$10,G33*$AB$10,$Z$11,G33*$AB$11,$Z$12,G33*$AB$12,$Z$13,G33*$AB$13,$Z$14,G33*$AB$14,$Z$15,G33*$AB$15,$Z$16,G33*$AB$16,$Z$17,G33*$AB$17,$Z$18,G33*$AB$18,$Z$19,G33*$AB$19,$Z$20,G33*$AB$20,$Z$21,G33*$AB$21,$Z$22,G33*$AB$22,$Z$23,G33*$AB$23,$Z$24,G33*$AB$24,$Z$25,G33*$AB$25,$Z$26,G33*$AB$26,$Z$27,G33*$AB$27,$Z$28,G33*$AB$28,$Z$29,G33*$AB$29,$Z$30,G33*$AB$30,$Z$31,G33*$AB$31,$Z$32,G33*$AB$32,$Z$33,G33*$AB$33,$Z$34,G33*$AB$34,$Z$35,G33*$AB$35,$Z$36,G33*$AB$36,$Z$37,G33*$AB$37,$Z$38,G33*$AB$38,$Z$39,G33*$AB$39,$Z$40,G33*$AB$40,$Z$41,G33*$AB$41,$Z$42,G33*$AB$42,$Z$43,G33*$AB$43,$Z$44,G33*$AB$44,$Z$45,G33*$AB$45,$Z$46,G33*$AB$46,$Z$47,G33*$AB$47,$Z$48,G33*$AB$48,$Z$49,G33*$AB$49,$Z$50,G33*$AB$50,$Z$51,G33*$AB$51,)</f>
        <v>0</v>
      </c>
      <c r="Q33" s="4">
        <f>_xlfn.SWITCH($D$4:$D$800,$Z$4,H33*$AC$4,$Z$5,H33*$AC$5,$Z$6,H33*$AC$6,$Z$7,H33*$AC$7,$Z$8,H33*$AC$8,$Z$9,H33*$AC$9,$Z$10,H33*$AC$10,$Z$11,H33*$AC$11,$Z$12,H33*$AC$12,$Z$13,H33*$AC$13,$Z$14,H33*$AC$14,$Z$15,H33*$AC$15,$Z$16,H33*$AC$16,$Z$17,H33*$AC$17,$Z$18,H33*$AC$18,$Z$19,H33*$AC$19,$Z$20,H33*$AC$20,$Z$21,H33*$AC$21,$Z$22,H33*$AC$22,$Z$23,H33*$AC$23,$Z$24,H33*$AC$24,$Z$25,H33*$AC$25,$Z$26,H33*$AC$26,$Z$27,H33*$AC$27,$Z$28,H33*$AC$28,$Z$29,H33*$AC$29,$Z$30,H33*$AC$30,$Z$31,H33*$AC$31,$Z$32,H33*$AC$32,$Z$33,H33*$AC$33,$Z$34,H33*$AC$34,$Z$35,H33*$AC$35,$Z$36,H33*$AC$36,$Z$37,H33*$AC$37,$Z$38,H33*$AC$38,$Z$39,H33*$AC$39,$Z$40,H33*$AC$40,$Z$41,H33*$AC$41,$Z$42,H33*$AC$42,$Z$43,H33*$AC$43,$Z$44,H33*$AC$44,$Z$45,H33*$AC$45,$Z$46,H33*$AC$46,$Z$47,H33*$AC$47,$Z$48,H33*$AC$48,$Z$49,H33*$AC$49,$Z$50,H33*$AC$50,$Z$51,H33*$AC$51)</f>
        <v>0</v>
      </c>
      <c r="R33" s="4">
        <f>_xlfn.SWITCH($D$4:$D$800,$Z$4,I33*$AD$4,$Z$5,I33*$AD$5,$Z$6,I33*$AD$6,$Z$7,I33*$AD$7,$Z$8,I33*$AD$8,$Z$9,I33*$AD$9,$Z$10,I33*$AD$10,$Z$11,I33*$AD$11,$Z$12,I33*$AD$12,$Z$13,I33*$AD$13,$Z$14,I33*$AD$14,$Z$15,I33*$AD$15,$Z$16,I33*$AD$16,$Z$17,I33*$AD$17,$Z$18,I33*$AD$18,$Z$19,I33*$AD$19,$Z$20,I33*$AD$20,$Z$21,I33*$AD$21,$Z$22,I33*$AD$22,$Z$23,I33*$AD$23,$Z$24,I33*$AD$24,$Z$25,I33*$AD$25,$Z$26,I33*$AD$26,$Z$27,I33*$AD$27,$Z$28,I33*$AD$28,$Z$29,I33*$AD$29,$Z$30,I33*$AD$30,$Z$31,I33*$AD$31,$Z$32,I33*$AD$32,$Z$33,I33*$AD$33,$Z$34,I33*$AD$34,$Z$35,I33*$AD$35,$Z$36,I33*$AD$36,$Z$37,I33*$AD$37,$Z$38,I33*$AD$38,$Z$39,I33*$AD$39,$Z$40,I33*$AD$40,$Z$41,I33*$AD$41,$Z$42,I33*$AD$42,$Z$43,I33*$AD$43,$Z$44,I33*$AD$44,$Z$45,I33*$AD$45,$Z$46,I33*$AD$46,$Z$47,I33*$AD$47,$Z$48,I33*$AD$48,$Z$49,I33*$AD$49,$Z$50,I33*$AD$50,$Z$51,I33*$AD$51)</f>
        <v>0</v>
      </c>
      <c r="S33" s="4">
        <f>_xlfn.SWITCH($D$4:$D$800,$Z$4,J33*$AE$4,$Z$5,J33*$AE$5,$Z$6,J33*$AE$6,$Z$7,J33*$AE$7,$Z$8,J33*$AE$8,$Z$9,J33*$AE$9,$Z$10,J33*$AE$10,$Z$11,J33*$AE$11,$Z$12,J33*$AE$12,$Z$13,J33*$AE$13,$Z$14,J33*$AE$14,$Z$15,J33*$AE$15,$Z$16,J33*$AE$16,$Z$17,J33*$AE$17,$Z$18,J33*$AE$18,$Z$19,J33*$AE$19,$Z$20,J33*$AE$20,$Z$21,J33*$AE$21,$Z$22,J33*$AE$22,$Z$23,J33*$AE$23,$Z$24,J33*$AE$24,$Z$25,J33*$AE$25,$Z$26,J33*$AE$26,$Z$27,J33*$AE$27,$Z$28,J33*$AE$28,$Z$29,J33*$AE$29,$Z$30,J33*$AE$30,$Z$31,J33*$AE$31,$Z$32,J33*$AE$32,$Z$33,J33*$AE$33,$Z$34,J33*$AE$34,$Z$35,J33*$AE$35,$Z$36,J33*$AE$36,$Z$37,J33*$AE$37,$Z$38,J33*$AE$38,$Z$39,J33*$AE$39,$Z$40,J33*$AE$40,$Z$41,J33*$AE$41,$Z$42,J33*$AE$42,$Z$43,J33*$AE$43,$Z$44,J33*$AE$44,$Z$45,J33*$AE$45,$Z$46,J33*$AE$46,$Z$47,J33*$AE$47,$Z$48,J33*$AE$48,$Z$49,J33*$AE$49,$Z$50,J33*$AE$50,$Z$51,J33*$AE$51)</f>
        <v>0</v>
      </c>
      <c r="T33" s="5">
        <f>_xlfn.SWITCH($D$4:$D$800,$Z$4,K33*$AF$4,$Z$5,K33*$AF$5,$Z$6,K33*$AF$6,$Z$7,K33*$AF$7,$Z$8,K33*$AF$8,$Z$9,K33*$AF$9,$Z$10,K33*$AF$10,$Z$11,K33*$AF$11,$Z$12,K33*$AF$12,$Z$13,K33*$AF$13,$Z$14,K33*$AF$14,$Z$15,K33*$AF$15,$Z$16,K33*$AF$16,$Z$17,K33*$AF$17,$Z$18,K33*$AF$18,$Z$19,K33*$AF$19,$Z$20,K33*$AF$20,$Z$21,K33*$AF$21,$Z$22,K33*$AF$22,$Z$23,K33*$AF$23,$Z$24,K33*$AF$24,$Z$25,K33*$AF$25,$Z$26,K33*$AF$26,$Z$27,K33*$AF$27,$Z$28,K33*$AF$28,$Z$29,K33*$AF$29,$Z$30,K33*$AF$30,$Z$31,K33*$AF$31,$Z$32,K33*$AF$32,$Z$33,K33*$AF$33,$Z$34,K33*$AF$34,$Z$35,K33*$AF$35,$Z$36,K33*$AF$36,$Z$37,K33*$AF$37,$Z$38,K33*$AF$38,$Z$39,K33*$AF$39,$Z$40,K33*$AF$40,$Z$41,K33*$AF$41,$Z$42,K33*$AF$42,$Z$43,K33*$AF$43,$Z$44,K33*$AF$44,$Z$45,K33*$AF$45,$Z$46,K33*$AF$46,$Z$47,K33*$AF$47,$Z$48,K33*$AF$48,$Z$49,K33*$AF$49,$Z$50,K33*$AF$50,$Z$51,K33*$AF$51)</f>
        <v>0</v>
      </c>
      <c r="U33" s="5">
        <f>_xlfn.SWITCH($D$4:$D$800,$Z$4,L33*$AG$4,$Z$5,L33*$AG$5,$Z$6,L33*$AG$6,$Z$7,L33*$AG$7,$Z$8,L33*$AG$8,$Z$9,L33*$AG$9,$Z$10,L33*$AG$10,$Z$11,L33*$AG$11,$Z$12,L33*$AG$12,$Z$13,L33*$AG$13,$Z$14,L33*$AG$14,$Z$15,L33*$AG$15,$Z$16,L33*$AG$16,$Z$17,L33*$AG$17,$Z$18,L33*$AG$18,$Z$19,L33*$AG$19,$Z$20,L33*$AG$20,$Z$21,L33*$AG$21,$Z$22,L33*$AG$22,$Z$23,L33*$AG$23,$Z$24,L33*$AG$24,$Z$25,L33*$AG$25,$Z$26,L33*$AG$26,$Z$27,L33*$AG$27,$Z$28,L33*$AG$28,$Z$29,L33*$AG$29,$Z$30,L33*$AG$30,$Z$31,L33*$AG$31,$Z$32,L33*$AG$32,$Z$33,L33*$AG$33,$Z$34,L33*$AG$34,$Z$35,L33*$AG$35,$Z$36,L33*$AG$36,$Z$37,L33*$AG$37,$Z$38,L33*$AG$38,$Z$39,L33*$AG$39,$Z$40,L33*$AG$40,$Z$41,L33*$AG$41,$Z$42,L33*$AG$42,$Z$43,L33*$AG$43,$Z$44,L33*$AG$44,$Z$45,L33*$AG$45,$Z$46,L33*$AG$46,$Z$47,L33*$AG$47,$Z$48,L33*$AG$48,$Z$49,L33*$AG$49,$Z$50,L33*$AG$50,$Z$51,L33*$AG$51)</f>
        <v>0</v>
      </c>
      <c r="V33" s="5">
        <f>_xlfn.SWITCH($D$4:$D$800,$Z$4,M33*$AH$4,$Z$5,M33*$AH$5,$Z$6,M33*$AH$6,$Z$7,M33*$AH$7,$Z$8,M33*$AH$8,$Z$9,M33*$AH$9,$Z$10,M33*$AH$10,$Z$11,M33*$AH$11,$Z$12,M33*$AH$12,$Z$13,M33*$AH$13,$Z$14,M33*$AH$14,$Z$15,M33*$AH$15,$Z$16,M33*$AH$16,$Z$17,M33*$AH$17,$Z$18,M33*$AH$18,$Z$19,M33*$AH$19,$Z$20,M33*$AH$20,$Z$21,M33*$AH$21,$Z$22,M33*$AH$22,$Z$23,M33*$AH$23,$Z$24,M33*$AH$24,$Z$25,M33*$AH$25,$Z$26,M33*$AH$26,$Z$27,M33*$AH$27,$Z$28,M33*$AH$28,$Z$29,M33*$AH$29,$Z$30,M33*$AH$30,$Z$31,M33*$AH$31,$Z$32,M33*$AH$32,$Z$33,M33*$AH$33,$Z$34,M33*$AH$34,$Z$35,M33*$AH$35,$Z$36,M33*$AH$36,$Z$37,M33*$AH$37,$Z$38,M33*$AH$38,$Z$39,M33*$AH$39,$Z$40,M33*$AH$40,$Z$41,M33*$AH$41,$Z$42,M33*$AH$42,$Z$43,M33*$AH$43,$Z$44,M33*$AH$44,$Z$45,M33*$AH$45,$Z$46,M33*$AH$46,$Z$47,M33*$AH$47,$Z$48,M33*$AH$48,$Z$49,M33*$AH$49,$Z$50,M33*$AH$50,$Z$51,M33*$AH$51)</f>
        <v>0</v>
      </c>
      <c r="W33" s="5">
        <f>_xlfn.SWITCH($D$4:$D$800,$Z$4,N33*$AI$4,$Z$5,N33*$AI$5,$Z$6,N33*$AI$6,$Z$7,N33*$AI$7,$Z$8,N33*$AI$8,$Z$9,N33*$AI$9,$Z$10,N33*$AI$10,$Z$11,N33*$AI$11,$Z$12,N33*$AI$12,$Z$13,N33*$AI$13,$Z$14,N33*$AI$14,$Z$15,N33*$AI$15,$Z$16,N33*$AI$16,$Z$17,N33*$AI$17,$Z$18,N33*$AI$18,$Z$19,N33*$AI$19,$Z$20,N33*$AI$20,$Z$21,N33*$AI$21,$Z$22,N33*$AI$22,$Z$23,N33*$AI$23,$Z$24,N33*$AI$24,$Z$25,N33*$AI$25,$Z$26,N33*$AI$26,$Z$27,N33*$AI$27,$Z$28,N33*$AI$28,$Z$29,N33*$AI$29,$Z$30,N33*$AI$30,$Z$31,N33*$AI$31,$Z$32,N33*$AI$32,$Z$33,N33*$AI$33,$Z$34,N33*$AI$34,$Z$35,N33*$AI$35,$Z$36,N33*$AI$36,$Z$37,N33*$AI$37,$Z$38,N33*$AI$38,$Z$39,N33*$AI$39,$Z$40,N33*$AI$40,$Z$41,N33*$AI$41,$Z$42,N33*$AI$42,$Z$43,N33*$AI$43,$Z$44,N33*$AI$44,$Z$45,N33*$AI$45,$Z$46,N33*$AI$46,$Z$47,N33*$AI$47,$Z$48,N33*$AI$48,$Z$49,N33*$AI$49,$Z$50,N33*$AI$50,$Z$51,N33*$AI$51)</f>
        <v>0</v>
      </c>
      <c r="X33" s="5">
        <f>SUM(Tabella120581119312[[#This Row],[Quadrimestre nov22-feb23]:[Quadrimestre lug25-ott25]])</f>
        <v>0</v>
      </c>
      <c r="BT33" s="73"/>
      <c r="BU33" s="72" t="s">
        <v>183</v>
      </c>
      <c r="BV33" s="69" t="s">
        <v>184</v>
      </c>
      <c r="BW33" s="72" t="s">
        <v>114</v>
      </c>
      <c r="BX33" s="72"/>
      <c r="BY33" s="54"/>
      <c r="BZ33" s="52" t="s">
        <v>122</v>
      </c>
      <c r="CA33" s="52" t="s">
        <v>122</v>
      </c>
      <c r="CB33" s="52" t="s">
        <v>122</v>
      </c>
      <c r="CC33" s="52" t="s">
        <v>122</v>
      </c>
      <c r="CD33" s="52" t="s">
        <v>122</v>
      </c>
      <c r="CE33" s="52" t="s">
        <v>122</v>
      </c>
      <c r="CF33" s="52" t="s">
        <v>122</v>
      </c>
      <c r="CG33" s="52" t="s">
        <v>122</v>
      </c>
      <c r="CH33" s="52" t="s">
        <v>122</v>
      </c>
      <c r="CI33" s="52"/>
      <c r="CJ33" s="52"/>
      <c r="CK33" s="52"/>
      <c r="CL33" s="52"/>
      <c r="CM33" s="52"/>
      <c r="CN33" s="52"/>
      <c r="CO33" s="52"/>
      <c r="CP33" s="52"/>
      <c r="CQ33" s="52"/>
      <c r="CR33" s="66"/>
      <c r="CS33" s="53">
        <f>IF(BZ33="X",$DH33/COUNTA($BZ33:$CQ33),0) +  IF(CA33="X",$DH33/COUNTA($BZ33:$CQ33),0)</f>
        <v>0</v>
      </c>
      <c r="CT33" s="53">
        <f>IF(CB33="X",$DH33/COUNTA($BZ33:$CQ33),0) +  IF(CC33="X",$DH33/COUNTA($BZ33:$CQ33),0)</f>
        <v>0</v>
      </c>
      <c r="CU33" s="53">
        <f>IF(CD33="X",$DH33/COUNTA($BZ33:$CQ33),0) +  IF(CE33="X",$DH33/COUNTA($BZ33:$CQ33),0)</f>
        <v>0</v>
      </c>
      <c r="CV33" s="53">
        <f>IF(CF33="X",$DH33/COUNTA($BZ33:$CQ33),0) +  IF(CG33="X",$DH33/COUNTA($BZ33:$CQ33),0)</f>
        <v>0</v>
      </c>
      <c r="CW33" s="53">
        <f>IF(CH33="X",$DH33/COUNTA($BZ33:$CQ33),0) +  IF(CI33="X",$DH33/COUNTA($BZ33:$CQ33),0)</f>
        <v>0</v>
      </c>
      <c r="CX33" s="53">
        <f>IF(CJ33="X",$DH33/COUNTA($BZ33:$CQ33),0) +  IF(CK33="X",$DH33/COUNTA($BZ33:$CQ33),0)</f>
        <v>0</v>
      </c>
      <c r="CY33" s="53">
        <f>IF(CL33="X",$DH33/COUNTA($BZ33:$CQ33),0) +  IF(CM33="X",$DH33/COUNTA($BZ33:$CQ33),0)</f>
        <v>0</v>
      </c>
      <c r="CZ33" s="53">
        <f>IF(CN33="X",$DH33/COUNTA($BZ33:$CQ33),0) +  IF(CO33="X",$DH33/COUNTA($BZ33:$CQ33),0)</f>
        <v>0</v>
      </c>
      <c r="DA33" s="53">
        <f>IF(CP33="X",$DH33/COUNTA($BZ33:$CQ33),0) +  IF(CQ33="X",$DH33/COUNTA($BZ33:$CQ33),0)</f>
        <v>0</v>
      </c>
      <c r="DB33" s="67">
        <f>SUM(CS33:DA33)</f>
        <v>0</v>
      </c>
      <c r="DC33" s="57"/>
      <c r="DE33" s="66"/>
      <c r="DF33" s="106">
        <f t="shared" si="10"/>
        <v>0</v>
      </c>
      <c r="DG33" s="66"/>
      <c r="DH33" s="104">
        <f>DF33*UniPerugia!$B$4</f>
        <v>0</v>
      </c>
    </row>
    <row r="34" spans="2:112" ht="23.25">
      <c r="B34" s="5"/>
      <c r="C34" s="5"/>
      <c r="D34" s="5"/>
      <c r="E34" s="5"/>
      <c r="F34" s="5"/>
      <c r="G34" s="5"/>
      <c r="H34" s="5"/>
      <c r="I34" s="5"/>
      <c r="J34" s="5"/>
      <c r="K34" s="4"/>
      <c r="L34" s="4"/>
      <c r="M34" s="4"/>
      <c r="N34" s="4"/>
      <c r="O34" s="4">
        <f>_xlfn.SWITCH($D$4:$D$800,$Z$4,F34*$AA$4,$Z$5,F34*$AA$5,$Z$6,F34*$AA$6,$Z$7,F34*$AA$7,$Z$8,F34*$AA$8,$Z$9,F34*$AA$9,$Z$10,F34*$AA$10,$Z$11,F34*$AA$11,$Z$12,F34*$AA$12,$Z$13,F34*$AA$13,$Z$14,F34*$AA$14,$Z$15,F34*$AA$15,$Z$16,F34*$AA$16,$Z$17,F34*$AA$17,$Z$18,F34*$AA$18,$Z$19,F34*$AA$19,$Z$20,F34*$AA$20,$Z$21,F34*$AA$21,$Z$22,F34*$AA$22,$Z$23,F34*$AA$23,$Z$24,F34*$AA$24,$Z$25,F34*$AA$25,$Z$26,F34*$AA$26,$Z$27,F34*$AA$27,$Z$28,F34*$AA$28,$Z$29,F34*$AA$29,$Z$30,F34*$AA$30,$Z$31,F34*$AA$31,$Z$32,F34*$AA$32,$Z$33,F34*$AA$33,$Z$34,F34*$AA$34,$Z$35,F34*$AA$35,$Z$36,F34*$AA$36,$Z$37,F34*$AA$37,$Z$38,F34*$AA$38,$Z$39,F34*$AA$39,$Z$40,F34*$AA$40,$Z$41,F34*$AA$41,$Z$42,F34*$AA$42,$Z$43,F34*$AA$43,$Z$44,F34*$AA$44,$Z$45,F34*$AA$45,$Z$46,F34*$AA$46,$Z$47,F34*$AA$47,$Z$48,F34*$AA$48,$Z$49,F34*$AA$49,$Z$50,F34*$AA$50,$Z$51,F34*$AA$51,)</f>
        <v>0</v>
      </c>
      <c r="P34" s="4">
        <f>_xlfn.SWITCH($D$4:$D$800,$Z$4,G34*$AB$4,$Z$5,G34*$AB$5,$Z$6,G34*$AB$6,$Z$7,G34*$AB$7,$Z$8,G34*$AB$8,$Z$9,G34*$AB$9,$Z$10,G34*$AB$10,$Z$11,G34*$AB$11,$Z$12,G34*$AB$12,$Z$13,G34*$AB$13,$Z$14,G34*$AB$14,$Z$15,G34*$AB$15,$Z$16,G34*$AB$16,$Z$17,G34*$AB$17,$Z$18,G34*$AB$18,$Z$19,G34*$AB$19,$Z$20,G34*$AB$20,$Z$21,G34*$AB$21,$Z$22,G34*$AB$22,$Z$23,G34*$AB$23,$Z$24,G34*$AB$24,$Z$25,G34*$AB$25,$Z$26,G34*$AB$26,$Z$27,G34*$AB$27,$Z$28,G34*$AB$28,$Z$29,G34*$AB$29,$Z$30,G34*$AB$30,$Z$31,G34*$AB$31,$Z$32,G34*$AB$32,$Z$33,G34*$AB$33,$Z$34,G34*$AB$34,$Z$35,G34*$AB$35,$Z$36,G34*$AB$36,$Z$37,G34*$AB$37,$Z$38,G34*$AB$38,$Z$39,G34*$AB$39,$Z$40,G34*$AB$40,$Z$41,G34*$AB$41,$Z$42,G34*$AB$42,$Z$43,G34*$AB$43,$Z$44,G34*$AB$44,$Z$45,G34*$AB$45,$Z$46,G34*$AB$46,$Z$47,G34*$AB$47,$Z$48,G34*$AB$48,$Z$49,G34*$AB$49,$Z$50,G34*$AB$50,$Z$51,G34*$AB$51,)</f>
        <v>0</v>
      </c>
      <c r="Q34" s="4">
        <f>_xlfn.SWITCH($D$4:$D$800,$Z$4,H34*$AC$4,$Z$5,H34*$AC$5,$Z$6,H34*$AC$6,$Z$7,H34*$AC$7,$Z$8,H34*$AC$8,$Z$9,H34*$AC$9,$Z$10,H34*$AC$10,$Z$11,H34*$AC$11,$Z$12,H34*$AC$12,$Z$13,H34*$AC$13,$Z$14,H34*$AC$14,$Z$15,H34*$AC$15,$Z$16,H34*$AC$16,$Z$17,H34*$AC$17,$Z$18,H34*$AC$18,$Z$19,H34*$AC$19,$Z$20,H34*$AC$20,$Z$21,H34*$AC$21,$Z$22,H34*$AC$22,$Z$23,H34*$AC$23,$Z$24,H34*$AC$24,$Z$25,H34*$AC$25,$Z$26,H34*$AC$26,$Z$27,H34*$AC$27,$Z$28,H34*$AC$28,$Z$29,H34*$AC$29,$Z$30,H34*$AC$30,$Z$31,H34*$AC$31,$Z$32,H34*$AC$32,$Z$33,H34*$AC$33,$Z$34,H34*$AC$34,$Z$35,H34*$AC$35,$Z$36,H34*$AC$36,$Z$37,H34*$AC$37,$Z$38,H34*$AC$38,$Z$39,H34*$AC$39,$Z$40,H34*$AC$40,$Z$41,H34*$AC$41,$Z$42,H34*$AC$42,$Z$43,H34*$AC$43,$Z$44,H34*$AC$44,$Z$45,H34*$AC$45,$Z$46,H34*$AC$46,$Z$47,H34*$AC$47,$Z$48,H34*$AC$48,$Z$49,H34*$AC$49,$Z$50,H34*$AC$50,$Z$51,H34*$AC$51)</f>
        <v>0</v>
      </c>
      <c r="R34" s="4">
        <f>_xlfn.SWITCH($D$4:$D$800,$Z$4,I34*$AD$4,$Z$5,I34*$AD$5,$Z$6,I34*$AD$6,$Z$7,I34*$AD$7,$Z$8,I34*$AD$8,$Z$9,I34*$AD$9,$Z$10,I34*$AD$10,$Z$11,I34*$AD$11,$Z$12,I34*$AD$12,$Z$13,I34*$AD$13,$Z$14,I34*$AD$14,$Z$15,I34*$AD$15,$Z$16,I34*$AD$16,$Z$17,I34*$AD$17,$Z$18,I34*$AD$18,$Z$19,I34*$AD$19,$Z$20,I34*$AD$20,$Z$21,I34*$AD$21,$Z$22,I34*$AD$22,$Z$23,I34*$AD$23,$Z$24,I34*$AD$24,$Z$25,I34*$AD$25,$Z$26,I34*$AD$26,$Z$27,I34*$AD$27,$Z$28,I34*$AD$28,$Z$29,I34*$AD$29,$Z$30,I34*$AD$30,$Z$31,I34*$AD$31,$Z$32,I34*$AD$32,$Z$33,I34*$AD$33,$Z$34,I34*$AD$34,$Z$35,I34*$AD$35,$Z$36,I34*$AD$36,$Z$37,I34*$AD$37,$Z$38,I34*$AD$38,$Z$39,I34*$AD$39,$Z$40,I34*$AD$40,$Z$41,I34*$AD$41,$Z$42,I34*$AD$42,$Z$43,I34*$AD$43,$Z$44,I34*$AD$44,$Z$45,I34*$AD$45,$Z$46,I34*$AD$46,$Z$47,I34*$AD$47,$Z$48,I34*$AD$48,$Z$49,I34*$AD$49,$Z$50,I34*$AD$50,$Z$51,I34*$AD$51)</f>
        <v>0</v>
      </c>
      <c r="S34" s="4">
        <f>_xlfn.SWITCH($D$4:$D$800,$Z$4,J34*$AE$4,$Z$5,J34*$AE$5,$Z$6,J34*$AE$6,$Z$7,J34*$AE$7,$Z$8,J34*$AE$8,$Z$9,J34*$AE$9,$Z$10,J34*$AE$10,$Z$11,J34*$AE$11,$Z$12,J34*$AE$12,$Z$13,J34*$AE$13,$Z$14,J34*$AE$14,$Z$15,J34*$AE$15,$Z$16,J34*$AE$16,$Z$17,J34*$AE$17,$Z$18,J34*$AE$18,$Z$19,J34*$AE$19,$Z$20,J34*$AE$20,$Z$21,J34*$AE$21,$Z$22,J34*$AE$22,$Z$23,J34*$AE$23,$Z$24,J34*$AE$24,$Z$25,J34*$AE$25,$Z$26,J34*$AE$26,$Z$27,J34*$AE$27,$Z$28,J34*$AE$28,$Z$29,J34*$AE$29,$Z$30,J34*$AE$30,$Z$31,J34*$AE$31,$Z$32,J34*$AE$32,$Z$33,J34*$AE$33,$Z$34,J34*$AE$34,$Z$35,J34*$AE$35,$Z$36,J34*$AE$36,$Z$37,J34*$AE$37,$Z$38,J34*$AE$38,$Z$39,J34*$AE$39,$Z$40,J34*$AE$40,$Z$41,J34*$AE$41,$Z$42,J34*$AE$42,$Z$43,J34*$AE$43,$Z$44,J34*$AE$44,$Z$45,J34*$AE$45,$Z$46,J34*$AE$46,$Z$47,J34*$AE$47,$Z$48,J34*$AE$48,$Z$49,J34*$AE$49,$Z$50,J34*$AE$50,$Z$51,J34*$AE$51)</f>
        <v>0</v>
      </c>
      <c r="T34" s="5">
        <f>_xlfn.SWITCH($D$4:$D$800,$Z$4,K34*$AF$4,$Z$5,K34*$AF$5,$Z$6,K34*$AF$6,$Z$7,K34*$AF$7,$Z$8,K34*$AF$8,$Z$9,K34*$AF$9,$Z$10,K34*$AF$10,$Z$11,K34*$AF$11,$Z$12,K34*$AF$12,$Z$13,K34*$AF$13,$Z$14,K34*$AF$14,$Z$15,K34*$AF$15,$Z$16,K34*$AF$16,$Z$17,K34*$AF$17,$Z$18,K34*$AF$18,$Z$19,K34*$AF$19,$Z$20,K34*$AF$20,$Z$21,K34*$AF$21,$Z$22,K34*$AF$22,$Z$23,K34*$AF$23,$Z$24,K34*$AF$24,$Z$25,K34*$AF$25,$Z$26,K34*$AF$26,$Z$27,K34*$AF$27,$Z$28,K34*$AF$28,$Z$29,K34*$AF$29,$Z$30,K34*$AF$30,$Z$31,K34*$AF$31,$Z$32,K34*$AF$32,$Z$33,K34*$AF$33,$Z$34,K34*$AF$34,$Z$35,K34*$AF$35,$Z$36,K34*$AF$36,$Z$37,K34*$AF$37,$Z$38,K34*$AF$38,$Z$39,K34*$AF$39,$Z$40,K34*$AF$40,$Z$41,K34*$AF$41,$Z$42,K34*$AF$42,$Z$43,K34*$AF$43,$Z$44,K34*$AF$44,$Z$45,K34*$AF$45,$Z$46,K34*$AF$46,$Z$47,K34*$AF$47,$Z$48,K34*$AF$48,$Z$49,K34*$AF$49,$Z$50,K34*$AF$50,$Z$51,K34*$AF$51)</f>
        <v>0</v>
      </c>
      <c r="U34" s="5">
        <f>_xlfn.SWITCH($D$4:$D$800,$Z$4,L34*$AG$4,$Z$5,L34*$AG$5,$Z$6,L34*$AG$6,$Z$7,L34*$AG$7,$Z$8,L34*$AG$8,$Z$9,L34*$AG$9,$Z$10,L34*$AG$10,$Z$11,L34*$AG$11,$Z$12,L34*$AG$12,$Z$13,L34*$AG$13,$Z$14,L34*$AG$14,$Z$15,L34*$AG$15,$Z$16,L34*$AG$16,$Z$17,L34*$AG$17,$Z$18,L34*$AG$18,$Z$19,L34*$AG$19,$Z$20,L34*$AG$20,$Z$21,L34*$AG$21,$Z$22,L34*$AG$22,$Z$23,L34*$AG$23,$Z$24,L34*$AG$24,$Z$25,L34*$AG$25,$Z$26,L34*$AG$26,$Z$27,L34*$AG$27,$Z$28,L34*$AG$28,$Z$29,L34*$AG$29,$Z$30,L34*$AG$30,$Z$31,L34*$AG$31,$Z$32,L34*$AG$32,$Z$33,L34*$AG$33,$Z$34,L34*$AG$34,$Z$35,L34*$AG$35,$Z$36,L34*$AG$36,$Z$37,L34*$AG$37,$Z$38,L34*$AG$38,$Z$39,L34*$AG$39,$Z$40,L34*$AG$40,$Z$41,L34*$AG$41,$Z$42,L34*$AG$42,$Z$43,L34*$AG$43,$Z$44,L34*$AG$44,$Z$45,L34*$AG$45,$Z$46,L34*$AG$46,$Z$47,L34*$AG$47,$Z$48,L34*$AG$48,$Z$49,L34*$AG$49,$Z$50,L34*$AG$50,$Z$51,L34*$AG$51)</f>
        <v>0</v>
      </c>
      <c r="V34" s="5">
        <f>_xlfn.SWITCH($D$4:$D$800,$Z$4,M34*$AH$4,$Z$5,M34*$AH$5,$Z$6,M34*$AH$6,$Z$7,M34*$AH$7,$Z$8,M34*$AH$8,$Z$9,M34*$AH$9,$Z$10,M34*$AH$10,$Z$11,M34*$AH$11,$Z$12,M34*$AH$12,$Z$13,M34*$AH$13,$Z$14,M34*$AH$14,$Z$15,M34*$AH$15,$Z$16,M34*$AH$16,$Z$17,M34*$AH$17,$Z$18,M34*$AH$18,$Z$19,M34*$AH$19,$Z$20,M34*$AH$20,$Z$21,M34*$AH$21,$Z$22,M34*$AH$22,$Z$23,M34*$AH$23,$Z$24,M34*$AH$24,$Z$25,M34*$AH$25,$Z$26,M34*$AH$26,$Z$27,M34*$AH$27,$Z$28,M34*$AH$28,$Z$29,M34*$AH$29,$Z$30,M34*$AH$30,$Z$31,M34*$AH$31,$Z$32,M34*$AH$32,$Z$33,M34*$AH$33,$Z$34,M34*$AH$34,$Z$35,M34*$AH$35,$Z$36,M34*$AH$36,$Z$37,M34*$AH$37,$Z$38,M34*$AH$38,$Z$39,M34*$AH$39,$Z$40,M34*$AH$40,$Z$41,M34*$AH$41,$Z$42,M34*$AH$42,$Z$43,M34*$AH$43,$Z$44,M34*$AH$44,$Z$45,M34*$AH$45,$Z$46,M34*$AH$46,$Z$47,M34*$AH$47,$Z$48,M34*$AH$48,$Z$49,M34*$AH$49,$Z$50,M34*$AH$50,$Z$51,M34*$AH$51)</f>
        <v>0</v>
      </c>
      <c r="W34" s="5">
        <f>_xlfn.SWITCH($D$4:$D$800,$Z$4,N34*$AI$4,$Z$5,N34*$AI$5,$Z$6,N34*$AI$6,$Z$7,N34*$AI$7,$Z$8,N34*$AI$8,$Z$9,N34*$AI$9,$Z$10,N34*$AI$10,$Z$11,N34*$AI$11,$Z$12,N34*$AI$12,$Z$13,N34*$AI$13,$Z$14,N34*$AI$14,$Z$15,N34*$AI$15,$Z$16,N34*$AI$16,$Z$17,N34*$AI$17,$Z$18,N34*$AI$18,$Z$19,N34*$AI$19,$Z$20,N34*$AI$20,$Z$21,N34*$AI$21,$Z$22,N34*$AI$22,$Z$23,N34*$AI$23,$Z$24,N34*$AI$24,$Z$25,N34*$AI$25,$Z$26,N34*$AI$26,$Z$27,N34*$AI$27,$Z$28,N34*$AI$28,$Z$29,N34*$AI$29,$Z$30,N34*$AI$30,$Z$31,N34*$AI$31,$Z$32,N34*$AI$32,$Z$33,N34*$AI$33,$Z$34,N34*$AI$34,$Z$35,N34*$AI$35,$Z$36,N34*$AI$36,$Z$37,N34*$AI$37,$Z$38,N34*$AI$38,$Z$39,N34*$AI$39,$Z$40,N34*$AI$40,$Z$41,N34*$AI$41,$Z$42,N34*$AI$42,$Z$43,N34*$AI$43,$Z$44,N34*$AI$44,$Z$45,N34*$AI$45,$Z$46,N34*$AI$46,$Z$47,N34*$AI$47,$Z$48,N34*$AI$48,$Z$49,N34*$AI$49,$Z$50,N34*$AI$50,$Z$51,N34*$AI$51)</f>
        <v>0</v>
      </c>
      <c r="X34" s="5">
        <f>SUM(Tabella120581119312[[#This Row],[Quadrimestre nov22-feb23]:[Quadrimestre lug25-ott25]])</f>
        <v>0</v>
      </c>
      <c r="BT34" s="73"/>
      <c r="BU34" s="72" t="s">
        <v>185</v>
      </c>
      <c r="BV34" s="69" t="s">
        <v>186</v>
      </c>
      <c r="BW34" s="72" t="s">
        <v>114</v>
      </c>
      <c r="BX34" s="72"/>
      <c r="BY34" s="54"/>
      <c r="BZ34" s="52"/>
      <c r="CA34" s="52"/>
      <c r="CB34" s="52"/>
      <c r="CC34" s="52"/>
      <c r="CD34" s="52"/>
      <c r="CE34" s="52"/>
      <c r="CF34" s="52" t="s">
        <v>122</v>
      </c>
      <c r="CG34" s="52" t="s">
        <v>122</v>
      </c>
      <c r="CH34" s="52" t="s">
        <v>122</v>
      </c>
      <c r="CI34" s="52"/>
      <c r="CJ34" s="52"/>
      <c r="CK34" s="52"/>
      <c r="CL34" s="52"/>
      <c r="CM34" s="52"/>
      <c r="CN34" s="52"/>
      <c r="CO34" s="52"/>
      <c r="CP34" s="52"/>
      <c r="CQ34" s="52"/>
      <c r="CR34" s="66"/>
      <c r="CS34" s="53">
        <f>IF(BZ34="X",$DH34/COUNTA($BZ34:$CQ34),0) +  IF(CA34="X",$DH34/COUNTA($BZ34:$CQ34),0)</f>
        <v>0</v>
      </c>
      <c r="CT34" s="53">
        <f>IF(CB34="X",$DH34/COUNTA($BZ34:$CQ34),0) +  IF(CC34="X",$DH34/COUNTA($BZ34:$CQ34),0)</f>
        <v>0</v>
      </c>
      <c r="CU34" s="53">
        <f>IF(CD34="X",$DH34/COUNTA($BZ34:$CQ34),0) +  IF(CE34="X",$DH34/COUNTA($BZ34:$CQ34),0)</f>
        <v>0</v>
      </c>
      <c r="CV34" s="53">
        <f>IF(CF34="X",$DH34/COUNTA($BZ34:$CQ34),0) +  IF(CG34="X",$DH34/COUNTA($BZ34:$CQ34),0)</f>
        <v>0</v>
      </c>
      <c r="CW34" s="53">
        <f>IF(CH34="X",$DH34/COUNTA($BZ34:$CQ34),0) +  IF(CI34="X",$DH34/COUNTA($BZ34:$CQ34),0)</f>
        <v>0</v>
      </c>
      <c r="CX34" s="53">
        <f>IF(CJ34="X",$DH34/COUNTA($BZ34:$CQ34),0) +  IF(CK34="X",$DH34/COUNTA($BZ34:$CQ34),0)</f>
        <v>0</v>
      </c>
      <c r="CY34" s="53">
        <f>IF(CL34="X",$DH34/COUNTA($BZ34:$CQ34),0) +  IF(CM34="X",$DH34/COUNTA($BZ34:$CQ34),0)</f>
        <v>0</v>
      </c>
      <c r="CZ34" s="53">
        <f>IF(CN34="X",$DH34/COUNTA($BZ34:$CQ34),0) +  IF(CO34="X",$DH34/COUNTA($BZ34:$CQ34),0)</f>
        <v>0</v>
      </c>
      <c r="DA34" s="53">
        <f>IF(CP34="X",$DH34/COUNTA($BZ34:$CQ34),0) +  IF(CQ34="X",$DH34/COUNTA($BZ34:$CQ34),0)</f>
        <v>0</v>
      </c>
      <c r="DB34" s="67">
        <f>SUM(CS34:DA34)</f>
        <v>0</v>
      </c>
      <c r="DC34" s="57"/>
      <c r="DE34" s="66"/>
      <c r="DF34" s="106">
        <f t="shared" si="10"/>
        <v>0</v>
      </c>
      <c r="DG34" s="66"/>
      <c r="DH34" s="104">
        <f>DF34*UniPerugia!$B$4</f>
        <v>0</v>
      </c>
    </row>
    <row r="35" spans="2:112" ht="23.25">
      <c r="B35" s="5"/>
      <c r="C35" s="5"/>
      <c r="D35" s="5"/>
      <c r="E35" s="5"/>
      <c r="F35" s="5"/>
      <c r="G35" s="5"/>
      <c r="H35" s="5"/>
      <c r="I35" s="5"/>
      <c r="J35" s="5"/>
      <c r="K35" s="4"/>
      <c r="L35" s="4"/>
      <c r="M35" s="4"/>
      <c r="N35" s="4"/>
      <c r="O35" s="4">
        <f>_xlfn.SWITCH($D$4:$D$800,$Z$4,F35*$AA$4,$Z$5,F35*$AA$5,$Z$6,F35*$AA$6,$Z$7,F35*$AA$7,$Z$8,F35*$AA$8,$Z$9,F35*$AA$9,$Z$10,F35*$AA$10,$Z$11,F35*$AA$11,$Z$12,F35*$AA$12,$Z$13,F35*$AA$13,$Z$14,F35*$AA$14,$Z$15,F35*$AA$15,$Z$16,F35*$AA$16,$Z$17,F35*$AA$17,$Z$18,F35*$AA$18,$Z$19,F35*$AA$19,$Z$20,F35*$AA$20,$Z$21,F35*$AA$21,$Z$22,F35*$AA$22,$Z$23,F35*$AA$23,$Z$24,F35*$AA$24,$Z$25,F35*$AA$25,$Z$26,F35*$AA$26,$Z$27,F35*$AA$27,$Z$28,F35*$AA$28,$Z$29,F35*$AA$29,$Z$30,F35*$AA$30,$Z$31,F35*$AA$31,$Z$32,F35*$AA$32,$Z$33,F35*$AA$33,$Z$34,F35*$AA$34,$Z$35,F35*$AA$35,$Z$36,F35*$AA$36,$Z$37,F35*$AA$37,$Z$38,F35*$AA$38,$Z$39,F35*$AA$39,$Z$40,F35*$AA$40,$Z$41,F35*$AA$41,$Z$42,F35*$AA$42,$Z$43,F35*$AA$43,$Z$44,F35*$AA$44,$Z$45,F35*$AA$45,$Z$46,F35*$AA$46,$Z$47,F35*$AA$47,$Z$48,F35*$AA$48,$Z$49,F35*$AA$49,$Z$50,F35*$AA$50,$Z$51,F35*$AA$51,)</f>
        <v>0</v>
      </c>
      <c r="P35" s="4">
        <f>_xlfn.SWITCH($D$4:$D$800,$Z$4,G35*$AB$4,$Z$5,G35*$AB$5,$Z$6,G35*$AB$6,$Z$7,G35*$AB$7,$Z$8,G35*$AB$8,$Z$9,G35*$AB$9,$Z$10,G35*$AB$10,$Z$11,G35*$AB$11,$Z$12,G35*$AB$12,$Z$13,G35*$AB$13,$Z$14,G35*$AB$14,$Z$15,G35*$AB$15,$Z$16,G35*$AB$16,$Z$17,G35*$AB$17,$Z$18,G35*$AB$18,$Z$19,G35*$AB$19,$Z$20,G35*$AB$20,$Z$21,G35*$AB$21,$Z$22,G35*$AB$22,$Z$23,G35*$AB$23,$Z$24,G35*$AB$24,$Z$25,G35*$AB$25,$Z$26,G35*$AB$26,$Z$27,G35*$AB$27,$Z$28,G35*$AB$28,$Z$29,G35*$AB$29,$Z$30,G35*$AB$30,$Z$31,G35*$AB$31,$Z$32,G35*$AB$32,$Z$33,G35*$AB$33,$Z$34,G35*$AB$34,$Z$35,G35*$AB$35,$Z$36,G35*$AB$36,$Z$37,G35*$AB$37,$Z$38,G35*$AB$38,$Z$39,G35*$AB$39,$Z$40,G35*$AB$40,$Z$41,G35*$AB$41,$Z$42,G35*$AB$42,$Z$43,G35*$AB$43,$Z$44,G35*$AB$44,$Z$45,G35*$AB$45,$Z$46,G35*$AB$46,$Z$47,G35*$AB$47,$Z$48,G35*$AB$48,$Z$49,G35*$AB$49,$Z$50,G35*$AB$50,$Z$51,G35*$AB$51,)</f>
        <v>0</v>
      </c>
      <c r="Q35" s="4">
        <f>_xlfn.SWITCH($D$4:$D$800,$Z$4,H35*$AC$4,$Z$5,H35*$AC$5,$Z$6,H35*$AC$6,$Z$7,H35*$AC$7,$Z$8,H35*$AC$8,$Z$9,H35*$AC$9,$Z$10,H35*$AC$10,$Z$11,H35*$AC$11,$Z$12,H35*$AC$12,$Z$13,H35*$AC$13,$Z$14,H35*$AC$14,$Z$15,H35*$AC$15,$Z$16,H35*$AC$16,$Z$17,H35*$AC$17,$Z$18,H35*$AC$18,$Z$19,H35*$AC$19,$Z$20,H35*$AC$20,$Z$21,H35*$AC$21,$Z$22,H35*$AC$22,$Z$23,H35*$AC$23,$Z$24,H35*$AC$24,$Z$25,H35*$AC$25,$Z$26,H35*$AC$26,$Z$27,H35*$AC$27,$Z$28,H35*$AC$28,$Z$29,H35*$AC$29,$Z$30,H35*$AC$30,$Z$31,H35*$AC$31,$Z$32,H35*$AC$32,$Z$33,H35*$AC$33,$Z$34,H35*$AC$34,$Z$35,H35*$AC$35,$Z$36,H35*$AC$36,$Z$37,H35*$AC$37,$Z$38,H35*$AC$38,$Z$39,H35*$AC$39,$Z$40,H35*$AC$40,$Z$41,H35*$AC$41,$Z$42,H35*$AC$42,$Z$43,H35*$AC$43,$Z$44,H35*$AC$44,$Z$45,H35*$AC$45,$Z$46,H35*$AC$46,$Z$47,H35*$AC$47,$Z$48,H35*$AC$48,$Z$49,H35*$AC$49,$Z$50,H35*$AC$50,$Z$51,H35*$AC$51)</f>
        <v>0</v>
      </c>
      <c r="R35" s="4">
        <f>_xlfn.SWITCH($D$4:$D$800,$Z$4,I35*$AD$4,$Z$5,I35*$AD$5,$Z$6,I35*$AD$6,$Z$7,I35*$AD$7,$Z$8,I35*$AD$8,$Z$9,I35*$AD$9,$Z$10,I35*$AD$10,$Z$11,I35*$AD$11,$Z$12,I35*$AD$12,$Z$13,I35*$AD$13,$Z$14,I35*$AD$14,$Z$15,I35*$AD$15,$Z$16,I35*$AD$16,$Z$17,I35*$AD$17,$Z$18,I35*$AD$18,$Z$19,I35*$AD$19,$Z$20,I35*$AD$20,$Z$21,I35*$AD$21,$Z$22,I35*$AD$22,$Z$23,I35*$AD$23,$Z$24,I35*$AD$24,$Z$25,I35*$AD$25,$Z$26,I35*$AD$26,$Z$27,I35*$AD$27,$Z$28,I35*$AD$28,$Z$29,I35*$AD$29,$Z$30,I35*$AD$30,$Z$31,I35*$AD$31,$Z$32,I35*$AD$32,$Z$33,I35*$AD$33,$Z$34,I35*$AD$34,$Z$35,I35*$AD$35,$Z$36,I35*$AD$36,$Z$37,I35*$AD$37,$Z$38,I35*$AD$38,$Z$39,I35*$AD$39,$Z$40,I35*$AD$40,$Z$41,I35*$AD$41,$Z$42,I35*$AD$42,$Z$43,I35*$AD$43,$Z$44,I35*$AD$44,$Z$45,I35*$AD$45,$Z$46,I35*$AD$46,$Z$47,I35*$AD$47,$Z$48,I35*$AD$48,$Z$49,I35*$AD$49,$Z$50,I35*$AD$50,$Z$51,I35*$AD$51)</f>
        <v>0</v>
      </c>
      <c r="S35" s="4">
        <f>_xlfn.SWITCH($D$4:$D$800,$Z$4,J35*$AE$4,$Z$5,J35*$AE$5,$Z$6,J35*$AE$6,$Z$7,J35*$AE$7,$Z$8,J35*$AE$8,$Z$9,J35*$AE$9,$Z$10,J35*$AE$10,$Z$11,J35*$AE$11,$Z$12,J35*$AE$12,$Z$13,J35*$AE$13,$Z$14,J35*$AE$14,$Z$15,J35*$AE$15,$Z$16,J35*$AE$16,$Z$17,J35*$AE$17,$Z$18,J35*$AE$18,$Z$19,J35*$AE$19,$Z$20,J35*$AE$20,$Z$21,J35*$AE$21,$Z$22,J35*$AE$22,$Z$23,J35*$AE$23,$Z$24,J35*$AE$24,$Z$25,J35*$AE$25,$Z$26,J35*$AE$26,$Z$27,J35*$AE$27,$Z$28,J35*$AE$28,$Z$29,J35*$AE$29,$Z$30,J35*$AE$30,$Z$31,J35*$AE$31,$Z$32,J35*$AE$32,$Z$33,J35*$AE$33,$Z$34,J35*$AE$34,$Z$35,J35*$AE$35,$Z$36,J35*$AE$36,$Z$37,J35*$AE$37,$Z$38,J35*$AE$38,$Z$39,J35*$AE$39,$Z$40,J35*$AE$40,$Z$41,J35*$AE$41,$Z$42,J35*$AE$42,$Z$43,J35*$AE$43,$Z$44,J35*$AE$44,$Z$45,J35*$AE$45,$Z$46,J35*$AE$46,$Z$47,J35*$AE$47,$Z$48,J35*$AE$48,$Z$49,J35*$AE$49,$Z$50,J35*$AE$50,$Z$51,J35*$AE$51)</f>
        <v>0</v>
      </c>
      <c r="T35" s="5">
        <f>_xlfn.SWITCH($D$4:$D$800,$Z$4,K35*$AF$4,$Z$5,K35*$AF$5,$Z$6,K35*$AF$6,$Z$7,K35*$AF$7,$Z$8,K35*$AF$8,$Z$9,K35*$AF$9,$Z$10,K35*$AF$10,$Z$11,K35*$AF$11,$Z$12,K35*$AF$12,$Z$13,K35*$AF$13,$Z$14,K35*$AF$14,$Z$15,K35*$AF$15,$Z$16,K35*$AF$16,$Z$17,K35*$AF$17,$Z$18,K35*$AF$18,$Z$19,K35*$AF$19,$Z$20,K35*$AF$20,$Z$21,K35*$AF$21,$Z$22,K35*$AF$22,$Z$23,K35*$AF$23,$Z$24,K35*$AF$24,$Z$25,K35*$AF$25,$Z$26,K35*$AF$26,$Z$27,K35*$AF$27,$Z$28,K35*$AF$28,$Z$29,K35*$AF$29,$Z$30,K35*$AF$30,$Z$31,K35*$AF$31,$Z$32,K35*$AF$32,$Z$33,K35*$AF$33,$Z$34,K35*$AF$34,$Z$35,K35*$AF$35,$Z$36,K35*$AF$36,$Z$37,K35*$AF$37,$Z$38,K35*$AF$38,$Z$39,K35*$AF$39,$Z$40,K35*$AF$40,$Z$41,K35*$AF$41,$Z$42,K35*$AF$42,$Z$43,K35*$AF$43,$Z$44,K35*$AF$44,$Z$45,K35*$AF$45,$Z$46,K35*$AF$46,$Z$47,K35*$AF$47,$Z$48,K35*$AF$48,$Z$49,K35*$AF$49,$Z$50,K35*$AF$50,$Z$51,K35*$AF$51)</f>
        <v>0</v>
      </c>
      <c r="U35" s="5">
        <f>_xlfn.SWITCH($D$4:$D$800,$Z$4,L35*$AG$4,$Z$5,L35*$AG$5,$Z$6,L35*$AG$6,$Z$7,L35*$AG$7,$Z$8,L35*$AG$8,$Z$9,L35*$AG$9,$Z$10,L35*$AG$10,$Z$11,L35*$AG$11,$Z$12,L35*$AG$12,$Z$13,L35*$AG$13,$Z$14,L35*$AG$14,$Z$15,L35*$AG$15,$Z$16,L35*$AG$16,$Z$17,L35*$AG$17,$Z$18,L35*$AG$18,$Z$19,L35*$AG$19,$Z$20,L35*$AG$20,$Z$21,L35*$AG$21,$Z$22,L35*$AG$22,$Z$23,L35*$AG$23,$Z$24,L35*$AG$24,$Z$25,L35*$AG$25,$Z$26,L35*$AG$26,$Z$27,L35*$AG$27,$Z$28,L35*$AG$28,$Z$29,L35*$AG$29,$Z$30,L35*$AG$30,$Z$31,L35*$AG$31,$Z$32,L35*$AG$32,$Z$33,L35*$AG$33,$Z$34,L35*$AG$34,$Z$35,L35*$AG$35,$Z$36,L35*$AG$36,$Z$37,L35*$AG$37,$Z$38,L35*$AG$38,$Z$39,L35*$AG$39,$Z$40,L35*$AG$40,$Z$41,L35*$AG$41,$Z$42,L35*$AG$42,$Z$43,L35*$AG$43,$Z$44,L35*$AG$44,$Z$45,L35*$AG$45,$Z$46,L35*$AG$46,$Z$47,L35*$AG$47,$Z$48,L35*$AG$48,$Z$49,L35*$AG$49,$Z$50,L35*$AG$50,$Z$51,L35*$AG$51)</f>
        <v>0</v>
      </c>
      <c r="V35" s="5">
        <f>_xlfn.SWITCH($D$4:$D$800,$Z$4,M35*$AH$4,$Z$5,M35*$AH$5,$Z$6,M35*$AH$6,$Z$7,M35*$AH$7,$Z$8,M35*$AH$8,$Z$9,M35*$AH$9,$Z$10,M35*$AH$10,$Z$11,M35*$AH$11,$Z$12,M35*$AH$12,$Z$13,M35*$AH$13,$Z$14,M35*$AH$14,$Z$15,M35*$AH$15,$Z$16,M35*$AH$16,$Z$17,M35*$AH$17,$Z$18,M35*$AH$18,$Z$19,M35*$AH$19,$Z$20,M35*$AH$20,$Z$21,M35*$AH$21,$Z$22,M35*$AH$22,$Z$23,M35*$AH$23,$Z$24,M35*$AH$24,$Z$25,M35*$AH$25,$Z$26,M35*$AH$26,$Z$27,M35*$AH$27,$Z$28,M35*$AH$28,$Z$29,M35*$AH$29,$Z$30,M35*$AH$30,$Z$31,M35*$AH$31,$Z$32,M35*$AH$32,$Z$33,M35*$AH$33,$Z$34,M35*$AH$34,$Z$35,M35*$AH$35,$Z$36,M35*$AH$36,$Z$37,M35*$AH$37,$Z$38,M35*$AH$38,$Z$39,M35*$AH$39,$Z$40,M35*$AH$40,$Z$41,M35*$AH$41,$Z$42,M35*$AH$42,$Z$43,M35*$AH$43,$Z$44,M35*$AH$44,$Z$45,M35*$AH$45,$Z$46,M35*$AH$46,$Z$47,M35*$AH$47,$Z$48,M35*$AH$48,$Z$49,M35*$AH$49,$Z$50,M35*$AH$50,$Z$51,M35*$AH$51)</f>
        <v>0</v>
      </c>
      <c r="W35" s="5">
        <f>_xlfn.SWITCH($D$4:$D$800,$Z$4,N35*$AI$4,$Z$5,N35*$AI$5,$Z$6,N35*$AI$6,$Z$7,N35*$AI$7,$Z$8,N35*$AI$8,$Z$9,N35*$AI$9,$Z$10,N35*$AI$10,$Z$11,N35*$AI$11,$Z$12,N35*$AI$12,$Z$13,N35*$AI$13,$Z$14,N35*$AI$14,$Z$15,N35*$AI$15,$Z$16,N35*$AI$16,$Z$17,N35*$AI$17,$Z$18,N35*$AI$18,$Z$19,N35*$AI$19,$Z$20,N35*$AI$20,$Z$21,N35*$AI$21,$Z$22,N35*$AI$22,$Z$23,N35*$AI$23,$Z$24,N35*$AI$24,$Z$25,N35*$AI$25,$Z$26,N35*$AI$26,$Z$27,N35*$AI$27,$Z$28,N35*$AI$28,$Z$29,N35*$AI$29,$Z$30,N35*$AI$30,$Z$31,N35*$AI$31,$Z$32,N35*$AI$32,$Z$33,N35*$AI$33,$Z$34,N35*$AI$34,$Z$35,N35*$AI$35,$Z$36,N35*$AI$36,$Z$37,N35*$AI$37,$Z$38,N35*$AI$38,$Z$39,N35*$AI$39,$Z$40,N35*$AI$40,$Z$41,N35*$AI$41,$Z$42,N35*$AI$42,$Z$43,N35*$AI$43,$Z$44,N35*$AI$44,$Z$45,N35*$AI$45,$Z$46,N35*$AI$46,$Z$47,N35*$AI$47,$Z$48,N35*$AI$48,$Z$49,N35*$AI$49,$Z$50,N35*$AI$50,$Z$51,N35*$AI$51)</f>
        <v>0</v>
      </c>
      <c r="X35" s="5">
        <f>SUM(Tabella120581119312[[#This Row],[Quadrimestre nov22-feb23]:[Quadrimestre lug25-ott25]])</f>
        <v>0</v>
      </c>
      <c r="BT35" s="73"/>
      <c r="BU35" s="70" t="s">
        <v>187</v>
      </c>
      <c r="BV35" s="73"/>
      <c r="BW35" s="72" t="s">
        <v>114</v>
      </c>
      <c r="BX35" s="70" t="s">
        <v>178</v>
      </c>
      <c r="BY35" s="54"/>
      <c r="BZ35" s="52"/>
      <c r="CA35" s="52"/>
      <c r="CB35" s="52"/>
      <c r="CC35" s="52"/>
      <c r="CD35" s="52"/>
      <c r="CE35" s="52"/>
      <c r="CF35" s="53"/>
      <c r="CG35" s="53"/>
      <c r="CH35" s="53"/>
      <c r="CI35" s="52"/>
      <c r="CJ35" s="52"/>
      <c r="CK35" s="52"/>
      <c r="CL35" s="52"/>
      <c r="CM35" s="52"/>
      <c r="CN35" s="52"/>
      <c r="CO35" s="52"/>
      <c r="CP35" s="52"/>
      <c r="CQ35" s="52"/>
      <c r="CR35" s="66"/>
      <c r="CS35" s="53">
        <f>IF(BZ35="X",$DH35/COUNTA($BZ35:$CQ35),0) +  IF(CA35="X",$DH35/COUNTA($BZ35:$CQ35),0)</f>
        <v>0</v>
      </c>
      <c r="CT35" s="53">
        <f>IF(CB35="X",$DH35/COUNTA($BZ35:$CQ35),0) +  IF(CC35="X",$DH35/COUNTA($BZ35:$CQ35),0)</f>
        <v>0</v>
      </c>
      <c r="CU35" s="53">
        <f>IF(CD35="X",$DH35/COUNTA($BZ35:$CQ35),0) +  IF(CE35="X",$DH35/COUNTA($BZ35:$CQ35),0)</f>
        <v>0</v>
      </c>
      <c r="CV35" s="53">
        <f>IF(CF35="X",$DH35/COUNTA($BZ35:$CQ35),0) +  IF(CG35="X",$DH35/COUNTA($BZ35:$CQ35),0)</f>
        <v>0</v>
      </c>
      <c r="CW35" s="53">
        <f>IF(CH35="X",$DH35/COUNTA($BZ35:$CQ35),0) +  IF(CI35="X",$DH35/COUNTA($BZ35:$CQ35),0)</f>
        <v>0</v>
      </c>
      <c r="CX35" s="53">
        <f>IF(CJ35="X",$DH35/COUNTA($BZ35:$CQ35),0) +  IF(CK35="X",$DH35/COUNTA($BZ35:$CQ35),0)</f>
        <v>0</v>
      </c>
      <c r="CY35" s="53">
        <f>IF(CL35="X",$DH35/COUNTA($BZ35:$CQ35),0) +  IF(CM35="X",$DH35/COUNTA($BZ35:$CQ35),0)</f>
        <v>0</v>
      </c>
      <c r="CZ35" s="53">
        <f>IF(CN35="X",$DH35/COUNTA($BZ35:$CQ35),0) +  IF(CO35="X",$DH35/COUNTA($BZ35:$CQ35),0)</f>
        <v>0</v>
      </c>
      <c r="DA35" s="53">
        <f>IF(CP35="X",$DH35/COUNTA($BZ35:$CQ35),0) +  IF(CQ35="X",$DH35/COUNTA($BZ35:$CQ35),0)</f>
        <v>0</v>
      </c>
      <c r="DB35" s="67">
        <f>SUM(CS35:DA35)</f>
        <v>0</v>
      </c>
      <c r="DC35" s="57"/>
      <c r="DE35" s="66"/>
      <c r="DF35" s="106">
        <f t="shared" si="10"/>
        <v>0</v>
      </c>
      <c r="DG35" s="66"/>
      <c r="DH35" s="104">
        <f>DF35*UniPerugia!$B$4</f>
        <v>0</v>
      </c>
    </row>
    <row r="36" spans="2:112" ht="23.25">
      <c r="B36" s="5"/>
      <c r="C36" s="5"/>
      <c r="D36" s="5"/>
      <c r="E36" s="5"/>
      <c r="F36" s="5"/>
      <c r="G36" s="5"/>
      <c r="H36" s="5"/>
      <c r="I36" s="5"/>
      <c r="J36" s="5"/>
      <c r="K36" s="4"/>
      <c r="L36" s="4"/>
      <c r="M36" s="4"/>
      <c r="N36" s="4"/>
      <c r="O36" s="4">
        <f>_xlfn.SWITCH($D$4:$D$800,$Z$4,F36*$AA$4,$Z$5,F36*$AA$5,$Z$6,F36*$AA$6,$Z$7,F36*$AA$7,$Z$8,F36*$AA$8,$Z$9,F36*$AA$9,$Z$10,F36*$AA$10,$Z$11,F36*$AA$11,$Z$12,F36*$AA$12,$Z$13,F36*$AA$13,$Z$14,F36*$AA$14,$Z$15,F36*$AA$15,$Z$16,F36*$AA$16,$Z$17,F36*$AA$17,$Z$18,F36*$AA$18,$Z$19,F36*$AA$19,$Z$20,F36*$AA$20,$Z$21,F36*$AA$21,$Z$22,F36*$AA$22,$Z$23,F36*$AA$23,$Z$24,F36*$AA$24,$Z$25,F36*$AA$25,$Z$26,F36*$AA$26,$Z$27,F36*$AA$27,$Z$28,F36*$AA$28,$Z$29,F36*$AA$29,$Z$30,F36*$AA$30,$Z$31,F36*$AA$31,$Z$32,F36*$AA$32,$Z$33,F36*$AA$33,$Z$34,F36*$AA$34,$Z$35,F36*$AA$35,$Z$36,F36*$AA$36,$Z$37,F36*$AA$37,$Z$38,F36*$AA$38,$Z$39,F36*$AA$39,$Z$40,F36*$AA$40,$Z$41,F36*$AA$41,$Z$42,F36*$AA$42,$Z$43,F36*$AA$43,$Z$44,F36*$AA$44,$Z$45,F36*$AA$45,$Z$46,F36*$AA$46,$Z$47,F36*$AA$47,$Z$48,F36*$AA$48,$Z$49,F36*$AA$49,$Z$50,F36*$AA$50,$Z$51,F36*$AA$51,)</f>
        <v>0</v>
      </c>
      <c r="P36" s="4">
        <f>_xlfn.SWITCH($D$4:$D$800,$Z$4,G36*$AB$4,$Z$5,G36*$AB$5,$Z$6,G36*$AB$6,$Z$7,G36*$AB$7,$Z$8,G36*$AB$8,$Z$9,G36*$AB$9,$Z$10,G36*$AB$10,$Z$11,G36*$AB$11,$Z$12,G36*$AB$12,$Z$13,G36*$AB$13,$Z$14,G36*$AB$14,$Z$15,G36*$AB$15,$Z$16,G36*$AB$16,$Z$17,G36*$AB$17,$Z$18,G36*$AB$18,$Z$19,G36*$AB$19,$Z$20,G36*$AB$20,$Z$21,G36*$AB$21,$Z$22,G36*$AB$22,$Z$23,G36*$AB$23,$Z$24,G36*$AB$24,$Z$25,G36*$AB$25,$Z$26,G36*$AB$26,$Z$27,G36*$AB$27,$Z$28,G36*$AB$28,$Z$29,G36*$AB$29,$Z$30,G36*$AB$30,$Z$31,G36*$AB$31,$Z$32,G36*$AB$32,$Z$33,G36*$AB$33,$Z$34,G36*$AB$34,$Z$35,G36*$AB$35,$Z$36,G36*$AB$36,$Z$37,G36*$AB$37,$Z$38,G36*$AB$38,$Z$39,G36*$AB$39,$Z$40,G36*$AB$40,$Z$41,G36*$AB$41,$Z$42,G36*$AB$42,$Z$43,G36*$AB$43,$Z$44,G36*$AB$44,$Z$45,G36*$AB$45,$Z$46,G36*$AB$46,$Z$47,G36*$AB$47,$Z$48,G36*$AB$48,$Z$49,G36*$AB$49,$Z$50,G36*$AB$50,$Z$51,G36*$AB$51,)</f>
        <v>0</v>
      </c>
      <c r="Q36" s="4">
        <f>_xlfn.SWITCH($D$4:$D$800,$Z$4,H36*$AC$4,$Z$5,H36*$AC$5,$Z$6,H36*$AC$6,$Z$7,H36*$AC$7,$Z$8,H36*$AC$8,$Z$9,H36*$AC$9,$Z$10,H36*$AC$10,$Z$11,H36*$AC$11,$Z$12,H36*$AC$12,$Z$13,H36*$AC$13,$Z$14,H36*$AC$14,$Z$15,H36*$AC$15,$Z$16,H36*$AC$16,$Z$17,H36*$AC$17,$Z$18,H36*$AC$18,$Z$19,H36*$AC$19,$Z$20,H36*$AC$20,$Z$21,H36*$AC$21,$Z$22,H36*$AC$22,$Z$23,H36*$AC$23,$Z$24,H36*$AC$24,$Z$25,H36*$AC$25,$Z$26,H36*$AC$26,$Z$27,H36*$AC$27,$Z$28,H36*$AC$28,$Z$29,H36*$AC$29,$Z$30,H36*$AC$30,$Z$31,H36*$AC$31,$Z$32,H36*$AC$32,$Z$33,H36*$AC$33,$Z$34,H36*$AC$34,$Z$35,H36*$AC$35,$Z$36,H36*$AC$36,$Z$37,H36*$AC$37,$Z$38,H36*$AC$38,$Z$39,H36*$AC$39,$Z$40,H36*$AC$40,$Z$41,H36*$AC$41,$Z$42,H36*$AC$42,$Z$43,H36*$AC$43,$Z$44,H36*$AC$44,$Z$45,H36*$AC$45,$Z$46,H36*$AC$46,$Z$47,H36*$AC$47,$Z$48,H36*$AC$48,$Z$49,H36*$AC$49,$Z$50,H36*$AC$50,$Z$51,H36*$AC$51)</f>
        <v>0</v>
      </c>
      <c r="R36" s="4">
        <f>_xlfn.SWITCH($D$4:$D$800,$Z$4,I36*$AD$4,$Z$5,I36*$AD$5,$Z$6,I36*$AD$6,$Z$7,I36*$AD$7,$Z$8,I36*$AD$8,$Z$9,I36*$AD$9,$Z$10,I36*$AD$10,$Z$11,I36*$AD$11,$Z$12,I36*$AD$12,$Z$13,I36*$AD$13,$Z$14,I36*$AD$14,$Z$15,I36*$AD$15,$Z$16,I36*$AD$16,$Z$17,I36*$AD$17,$Z$18,I36*$AD$18,$Z$19,I36*$AD$19,$Z$20,I36*$AD$20,$Z$21,I36*$AD$21,$Z$22,I36*$AD$22,$Z$23,I36*$AD$23,$Z$24,I36*$AD$24,$Z$25,I36*$AD$25,$Z$26,I36*$AD$26,$Z$27,I36*$AD$27,$Z$28,I36*$AD$28,$Z$29,I36*$AD$29,$Z$30,I36*$AD$30,$Z$31,I36*$AD$31,$Z$32,I36*$AD$32,$Z$33,I36*$AD$33,$Z$34,I36*$AD$34,$Z$35,I36*$AD$35,$Z$36,I36*$AD$36,$Z$37,I36*$AD$37,$Z$38,I36*$AD$38,$Z$39,I36*$AD$39,$Z$40,I36*$AD$40,$Z$41,I36*$AD$41,$Z$42,I36*$AD$42,$Z$43,I36*$AD$43,$Z$44,I36*$AD$44,$Z$45,I36*$AD$45,$Z$46,I36*$AD$46,$Z$47,I36*$AD$47,$Z$48,I36*$AD$48,$Z$49,I36*$AD$49,$Z$50,I36*$AD$50,$Z$51,I36*$AD$51)</f>
        <v>0</v>
      </c>
      <c r="S36" s="4">
        <f>_xlfn.SWITCH($D$4:$D$800,$Z$4,J36*$AE$4,$Z$5,J36*$AE$5,$Z$6,J36*$AE$6,$Z$7,J36*$AE$7,$Z$8,J36*$AE$8,$Z$9,J36*$AE$9,$Z$10,J36*$AE$10,$Z$11,J36*$AE$11,$Z$12,J36*$AE$12,$Z$13,J36*$AE$13,$Z$14,J36*$AE$14,$Z$15,J36*$AE$15,$Z$16,J36*$AE$16,$Z$17,J36*$AE$17,$Z$18,J36*$AE$18,$Z$19,J36*$AE$19,$Z$20,J36*$AE$20,$Z$21,J36*$AE$21,$Z$22,J36*$AE$22,$Z$23,J36*$AE$23,$Z$24,J36*$AE$24,$Z$25,J36*$AE$25,$Z$26,J36*$AE$26,$Z$27,J36*$AE$27,$Z$28,J36*$AE$28,$Z$29,J36*$AE$29,$Z$30,J36*$AE$30,$Z$31,J36*$AE$31,$Z$32,J36*$AE$32,$Z$33,J36*$AE$33,$Z$34,J36*$AE$34,$Z$35,J36*$AE$35,$Z$36,J36*$AE$36,$Z$37,J36*$AE$37,$Z$38,J36*$AE$38,$Z$39,J36*$AE$39,$Z$40,J36*$AE$40,$Z$41,J36*$AE$41,$Z$42,J36*$AE$42,$Z$43,J36*$AE$43,$Z$44,J36*$AE$44,$Z$45,J36*$AE$45,$Z$46,J36*$AE$46,$Z$47,J36*$AE$47,$Z$48,J36*$AE$48,$Z$49,J36*$AE$49,$Z$50,J36*$AE$50,$Z$51,J36*$AE$51)</f>
        <v>0</v>
      </c>
      <c r="T36" s="5">
        <f>_xlfn.SWITCH($D$4:$D$800,$Z$4,K36*$AF$4,$Z$5,K36*$AF$5,$Z$6,K36*$AF$6,$Z$7,K36*$AF$7,$Z$8,K36*$AF$8,$Z$9,K36*$AF$9,$Z$10,K36*$AF$10,$Z$11,K36*$AF$11,$Z$12,K36*$AF$12,$Z$13,K36*$AF$13,$Z$14,K36*$AF$14,$Z$15,K36*$AF$15,$Z$16,K36*$AF$16,$Z$17,K36*$AF$17,$Z$18,K36*$AF$18,$Z$19,K36*$AF$19,$Z$20,K36*$AF$20,$Z$21,K36*$AF$21,$Z$22,K36*$AF$22,$Z$23,K36*$AF$23,$Z$24,K36*$AF$24,$Z$25,K36*$AF$25,$Z$26,K36*$AF$26,$Z$27,K36*$AF$27,$Z$28,K36*$AF$28,$Z$29,K36*$AF$29,$Z$30,K36*$AF$30,$Z$31,K36*$AF$31,$Z$32,K36*$AF$32,$Z$33,K36*$AF$33,$Z$34,K36*$AF$34,$Z$35,K36*$AF$35,$Z$36,K36*$AF$36,$Z$37,K36*$AF$37,$Z$38,K36*$AF$38,$Z$39,K36*$AF$39,$Z$40,K36*$AF$40,$Z$41,K36*$AF$41,$Z$42,K36*$AF$42,$Z$43,K36*$AF$43,$Z$44,K36*$AF$44,$Z$45,K36*$AF$45,$Z$46,K36*$AF$46,$Z$47,K36*$AF$47,$Z$48,K36*$AF$48,$Z$49,K36*$AF$49,$Z$50,K36*$AF$50,$Z$51,K36*$AF$51)</f>
        <v>0</v>
      </c>
      <c r="U36" s="5">
        <f>_xlfn.SWITCH($D$4:$D$800,$Z$4,L36*$AG$4,$Z$5,L36*$AG$5,$Z$6,L36*$AG$6,$Z$7,L36*$AG$7,$Z$8,L36*$AG$8,$Z$9,L36*$AG$9,$Z$10,L36*$AG$10,$Z$11,L36*$AG$11,$Z$12,L36*$AG$12,$Z$13,L36*$AG$13,$Z$14,L36*$AG$14,$Z$15,L36*$AG$15,$Z$16,L36*$AG$16,$Z$17,L36*$AG$17,$Z$18,L36*$AG$18,$Z$19,L36*$AG$19,$Z$20,L36*$AG$20,$Z$21,L36*$AG$21,$Z$22,L36*$AG$22,$Z$23,L36*$AG$23,$Z$24,L36*$AG$24,$Z$25,L36*$AG$25,$Z$26,L36*$AG$26,$Z$27,L36*$AG$27,$Z$28,L36*$AG$28,$Z$29,L36*$AG$29,$Z$30,L36*$AG$30,$Z$31,L36*$AG$31,$Z$32,L36*$AG$32,$Z$33,L36*$AG$33,$Z$34,L36*$AG$34,$Z$35,L36*$AG$35,$Z$36,L36*$AG$36,$Z$37,L36*$AG$37,$Z$38,L36*$AG$38,$Z$39,L36*$AG$39,$Z$40,L36*$AG$40,$Z$41,L36*$AG$41,$Z$42,L36*$AG$42,$Z$43,L36*$AG$43,$Z$44,L36*$AG$44,$Z$45,L36*$AG$45,$Z$46,L36*$AG$46,$Z$47,L36*$AG$47,$Z$48,L36*$AG$48,$Z$49,L36*$AG$49,$Z$50,L36*$AG$50,$Z$51,L36*$AG$51)</f>
        <v>0</v>
      </c>
      <c r="V36" s="5">
        <f>_xlfn.SWITCH($D$4:$D$800,$Z$4,M36*$AH$4,$Z$5,M36*$AH$5,$Z$6,M36*$AH$6,$Z$7,M36*$AH$7,$Z$8,M36*$AH$8,$Z$9,M36*$AH$9,$Z$10,M36*$AH$10,$Z$11,M36*$AH$11,$Z$12,M36*$AH$12,$Z$13,M36*$AH$13,$Z$14,M36*$AH$14,$Z$15,M36*$AH$15,$Z$16,M36*$AH$16,$Z$17,M36*$AH$17,$Z$18,M36*$AH$18,$Z$19,M36*$AH$19,$Z$20,M36*$AH$20,$Z$21,M36*$AH$21,$Z$22,M36*$AH$22,$Z$23,M36*$AH$23,$Z$24,M36*$AH$24,$Z$25,M36*$AH$25,$Z$26,M36*$AH$26,$Z$27,M36*$AH$27,$Z$28,M36*$AH$28,$Z$29,M36*$AH$29,$Z$30,M36*$AH$30,$Z$31,M36*$AH$31,$Z$32,M36*$AH$32,$Z$33,M36*$AH$33,$Z$34,M36*$AH$34,$Z$35,M36*$AH$35,$Z$36,M36*$AH$36,$Z$37,M36*$AH$37,$Z$38,M36*$AH$38,$Z$39,M36*$AH$39,$Z$40,M36*$AH$40,$Z$41,M36*$AH$41,$Z$42,M36*$AH$42,$Z$43,M36*$AH$43,$Z$44,M36*$AH$44,$Z$45,M36*$AH$45,$Z$46,M36*$AH$46,$Z$47,M36*$AH$47,$Z$48,M36*$AH$48,$Z$49,M36*$AH$49,$Z$50,M36*$AH$50,$Z$51,M36*$AH$51)</f>
        <v>0</v>
      </c>
      <c r="W36" s="5">
        <f>_xlfn.SWITCH($D$4:$D$800,$Z$4,N36*$AI$4,$Z$5,N36*$AI$5,$Z$6,N36*$AI$6,$Z$7,N36*$AI$7,$Z$8,N36*$AI$8,$Z$9,N36*$AI$9,$Z$10,N36*$AI$10,$Z$11,N36*$AI$11,$Z$12,N36*$AI$12,$Z$13,N36*$AI$13,$Z$14,N36*$AI$14,$Z$15,N36*$AI$15,$Z$16,N36*$AI$16,$Z$17,N36*$AI$17,$Z$18,N36*$AI$18,$Z$19,N36*$AI$19,$Z$20,N36*$AI$20,$Z$21,N36*$AI$21,$Z$22,N36*$AI$22,$Z$23,N36*$AI$23,$Z$24,N36*$AI$24,$Z$25,N36*$AI$25,$Z$26,N36*$AI$26,$Z$27,N36*$AI$27,$Z$28,N36*$AI$28,$Z$29,N36*$AI$29,$Z$30,N36*$AI$30,$Z$31,N36*$AI$31,$Z$32,N36*$AI$32,$Z$33,N36*$AI$33,$Z$34,N36*$AI$34,$Z$35,N36*$AI$35,$Z$36,N36*$AI$36,$Z$37,N36*$AI$37,$Z$38,N36*$AI$38,$Z$39,N36*$AI$39,$Z$40,N36*$AI$40,$Z$41,N36*$AI$41,$Z$42,N36*$AI$42,$Z$43,N36*$AI$43,$Z$44,N36*$AI$44,$Z$45,N36*$AI$45,$Z$46,N36*$AI$46,$Z$47,N36*$AI$47,$Z$48,N36*$AI$48,$Z$49,N36*$AI$49,$Z$50,N36*$AI$50,$Z$51,N36*$AI$51)</f>
        <v>0</v>
      </c>
      <c r="X36" s="5">
        <f>SUM(Tabella120581119312[[#This Row],[Quadrimestre nov22-feb23]:[Quadrimestre lug25-ott25]])</f>
        <v>0</v>
      </c>
      <c r="BT36" s="73"/>
      <c r="BU36" s="72" t="s">
        <v>188</v>
      </c>
      <c r="BV36" s="69" t="s">
        <v>189</v>
      </c>
      <c r="BW36" s="72" t="s">
        <v>114</v>
      </c>
      <c r="BX36" s="72"/>
      <c r="BY36" s="54"/>
      <c r="BZ36" s="52" t="s">
        <v>122</v>
      </c>
      <c r="CA36" s="52" t="s">
        <v>122</v>
      </c>
      <c r="CB36" s="52" t="s">
        <v>122</v>
      </c>
      <c r="CC36" s="52" t="s">
        <v>122</v>
      </c>
      <c r="CD36" s="52" t="s">
        <v>122</v>
      </c>
      <c r="CE36" s="52" t="s">
        <v>122</v>
      </c>
      <c r="CF36" s="53"/>
      <c r="CG36" s="53"/>
      <c r="CH36" s="53"/>
      <c r="CI36" s="52"/>
      <c r="CJ36" s="52"/>
      <c r="CK36" s="52"/>
      <c r="CL36" s="52"/>
      <c r="CM36" s="52"/>
      <c r="CN36" s="52"/>
      <c r="CO36" s="52"/>
      <c r="CP36" s="52"/>
      <c r="CQ36" s="52"/>
      <c r="CR36" s="66"/>
      <c r="CS36" s="53">
        <f>IF(BZ36="X",$DH36/COUNTA($BZ36:$CQ36),0) +  IF(CA36="X",$DH36/COUNTA($BZ36:$CQ36),0)</f>
        <v>0</v>
      </c>
      <c r="CT36" s="53">
        <f>IF(CB36="X",$DH36/COUNTA($BZ36:$CQ36),0) +  IF(CC36="X",$DH36/COUNTA($BZ36:$CQ36),0)</f>
        <v>0</v>
      </c>
      <c r="CU36" s="53">
        <f>IF(CD36="X",$DH36/COUNTA($BZ36:$CQ36),0) +  IF(CE36="X",$DH36/COUNTA($BZ36:$CQ36),0)</f>
        <v>0</v>
      </c>
      <c r="CV36" s="53">
        <f>IF(CF36="X",$DH36/COUNTA($BZ36:$CQ36),0) +  IF(CG36="X",$DH36/COUNTA($BZ36:$CQ36),0)</f>
        <v>0</v>
      </c>
      <c r="CW36" s="53">
        <f>IF(CH36="X",$DH36/COUNTA($BZ36:$CQ36),0) +  IF(CI36="X",$DH36/COUNTA($BZ36:$CQ36),0)</f>
        <v>0</v>
      </c>
      <c r="CX36" s="53">
        <f>IF(CJ36="X",$DH36/COUNTA($BZ36:$CQ36),0) +  IF(CK36="X",$DH36/COUNTA($BZ36:$CQ36),0)</f>
        <v>0</v>
      </c>
      <c r="CY36" s="53">
        <f>IF(CL36="X",$DH36/COUNTA($BZ36:$CQ36),0) +  IF(CM36="X",$DH36/COUNTA($BZ36:$CQ36),0)</f>
        <v>0</v>
      </c>
      <c r="CZ36" s="53">
        <f>IF(CN36="X",$DH36/COUNTA($BZ36:$CQ36),0) +  IF(CO36="X",$DH36/COUNTA($BZ36:$CQ36),0)</f>
        <v>0</v>
      </c>
      <c r="DA36" s="53">
        <f>IF(CP36="X",$DH36/COUNTA($BZ36:$CQ36),0) +  IF(CQ36="X",$DH36/COUNTA($BZ36:$CQ36),0)</f>
        <v>0</v>
      </c>
      <c r="DB36" s="67">
        <f>SUM(CS36:DA36)</f>
        <v>0</v>
      </c>
      <c r="DC36" s="57"/>
      <c r="DE36" s="66"/>
      <c r="DF36" s="106">
        <f t="shared" si="10"/>
        <v>0</v>
      </c>
      <c r="DG36" s="66"/>
      <c r="DH36" s="104">
        <f>DF36*UniPerugia!$B$4</f>
        <v>0</v>
      </c>
    </row>
    <row r="37" spans="2:112" ht="23.25">
      <c r="B37" s="5"/>
      <c r="C37" s="5"/>
      <c r="D37" s="5"/>
      <c r="E37" s="5"/>
      <c r="F37" s="5"/>
      <c r="G37" s="5"/>
      <c r="H37" s="5"/>
      <c r="I37" s="5"/>
      <c r="J37" s="5"/>
      <c r="K37" s="4"/>
      <c r="L37" s="4"/>
      <c r="M37" s="4"/>
      <c r="N37" s="4"/>
      <c r="O37" s="4">
        <f>_xlfn.SWITCH($D$4:$D$800,$Z$4,F37*$AA$4,$Z$5,F37*$AA$5,$Z$6,F37*$AA$6,$Z$7,F37*$AA$7,$Z$8,F37*$AA$8,$Z$9,F37*$AA$9,$Z$10,F37*$AA$10,$Z$11,F37*$AA$11,$Z$12,F37*$AA$12,$Z$13,F37*$AA$13,$Z$14,F37*$AA$14,$Z$15,F37*$AA$15,$Z$16,F37*$AA$16,$Z$17,F37*$AA$17,$Z$18,F37*$AA$18,$Z$19,F37*$AA$19,$Z$20,F37*$AA$20,$Z$21,F37*$AA$21,$Z$22,F37*$AA$22,$Z$23,F37*$AA$23,$Z$24,F37*$AA$24,$Z$25,F37*$AA$25,$Z$26,F37*$AA$26,$Z$27,F37*$AA$27,$Z$28,F37*$AA$28,$Z$29,F37*$AA$29,$Z$30,F37*$AA$30,$Z$31,F37*$AA$31,$Z$32,F37*$AA$32,$Z$33,F37*$AA$33,$Z$34,F37*$AA$34,$Z$35,F37*$AA$35,$Z$36,F37*$AA$36,$Z$37,F37*$AA$37,$Z$38,F37*$AA$38,$Z$39,F37*$AA$39,$Z$40,F37*$AA$40,$Z$41,F37*$AA$41,$Z$42,F37*$AA$42,$Z$43,F37*$AA$43,$Z$44,F37*$AA$44,$Z$45,F37*$AA$45,$Z$46,F37*$AA$46,$Z$47,F37*$AA$47,$Z$48,F37*$AA$48,$Z$49,F37*$AA$49,$Z$50,F37*$AA$50,$Z$51,F37*$AA$51,)</f>
        <v>0</v>
      </c>
      <c r="P37" s="4">
        <f>_xlfn.SWITCH($D$4:$D$800,$Z$4,G37*$AB$4,$Z$5,G37*$AB$5,$Z$6,G37*$AB$6,$Z$7,G37*$AB$7,$Z$8,G37*$AB$8,$Z$9,G37*$AB$9,$Z$10,G37*$AB$10,$Z$11,G37*$AB$11,$Z$12,G37*$AB$12,$Z$13,G37*$AB$13,$Z$14,G37*$AB$14,$Z$15,G37*$AB$15,$Z$16,G37*$AB$16,$Z$17,G37*$AB$17,$Z$18,G37*$AB$18,$Z$19,G37*$AB$19,$Z$20,G37*$AB$20,$Z$21,G37*$AB$21,$Z$22,G37*$AB$22,$Z$23,G37*$AB$23,$Z$24,G37*$AB$24,$Z$25,G37*$AB$25,$Z$26,G37*$AB$26,$Z$27,G37*$AB$27,$Z$28,G37*$AB$28,$Z$29,G37*$AB$29,$Z$30,G37*$AB$30,$Z$31,G37*$AB$31,$Z$32,G37*$AB$32,$Z$33,G37*$AB$33,$Z$34,G37*$AB$34,$Z$35,G37*$AB$35,$Z$36,G37*$AB$36,$Z$37,G37*$AB$37,$Z$38,G37*$AB$38,$Z$39,G37*$AB$39,$Z$40,G37*$AB$40,$Z$41,G37*$AB$41,$Z$42,G37*$AB$42,$Z$43,G37*$AB$43,$Z$44,G37*$AB$44,$Z$45,G37*$AB$45,$Z$46,G37*$AB$46,$Z$47,G37*$AB$47,$Z$48,G37*$AB$48,$Z$49,G37*$AB$49,$Z$50,G37*$AB$50,$Z$51,G37*$AB$51,)</f>
        <v>0</v>
      </c>
      <c r="Q37" s="4">
        <f>_xlfn.SWITCH($D$4:$D$800,$Z$4,H37*$AC$4,$Z$5,H37*$AC$5,$Z$6,H37*$AC$6,$Z$7,H37*$AC$7,$Z$8,H37*$AC$8,$Z$9,H37*$AC$9,$Z$10,H37*$AC$10,$Z$11,H37*$AC$11,$Z$12,H37*$AC$12,$Z$13,H37*$AC$13,$Z$14,H37*$AC$14,$Z$15,H37*$AC$15,$Z$16,H37*$AC$16,$Z$17,H37*$AC$17,$Z$18,H37*$AC$18,$Z$19,H37*$AC$19,$Z$20,H37*$AC$20,$Z$21,H37*$AC$21,$Z$22,H37*$AC$22,$Z$23,H37*$AC$23,$Z$24,H37*$AC$24,$Z$25,H37*$AC$25,$Z$26,H37*$AC$26,$Z$27,H37*$AC$27,$Z$28,H37*$AC$28,$Z$29,H37*$AC$29,$Z$30,H37*$AC$30,$Z$31,H37*$AC$31,$Z$32,H37*$AC$32,$Z$33,H37*$AC$33,$Z$34,H37*$AC$34,$Z$35,H37*$AC$35,$Z$36,H37*$AC$36,$Z$37,H37*$AC$37,$Z$38,H37*$AC$38,$Z$39,H37*$AC$39,$Z$40,H37*$AC$40,$Z$41,H37*$AC$41,$Z$42,H37*$AC$42,$Z$43,H37*$AC$43,$Z$44,H37*$AC$44,$Z$45,H37*$AC$45,$Z$46,H37*$AC$46,$Z$47,H37*$AC$47,$Z$48,H37*$AC$48,$Z$49,H37*$AC$49,$Z$50,H37*$AC$50,$Z$51,H37*$AC$51)</f>
        <v>0</v>
      </c>
      <c r="R37" s="4">
        <f>_xlfn.SWITCH($D$4:$D$800,$Z$4,I37*$AD$4,$Z$5,I37*$AD$5,$Z$6,I37*$AD$6,$Z$7,I37*$AD$7,$Z$8,I37*$AD$8,$Z$9,I37*$AD$9,$Z$10,I37*$AD$10,$Z$11,I37*$AD$11,$Z$12,I37*$AD$12,$Z$13,I37*$AD$13,$Z$14,I37*$AD$14,$Z$15,I37*$AD$15,$Z$16,I37*$AD$16,$Z$17,I37*$AD$17,$Z$18,I37*$AD$18,$Z$19,I37*$AD$19,$Z$20,I37*$AD$20,$Z$21,I37*$AD$21,$Z$22,I37*$AD$22,$Z$23,I37*$AD$23,$Z$24,I37*$AD$24,$Z$25,I37*$AD$25,$Z$26,I37*$AD$26,$Z$27,I37*$AD$27,$Z$28,I37*$AD$28,$Z$29,I37*$AD$29,$Z$30,I37*$AD$30,$Z$31,I37*$AD$31,$Z$32,I37*$AD$32,$Z$33,I37*$AD$33,$Z$34,I37*$AD$34,$Z$35,I37*$AD$35,$Z$36,I37*$AD$36,$Z$37,I37*$AD$37,$Z$38,I37*$AD$38,$Z$39,I37*$AD$39,$Z$40,I37*$AD$40,$Z$41,I37*$AD$41,$Z$42,I37*$AD$42,$Z$43,I37*$AD$43,$Z$44,I37*$AD$44,$Z$45,I37*$AD$45,$Z$46,I37*$AD$46,$Z$47,I37*$AD$47,$Z$48,I37*$AD$48,$Z$49,I37*$AD$49,$Z$50,I37*$AD$50,$Z$51,I37*$AD$51)</f>
        <v>0</v>
      </c>
      <c r="S37" s="4">
        <f>_xlfn.SWITCH($D$4:$D$800,$Z$4,J37*$AE$4,$Z$5,J37*$AE$5,$Z$6,J37*$AE$6,$Z$7,J37*$AE$7,$Z$8,J37*$AE$8,$Z$9,J37*$AE$9,$Z$10,J37*$AE$10,$Z$11,J37*$AE$11,$Z$12,J37*$AE$12,$Z$13,J37*$AE$13,$Z$14,J37*$AE$14,$Z$15,J37*$AE$15,$Z$16,J37*$AE$16,$Z$17,J37*$AE$17,$Z$18,J37*$AE$18,$Z$19,J37*$AE$19,$Z$20,J37*$AE$20,$Z$21,J37*$AE$21,$Z$22,J37*$AE$22,$Z$23,J37*$AE$23,$Z$24,J37*$AE$24,$Z$25,J37*$AE$25,$Z$26,J37*$AE$26,$Z$27,J37*$AE$27,$Z$28,J37*$AE$28,$Z$29,J37*$AE$29,$Z$30,J37*$AE$30,$Z$31,J37*$AE$31,$Z$32,J37*$AE$32,$Z$33,J37*$AE$33,$Z$34,J37*$AE$34,$Z$35,J37*$AE$35,$Z$36,J37*$AE$36,$Z$37,J37*$AE$37,$Z$38,J37*$AE$38,$Z$39,J37*$AE$39,$Z$40,J37*$AE$40,$Z$41,J37*$AE$41,$Z$42,J37*$AE$42,$Z$43,J37*$AE$43,$Z$44,J37*$AE$44,$Z$45,J37*$AE$45,$Z$46,J37*$AE$46,$Z$47,J37*$AE$47,$Z$48,J37*$AE$48,$Z$49,J37*$AE$49,$Z$50,J37*$AE$50,$Z$51,J37*$AE$51)</f>
        <v>0</v>
      </c>
      <c r="T37" s="5">
        <f>_xlfn.SWITCH($D$4:$D$800,$Z$4,K37*$AF$4,$Z$5,K37*$AF$5,$Z$6,K37*$AF$6,$Z$7,K37*$AF$7,$Z$8,K37*$AF$8,$Z$9,K37*$AF$9,$Z$10,K37*$AF$10,$Z$11,K37*$AF$11,$Z$12,K37*$AF$12,$Z$13,K37*$AF$13,$Z$14,K37*$AF$14,$Z$15,K37*$AF$15,$Z$16,K37*$AF$16,$Z$17,K37*$AF$17,$Z$18,K37*$AF$18,$Z$19,K37*$AF$19,$Z$20,K37*$AF$20,$Z$21,K37*$AF$21,$Z$22,K37*$AF$22,$Z$23,K37*$AF$23,$Z$24,K37*$AF$24,$Z$25,K37*$AF$25,$Z$26,K37*$AF$26,$Z$27,K37*$AF$27,$Z$28,K37*$AF$28,$Z$29,K37*$AF$29,$Z$30,K37*$AF$30,$Z$31,K37*$AF$31,$Z$32,K37*$AF$32,$Z$33,K37*$AF$33,$Z$34,K37*$AF$34,$Z$35,K37*$AF$35,$Z$36,K37*$AF$36,$Z$37,K37*$AF$37,$Z$38,K37*$AF$38,$Z$39,K37*$AF$39,$Z$40,K37*$AF$40,$Z$41,K37*$AF$41,$Z$42,K37*$AF$42,$Z$43,K37*$AF$43,$Z$44,K37*$AF$44,$Z$45,K37*$AF$45,$Z$46,K37*$AF$46,$Z$47,K37*$AF$47,$Z$48,K37*$AF$48,$Z$49,K37*$AF$49,$Z$50,K37*$AF$50,$Z$51,K37*$AF$51)</f>
        <v>0</v>
      </c>
      <c r="U37" s="5">
        <f>_xlfn.SWITCH($D$4:$D$800,$Z$4,L37*$AG$4,$Z$5,L37*$AG$5,$Z$6,L37*$AG$6,$Z$7,L37*$AG$7,$Z$8,L37*$AG$8,$Z$9,L37*$AG$9,$Z$10,L37*$AG$10,$Z$11,L37*$AG$11,$Z$12,L37*$AG$12,$Z$13,L37*$AG$13,$Z$14,L37*$AG$14,$Z$15,L37*$AG$15,$Z$16,L37*$AG$16,$Z$17,L37*$AG$17,$Z$18,L37*$AG$18,$Z$19,L37*$AG$19,$Z$20,L37*$AG$20,$Z$21,L37*$AG$21,$Z$22,L37*$AG$22,$Z$23,L37*$AG$23,$Z$24,L37*$AG$24,$Z$25,L37*$AG$25,$Z$26,L37*$AG$26,$Z$27,L37*$AG$27,$Z$28,L37*$AG$28,$Z$29,L37*$AG$29,$Z$30,L37*$AG$30,$Z$31,L37*$AG$31,$Z$32,L37*$AG$32,$Z$33,L37*$AG$33,$Z$34,L37*$AG$34,$Z$35,L37*$AG$35,$Z$36,L37*$AG$36,$Z$37,L37*$AG$37,$Z$38,L37*$AG$38,$Z$39,L37*$AG$39,$Z$40,L37*$AG$40,$Z$41,L37*$AG$41,$Z$42,L37*$AG$42,$Z$43,L37*$AG$43,$Z$44,L37*$AG$44,$Z$45,L37*$AG$45,$Z$46,L37*$AG$46,$Z$47,L37*$AG$47,$Z$48,L37*$AG$48,$Z$49,L37*$AG$49,$Z$50,L37*$AG$50,$Z$51,L37*$AG$51)</f>
        <v>0</v>
      </c>
      <c r="V37" s="5">
        <f>_xlfn.SWITCH($D$4:$D$800,$Z$4,M37*$AH$4,$Z$5,M37*$AH$5,$Z$6,M37*$AH$6,$Z$7,M37*$AH$7,$Z$8,M37*$AH$8,$Z$9,M37*$AH$9,$Z$10,M37*$AH$10,$Z$11,M37*$AH$11,$Z$12,M37*$AH$12,$Z$13,M37*$AH$13,$Z$14,M37*$AH$14,$Z$15,M37*$AH$15,$Z$16,M37*$AH$16,$Z$17,M37*$AH$17,$Z$18,M37*$AH$18,$Z$19,M37*$AH$19,$Z$20,M37*$AH$20,$Z$21,M37*$AH$21,$Z$22,M37*$AH$22,$Z$23,M37*$AH$23,$Z$24,M37*$AH$24,$Z$25,M37*$AH$25,$Z$26,M37*$AH$26,$Z$27,M37*$AH$27,$Z$28,M37*$AH$28,$Z$29,M37*$AH$29,$Z$30,M37*$AH$30,$Z$31,M37*$AH$31,$Z$32,M37*$AH$32,$Z$33,M37*$AH$33,$Z$34,M37*$AH$34,$Z$35,M37*$AH$35,$Z$36,M37*$AH$36,$Z$37,M37*$AH$37,$Z$38,M37*$AH$38,$Z$39,M37*$AH$39,$Z$40,M37*$AH$40,$Z$41,M37*$AH$41,$Z$42,M37*$AH$42,$Z$43,M37*$AH$43,$Z$44,M37*$AH$44,$Z$45,M37*$AH$45,$Z$46,M37*$AH$46,$Z$47,M37*$AH$47,$Z$48,M37*$AH$48,$Z$49,M37*$AH$49,$Z$50,M37*$AH$50,$Z$51,M37*$AH$51)</f>
        <v>0</v>
      </c>
      <c r="W37" s="5">
        <f>_xlfn.SWITCH($D$4:$D$800,$Z$4,N37*$AI$4,$Z$5,N37*$AI$5,$Z$6,N37*$AI$6,$Z$7,N37*$AI$7,$Z$8,N37*$AI$8,$Z$9,N37*$AI$9,$Z$10,N37*$AI$10,$Z$11,N37*$AI$11,$Z$12,N37*$AI$12,$Z$13,N37*$AI$13,$Z$14,N37*$AI$14,$Z$15,N37*$AI$15,$Z$16,N37*$AI$16,$Z$17,N37*$AI$17,$Z$18,N37*$AI$18,$Z$19,N37*$AI$19,$Z$20,N37*$AI$20,$Z$21,N37*$AI$21,$Z$22,N37*$AI$22,$Z$23,N37*$AI$23,$Z$24,N37*$AI$24,$Z$25,N37*$AI$25,$Z$26,N37*$AI$26,$Z$27,N37*$AI$27,$Z$28,N37*$AI$28,$Z$29,N37*$AI$29,$Z$30,N37*$AI$30,$Z$31,N37*$AI$31,$Z$32,N37*$AI$32,$Z$33,N37*$AI$33,$Z$34,N37*$AI$34,$Z$35,N37*$AI$35,$Z$36,N37*$AI$36,$Z$37,N37*$AI$37,$Z$38,N37*$AI$38,$Z$39,N37*$AI$39,$Z$40,N37*$AI$40,$Z$41,N37*$AI$41,$Z$42,N37*$AI$42,$Z$43,N37*$AI$43,$Z$44,N37*$AI$44,$Z$45,N37*$AI$45,$Z$46,N37*$AI$46,$Z$47,N37*$AI$47,$Z$48,N37*$AI$48,$Z$49,N37*$AI$49,$Z$50,N37*$AI$50,$Z$51,N37*$AI$51)</f>
        <v>0</v>
      </c>
      <c r="X37" s="5">
        <f>SUM(Tabella120581119312[[#This Row],[Quadrimestre nov22-feb23]:[Quadrimestre lug25-ott25]])</f>
        <v>0</v>
      </c>
      <c r="BT37" s="73"/>
      <c r="BU37" s="72" t="s">
        <v>190</v>
      </c>
      <c r="BV37" s="69" t="s">
        <v>191</v>
      </c>
      <c r="BW37" s="72" t="s">
        <v>114</v>
      </c>
      <c r="BX37" s="72"/>
      <c r="BY37" s="54"/>
      <c r="BZ37" s="52" t="s">
        <v>122</v>
      </c>
      <c r="CA37" s="52" t="s">
        <v>122</v>
      </c>
      <c r="CB37" s="52" t="s">
        <v>122</v>
      </c>
      <c r="CC37" s="52" t="s">
        <v>122</v>
      </c>
      <c r="CD37" s="52" t="s">
        <v>122</v>
      </c>
      <c r="CE37" s="52" t="s">
        <v>122</v>
      </c>
      <c r="CF37" s="53"/>
      <c r="CG37" s="53"/>
      <c r="CH37" s="53"/>
      <c r="CI37" s="52"/>
      <c r="CJ37" s="52"/>
      <c r="CK37" s="52"/>
      <c r="CL37" s="52"/>
      <c r="CM37" s="52"/>
      <c r="CN37" s="52"/>
      <c r="CO37" s="52"/>
      <c r="CP37" s="52"/>
      <c r="CQ37" s="52"/>
      <c r="CR37" s="66"/>
      <c r="CS37" s="53">
        <f>IF(BZ37="X",$DH37/COUNTA($BZ37:$CQ37),0) +  IF(CA37="X",$DH37/COUNTA($BZ37:$CQ37),0)</f>
        <v>0</v>
      </c>
      <c r="CT37" s="53">
        <f>IF(CB37="X",$DH37/COUNTA($BZ37:$CQ37),0) +  IF(CC37="X",$DH37/COUNTA($BZ37:$CQ37),0)</f>
        <v>0</v>
      </c>
      <c r="CU37" s="53">
        <f>IF(CD37="X",$DH37/COUNTA($BZ37:$CQ37),0) +  IF(CE37="X",$DH37/COUNTA($BZ37:$CQ37),0)</f>
        <v>0</v>
      </c>
      <c r="CV37" s="53">
        <f>IF(CF37="X",$DH37/COUNTA($BZ37:$CQ37),0) +  IF(CG37="X",$DH37/COUNTA($BZ37:$CQ37),0)</f>
        <v>0</v>
      </c>
      <c r="CW37" s="53">
        <f>IF(CH37="X",$DH37/COUNTA($BZ37:$CQ37),0) +  IF(CI37="X",$DH37/COUNTA($BZ37:$CQ37),0)</f>
        <v>0</v>
      </c>
      <c r="CX37" s="53">
        <f>IF(CJ37="X",$DH37/COUNTA($BZ37:$CQ37),0) +  IF(CK37="X",$DH37/COUNTA($BZ37:$CQ37),0)</f>
        <v>0</v>
      </c>
      <c r="CY37" s="53">
        <f>IF(CL37="X",$DH37/COUNTA($BZ37:$CQ37),0) +  IF(CM37="X",$DH37/COUNTA($BZ37:$CQ37),0)</f>
        <v>0</v>
      </c>
      <c r="CZ37" s="53">
        <f>IF(CN37="X",$DH37/COUNTA($BZ37:$CQ37),0) +  IF(CO37="X",$DH37/COUNTA($BZ37:$CQ37),0)</f>
        <v>0</v>
      </c>
      <c r="DA37" s="53">
        <f>IF(CP37="X",$DH37/COUNTA($BZ37:$CQ37),0) +  IF(CQ37="X",$DH37/COUNTA($BZ37:$CQ37),0)</f>
        <v>0</v>
      </c>
      <c r="DB37" s="67">
        <f>SUM(CS37:DA37)</f>
        <v>0</v>
      </c>
      <c r="DC37" s="57"/>
      <c r="DE37" s="66"/>
      <c r="DF37" s="106">
        <f t="shared" si="10"/>
        <v>0</v>
      </c>
      <c r="DG37" s="66"/>
      <c r="DH37" s="104">
        <f>DF37*UniPerugia!$B$4</f>
        <v>0</v>
      </c>
    </row>
    <row r="38" spans="2:112" ht="23.25">
      <c r="B38" s="5"/>
      <c r="C38" s="5"/>
      <c r="D38" s="5"/>
      <c r="E38" s="5"/>
      <c r="F38" s="5"/>
      <c r="G38" s="5"/>
      <c r="H38" s="5"/>
      <c r="I38" s="5"/>
      <c r="J38" s="5"/>
      <c r="K38" s="4"/>
      <c r="L38" s="4"/>
      <c r="M38" s="4"/>
      <c r="N38" s="4"/>
      <c r="O38" s="4">
        <f>_xlfn.SWITCH($D$4:$D$800,$Z$4,F38*$AA$4,$Z$5,F38*$AA$5,$Z$6,F38*$AA$6,$Z$7,F38*$AA$7,$Z$8,F38*$AA$8,$Z$9,F38*$AA$9,$Z$10,F38*$AA$10,$Z$11,F38*$AA$11,$Z$12,F38*$AA$12,$Z$13,F38*$AA$13,$Z$14,F38*$AA$14,$Z$15,F38*$AA$15,$Z$16,F38*$AA$16,$Z$17,F38*$AA$17,$Z$18,F38*$AA$18,$Z$19,F38*$AA$19,$Z$20,F38*$AA$20,$Z$21,F38*$AA$21,$Z$22,F38*$AA$22,$Z$23,F38*$AA$23,$Z$24,F38*$AA$24,$Z$25,F38*$AA$25,$Z$26,F38*$AA$26,$Z$27,F38*$AA$27,$Z$28,F38*$AA$28,$Z$29,F38*$AA$29,$Z$30,F38*$AA$30,$Z$31,F38*$AA$31,$Z$32,F38*$AA$32,$Z$33,F38*$AA$33,$Z$34,F38*$AA$34,$Z$35,F38*$AA$35,$Z$36,F38*$AA$36,$Z$37,F38*$AA$37,$Z$38,F38*$AA$38,$Z$39,F38*$AA$39,$Z$40,F38*$AA$40,$Z$41,F38*$AA$41,$Z$42,F38*$AA$42,$Z$43,F38*$AA$43,$Z$44,F38*$AA$44,$Z$45,F38*$AA$45,$Z$46,F38*$AA$46,$Z$47,F38*$AA$47,$Z$48,F38*$AA$48,$Z$49,F38*$AA$49,$Z$50,F38*$AA$50,$Z$51,F38*$AA$51,)</f>
        <v>0</v>
      </c>
      <c r="P38" s="4">
        <f>_xlfn.SWITCH($D$4:$D$800,$Z$4,G38*$AB$4,$Z$5,G38*$AB$5,$Z$6,G38*$AB$6,$Z$7,G38*$AB$7,$Z$8,G38*$AB$8,$Z$9,G38*$AB$9,$Z$10,G38*$AB$10,$Z$11,G38*$AB$11,$Z$12,G38*$AB$12,$Z$13,G38*$AB$13,$Z$14,G38*$AB$14,$Z$15,G38*$AB$15,$Z$16,G38*$AB$16,$Z$17,G38*$AB$17,$Z$18,G38*$AB$18,$Z$19,G38*$AB$19,$Z$20,G38*$AB$20,$Z$21,G38*$AB$21,$Z$22,G38*$AB$22,$Z$23,G38*$AB$23,$Z$24,G38*$AB$24,$Z$25,G38*$AB$25,$Z$26,G38*$AB$26,$Z$27,G38*$AB$27,$Z$28,G38*$AB$28,$Z$29,G38*$AB$29,$Z$30,G38*$AB$30,$Z$31,G38*$AB$31,$Z$32,G38*$AB$32,$Z$33,G38*$AB$33,$Z$34,G38*$AB$34,$Z$35,G38*$AB$35,$Z$36,G38*$AB$36,$Z$37,G38*$AB$37,$Z$38,G38*$AB$38,$Z$39,G38*$AB$39,$Z$40,G38*$AB$40,$Z$41,G38*$AB$41,$Z$42,G38*$AB$42,$Z$43,G38*$AB$43,$Z$44,G38*$AB$44,$Z$45,G38*$AB$45,$Z$46,G38*$AB$46,$Z$47,G38*$AB$47,$Z$48,G38*$AB$48,$Z$49,G38*$AB$49,$Z$50,G38*$AB$50,$Z$51,G38*$AB$51,)</f>
        <v>0</v>
      </c>
      <c r="Q38" s="4">
        <f>_xlfn.SWITCH($D$4:$D$800,$Z$4,H38*$AC$4,$Z$5,H38*$AC$5,$Z$6,H38*$AC$6,$Z$7,H38*$AC$7,$Z$8,H38*$AC$8,$Z$9,H38*$AC$9,$Z$10,H38*$AC$10,$Z$11,H38*$AC$11,$Z$12,H38*$AC$12,$Z$13,H38*$AC$13,$Z$14,H38*$AC$14,$Z$15,H38*$AC$15,$Z$16,H38*$AC$16,$Z$17,H38*$AC$17,$Z$18,H38*$AC$18,$Z$19,H38*$AC$19,$Z$20,H38*$AC$20,$Z$21,H38*$AC$21,$Z$22,H38*$AC$22,$Z$23,H38*$AC$23,$Z$24,H38*$AC$24,$Z$25,H38*$AC$25,$Z$26,H38*$AC$26,$Z$27,H38*$AC$27,$Z$28,H38*$AC$28,$Z$29,H38*$AC$29,$Z$30,H38*$AC$30,$Z$31,H38*$AC$31,$Z$32,H38*$AC$32,$Z$33,H38*$AC$33,$Z$34,H38*$AC$34,$Z$35,H38*$AC$35,$Z$36,H38*$AC$36,$Z$37,H38*$AC$37,$Z$38,H38*$AC$38,$Z$39,H38*$AC$39,$Z$40,H38*$AC$40,$Z$41,H38*$AC$41,$Z$42,H38*$AC$42,$Z$43,H38*$AC$43,$Z$44,H38*$AC$44,$Z$45,H38*$AC$45,$Z$46,H38*$AC$46,$Z$47,H38*$AC$47,$Z$48,H38*$AC$48,$Z$49,H38*$AC$49,$Z$50,H38*$AC$50,$Z$51,H38*$AC$51)</f>
        <v>0</v>
      </c>
      <c r="R38" s="4">
        <f>_xlfn.SWITCH($D$4:$D$800,$Z$4,I38*$AD$4,$Z$5,I38*$AD$5,$Z$6,I38*$AD$6,$Z$7,I38*$AD$7,$Z$8,I38*$AD$8,$Z$9,I38*$AD$9,$Z$10,I38*$AD$10,$Z$11,I38*$AD$11,$Z$12,I38*$AD$12,$Z$13,I38*$AD$13,$Z$14,I38*$AD$14,$Z$15,I38*$AD$15,$Z$16,I38*$AD$16,$Z$17,I38*$AD$17,$Z$18,I38*$AD$18,$Z$19,I38*$AD$19,$Z$20,I38*$AD$20,$Z$21,I38*$AD$21,$Z$22,I38*$AD$22,$Z$23,I38*$AD$23,$Z$24,I38*$AD$24,$Z$25,I38*$AD$25,$Z$26,I38*$AD$26,$Z$27,I38*$AD$27,$Z$28,I38*$AD$28,$Z$29,I38*$AD$29,$Z$30,I38*$AD$30,$Z$31,I38*$AD$31,$Z$32,I38*$AD$32,$Z$33,I38*$AD$33,$Z$34,I38*$AD$34,$Z$35,I38*$AD$35,$Z$36,I38*$AD$36,$Z$37,I38*$AD$37,$Z$38,I38*$AD$38,$Z$39,I38*$AD$39,$Z$40,I38*$AD$40,$Z$41,I38*$AD$41,$Z$42,I38*$AD$42,$Z$43,I38*$AD$43,$Z$44,I38*$AD$44,$Z$45,I38*$AD$45,$Z$46,I38*$AD$46,$Z$47,I38*$AD$47,$Z$48,I38*$AD$48,$Z$49,I38*$AD$49,$Z$50,I38*$AD$50,$Z$51,I38*$AD$51)</f>
        <v>0</v>
      </c>
      <c r="S38" s="4">
        <f>_xlfn.SWITCH($D$4:$D$800,$Z$4,J38*$AE$4,$Z$5,J38*$AE$5,$Z$6,J38*$AE$6,$Z$7,J38*$AE$7,$Z$8,J38*$AE$8,$Z$9,J38*$AE$9,$Z$10,J38*$AE$10,$Z$11,J38*$AE$11,$Z$12,J38*$AE$12,$Z$13,J38*$AE$13,$Z$14,J38*$AE$14,$Z$15,J38*$AE$15,$Z$16,J38*$AE$16,$Z$17,J38*$AE$17,$Z$18,J38*$AE$18,$Z$19,J38*$AE$19,$Z$20,J38*$AE$20,$Z$21,J38*$AE$21,$Z$22,J38*$AE$22,$Z$23,J38*$AE$23,$Z$24,J38*$AE$24,$Z$25,J38*$AE$25,$Z$26,J38*$AE$26,$Z$27,J38*$AE$27,$Z$28,J38*$AE$28,$Z$29,J38*$AE$29,$Z$30,J38*$AE$30,$Z$31,J38*$AE$31,$Z$32,J38*$AE$32,$Z$33,J38*$AE$33,$Z$34,J38*$AE$34,$Z$35,J38*$AE$35,$Z$36,J38*$AE$36,$Z$37,J38*$AE$37,$Z$38,J38*$AE$38,$Z$39,J38*$AE$39,$Z$40,J38*$AE$40,$Z$41,J38*$AE$41,$Z$42,J38*$AE$42,$Z$43,J38*$AE$43,$Z$44,J38*$AE$44,$Z$45,J38*$AE$45,$Z$46,J38*$AE$46,$Z$47,J38*$AE$47,$Z$48,J38*$AE$48,$Z$49,J38*$AE$49,$Z$50,J38*$AE$50,$Z$51,J38*$AE$51)</f>
        <v>0</v>
      </c>
      <c r="T38" s="5">
        <f>_xlfn.SWITCH($D$4:$D$800,$Z$4,K38*$AF$4,$Z$5,K38*$AF$5,$Z$6,K38*$AF$6,$Z$7,K38*$AF$7,$Z$8,K38*$AF$8,$Z$9,K38*$AF$9,$Z$10,K38*$AF$10,$Z$11,K38*$AF$11,$Z$12,K38*$AF$12,$Z$13,K38*$AF$13,$Z$14,K38*$AF$14,$Z$15,K38*$AF$15,$Z$16,K38*$AF$16,$Z$17,K38*$AF$17,$Z$18,K38*$AF$18,$Z$19,K38*$AF$19,$Z$20,K38*$AF$20,$Z$21,K38*$AF$21,$Z$22,K38*$AF$22,$Z$23,K38*$AF$23,$Z$24,K38*$AF$24,$Z$25,K38*$AF$25,$Z$26,K38*$AF$26,$Z$27,K38*$AF$27,$Z$28,K38*$AF$28,$Z$29,K38*$AF$29,$Z$30,K38*$AF$30,$Z$31,K38*$AF$31,$Z$32,K38*$AF$32,$Z$33,K38*$AF$33,$Z$34,K38*$AF$34,$Z$35,K38*$AF$35,$Z$36,K38*$AF$36,$Z$37,K38*$AF$37,$Z$38,K38*$AF$38,$Z$39,K38*$AF$39,$Z$40,K38*$AF$40,$Z$41,K38*$AF$41,$Z$42,K38*$AF$42,$Z$43,K38*$AF$43,$Z$44,K38*$AF$44,$Z$45,K38*$AF$45,$Z$46,K38*$AF$46,$Z$47,K38*$AF$47,$Z$48,K38*$AF$48,$Z$49,K38*$AF$49,$Z$50,K38*$AF$50,$Z$51,K38*$AF$51)</f>
        <v>0</v>
      </c>
      <c r="U38" s="5">
        <f>_xlfn.SWITCH($D$4:$D$800,$Z$4,L38*$AG$4,$Z$5,L38*$AG$5,$Z$6,L38*$AG$6,$Z$7,L38*$AG$7,$Z$8,L38*$AG$8,$Z$9,L38*$AG$9,$Z$10,L38*$AG$10,$Z$11,L38*$AG$11,$Z$12,L38*$AG$12,$Z$13,L38*$AG$13,$Z$14,L38*$AG$14,$Z$15,L38*$AG$15,$Z$16,L38*$AG$16,$Z$17,L38*$AG$17,$Z$18,L38*$AG$18,$Z$19,L38*$AG$19,$Z$20,L38*$AG$20,$Z$21,L38*$AG$21,$Z$22,L38*$AG$22,$Z$23,L38*$AG$23,$Z$24,L38*$AG$24,$Z$25,L38*$AG$25,$Z$26,L38*$AG$26,$Z$27,L38*$AG$27,$Z$28,L38*$AG$28,$Z$29,L38*$AG$29,$Z$30,L38*$AG$30,$Z$31,L38*$AG$31,$Z$32,L38*$AG$32,$Z$33,L38*$AG$33,$Z$34,L38*$AG$34,$Z$35,L38*$AG$35,$Z$36,L38*$AG$36,$Z$37,L38*$AG$37,$Z$38,L38*$AG$38,$Z$39,L38*$AG$39,$Z$40,L38*$AG$40,$Z$41,L38*$AG$41,$Z$42,L38*$AG$42,$Z$43,L38*$AG$43,$Z$44,L38*$AG$44,$Z$45,L38*$AG$45,$Z$46,L38*$AG$46,$Z$47,L38*$AG$47,$Z$48,L38*$AG$48,$Z$49,L38*$AG$49,$Z$50,L38*$AG$50,$Z$51,L38*$AG$51)</f>
        <v>0</v>
      </c>
      <c r="V38" s="5">
        <f>_xlfn.SWITCH($D$4:$D$800,$Z$4,M38*$AH$4,$Z$5,M38*$AH$5,$Z$6,M38*$AH$6,$Z$7,M38*$AH$7,$Z$8,M38*$AH$8,$Z$9,M38*$AH$9,$Z$10,M38*$AH$10,$Z$11,M38*$AH$11,$Z$12,M38*$AH$12,$Z$13,M38*$AH$13,$Z$14,M38*$AH$14,$Z$15,M38*$AH$15,$Z$16,M38*$AH$16,$Z$17,M38*$AH$17,$Z$18,M38*$AH$18,$Z$19,M38*$AH$19,$Z$20,M38*$AH$20,$Z$21,M38*$AH$21,$Z$22,M38*$AH$22,$Z$23,M38*$AH$23,$Z$24,M38*$AH$24,$Z$25,M38*$AH$25,$Z$26,M38*$AH$26,$Z$27,M38*$AH$27,$Z$28,M38*$AH$28,$Z$29,M38*$AH$29,$Z$30,M38*$AH$30,$Z$31,M38*$AH$31,$Z$32,M38*$AH$32,$Z$33,M38*$AH$33,$Z$34,M38*$AH$34,$Z$35,M38*$AH$35,$Z$36,M38*$AH$36,$Z$37,M38*$AH$37,$Z$38,M38*$AH$38,$Z$39,M38*$AH$39,$Z$40,M38*$AH$40,$Z$41,M38*$AH$41,$Z$42,M38*$AH$42,$Z$43,M38*$AH$43,$Z$44,M38*$AH$44,$Z$45,M38*$AH$45,$Z$46,M38*$AH$46,$Z$47,M38*$AH$47,$Z$48,M38*$AH$48,$Z$49,M38*$AH$49,$Z$50,M38*$AH$50,$Z$51,M38*$AH$51)</f>
        <v>0</v>
      </c>
      <c r="W38" s="5">
        <f>_xlfn.SWITCH($D$4:$D$800,$Z$4,N38*$AI$4,$Z$5,N38*$AI$5,$Z$6,N38*$AI$6,$Z$7,N38*$AI$7,$Z$8,N38*$AI$8,$Z$9,N38*$AI$9,$Z$10,N38*$AI$10,$Z$11,N38*$AI$11,$Z$12,N38*$AI$12,$Z$13,N38*$AI$13,$Z$14,N38*$AI$14,$Z$15,N38*$AI$15,$Z$16,N38*$AI$16,$Z$17,N38*$AI$17,$Z$18,N38*$AI$18,$Z$19,N38*$AI$19,$Z$20,N38*$AI$20,$Z$21,N38*$AI$21,$Z$22,N38*$AI$22,$Z$23,N38*$AI$23,$Z$24,N38*$AI$24,$Z$25,N38*$AI$25,$Z$26,N38*$AI$26,$Z$27,N38*$AI$27,$Z$28,N38*$AI$28,$Z$29,N38*$AI$29,$Z$30,N38*$AI$30,$Z$31,N38*$AI$31,$Z$32,N38*$AI$32,$Z$33,N38*$AI$33,$Z$34,N38*$AI$34,$Z$35,N38*$AI$35,$Z$36,N38*$AI$36,$Z$37,N38*$AI$37,$Z$38,N38*$AI$38,$Z$39,N38*$AI$39,$Z$40,N38*$AI$40,$Z$41,N38*$AI$41,$Z$42,N38*$AI$42,$Z$43,N38*$AI$43,$Z$44,N38*$AI$44,$Z$45,N38*$AI$45,$Z$46,N38*$AI$46,$Z$47,N38*$AI$47,$Z$48,N38*$AI$48,$Z$49,N38*$AI$49,$Z$50,N38*$AI$50,$Z$51,N38*$AI$51)</f>
        <v>0</v>
      </c>
      <c r="X38" s="5">
        <f>SUM(Tabella120581119312[[#This Row],[Quadrimestre nov22-feb23]:[Quadrimestre lug25-ott25]])</f>
        <v>0</v>
      </c>
      <c r="BT38" s="73"/>
      <c r="BU38" s="72" t="s">
        <v>192</v>
      </c>
      <c r="BV38" s="69" t="s">
        <v>193</v>
      </c>
      <c r="BW38" s="72" t="s">
        <v>114</v>
      </c>
      <c r="BX38" s="72"/>
      <c r="BY38" s="54"/>
      <c r="BZ38" s="52"/>
      <c r="CA38" s="52"/>
      <c r="CB38" s="52"/>
      <c r="CC38" s="52" t="s">
        <v>122</v>
      </c>
      <c r="CD38" s="52" t="s">
        <v>122</v>
      </c>
      <c r="CE38" s="52" t="s">
        <v>122</v>
      </c>
      <c r="CF38" s="52" t="s">
        <v>122</v>
      </c>
      <c r="CG38" s="52" t="s">
        <v>122</v>
      </c>
      <c r="CH38" s="52" t="s">
        <v>122</v>
      </c>
      <c r="CI38" s="52" t="s">
        <v>122</v>
      </c>
      <c r="CJ38" s="52" t="s">
        <v>122</v>
      </c>
      <c r="CK38" s="52" t="s">
        <v>122</v>
      </c>
      <c r="CL38" s="52"/>
      <c r="CM38" s="52"/>
      <c r="CN38" s="52"/>
      <c r="CO38" s="52"/>
      <c r="CP38" s="52"/>
      <c r="CQ38" s="52"/>
      <c r="CR38" s="66"/>
      <c r="CS38" s="53">
        <f>IF(BZ38="X",$DH38/COUNTA($BZ38:$CQ38),0) +  IF(CA38="X",$DH38/COUNTA($BZ38:$CQ38),0)</f>
        <v>0</v>
      </c>
      <c r="CT38" s="53">
        <f>IF(CB38="X",$DH38/COUNTA($BZ38:$CQ38),0) +  IF(CC38="X",$DH38/COUNTA($BZ38:$CQ38),0)</f>
        <v>0</v>
      </c>
      <c r="CU38" s="53">
        <f>IF(CD38="X",$DH38/COUNTA($BZ38:$CQ38),0) +  IF(CE38="X",$DH38/COUNTA($BZ38:$CQ38),0)</f>
        <v>0</v>
      </c>
      <c r="CV38" s="53">
        <f>IF(CF38="X",$DH38/COUNTA($BZ38:$CQ38),0) +  IF(CG38="X",$DH38/COUNTA($BZ38:$CQ38),0)</f>
        <v>0</v>
      </c>
      <c r="CW38" s="53">
        <f>IF(CH38="X",$DH38/COUNTA($BZ38:$CQ38),0) +  IF(CI38="X",$DH38/COUNTA($BZ38:$CQ38),0)</f>
        <v>0</v>
      </c>
      <c r="CX38" s="53">
        <f>IF(CJ38="X",$DH38/COUNTA($BZ38:$CQ38),0) +  IF(CK38="X",$DH38/COUNTA($BZ38:$CQ38),0)</f>
        <v>0</v>
      </c>
      <c r="CY38" s="53">
        <f>IF(CL38="X",$DH38/COUNTA($BZ38:$CQ38),0) +  IF(CM38="X",$DH38/COUNTA($BZ38:$CQ38),0)</f>
        <v>0</v>
      </c>
      <c r="CZ38" s="53">
        <f>IF(CN38="X",$DH38/COUNTA($BZ38:$CQ38),0) +  IF(CO38="X",$DH38/COUNTA($BZ38:$CQ38),0)</f>
        <v>0</v>
      </c>
      <c r="DA38" s="53">
        <f>IF(CP38="X",$DH38/COUNTA($BZ38:$CQ38),0) +  IF(CQ38="X",$DH38/COUNTA($BZ38:$CQ38),0)</f>
        <v>0</v>
      </c>
      <c r="DB38" s="67">
        <f>SUM(CS38:DA38)</f>
        <v>0</v>
      </c>
      <c r="DC38" s="57"/>
      <c r="DE38" s="66"/>
      <c r="DF38" s="106">
        <f t="shared" si="10"/>
        <v>0</v>
      </c>
      <c r="DG38" s="66"/>
      <c r="DH38" s="104">
        <f>DF38*UniPerugia!$B$4</f>
        <v>0</v>
      </c>
    </row>
    <row r="39" spans="2:112" ht="23.25">
      <c r="B39" s="5"/>
      <c r="C39" s="5"/>
      <c r="D39" s="5"/>
      <c r="E39" s="5"/>
      <c r="F39" s="5"/>
      <c r="G39" s="5"/>
      <c r="H39" s="5"/>
      <c r="I39" s="5"/>
      <c r="J39" s="5"/>
      <c r="K39" s="4"/>
      <c r="L39" s="4"/>
      <c r="M39" s="4"/>
      <c r="N39" s="4"/>
      <c r="O39" s="4">
        <f>_xlfn.SWITCH($D$4:$D$800,$Z$4,F39*$AA$4,$Z$5,F39*$AA$5,$Z$6,F39*$AA$6,$Z$7,F39*$AA$7,$Z$8,F39*$AA$8,$Z$9,F39*$AA$9,$Z$10,F39*$AA$10,$Z$11,F39*$AA$11,$Z$12,F39*$AA$12,$Z$13,F39*$AA$13,$Z$14,F39*$AA$14,$Z$15,F39*$AA$15,$Z$16,F39*$AA$16,$Z$17,F39*$AA$17,$Z$18,F39*$AA$18,$Z$19,F39*$AA$19,$Z$20,F39*$AA$20,$Z$21,F39*$AA$21,$Z$22,F39*$AA$22,$Z$23,F39*$AA$23,$Z$24,F39*$AA$24,$Z$25,F39*$AA$25,$Z$26,F39*$AA$26,$Z$27,F39*$AA$27,$Z$28,F39*$AA$28,$Z$29,F39*$AA$29,$Z$30,F39*$AA$30,$Z$31,F39*$AA$31,$Z$32,F39*$AA$32,$Z$33,F39*$AA$33,$Z$34,F39*$AA$34,$Z$35,F39*$AA$35,$Z$36,F39*$AA$36,$Z$37,F39*$AA$37,$Z$38,F39*$AA$38,$Z$39,F39*$AA$39,$Z$40,F39*$AA$40,$Z$41,F39*$AA$41,$Z$42,F39*$AA$42,$Z$43,F39*$AA$43,$Z$44,F39*$AA$44,$Z$45,F39*$AA$45,$Z$46,F39*$AA$46,$Z$47,F39*$AA$47,$Z$48,F39*$AA$48,$Z$49,F39*$AA$49,$Z$50,F39*$AA$50,$Z$51,F39*$AA$51,)</f>
        <v>0</v>
      </c>
      <c r="P39" s="4">
        <f>_xlfn.SWITCH($D$4:$D$800,$Z$4,G39*$AB$4,$Z$5,G39*$AB$5,$Z$6,G39*$AB$6,$Z$7,G39*$AB$7,$Z$8,G39*$AB$8,$Z$9,G39*$AB$9,$Z$10,G39*$AB$10,$Z$11,G39*$AB$11,$Z$12,G39*$AB$12,$Z$13,G39*$AB$13,$Z$14,G39*$AB$14,$Z$15,G39*$AB$15,$Z$16,G39*$AB$16,$Z$17,G39*$AB$17,$Z$18,G39*$AB$18,$Z$19,G39*$AB$19,$Z$20,G39*$AB$20,$Z$21,G39*$AB$21,$Z$22,G39*$AB$22,$Z$23,G39*$AB$23,$Z$24,G39*$AB$24,$Z$25,G39*$AB$25,$Z$26,G39*$AB$26,$Z$27,G39*$AB$27,$Z$28,G39*$AB$28,$Z$29,G39*$AB$29,$Z$30,G39*$AB$30,$Z$31,G39*$AB$31,$Z$32,G39*$AB$32,$Z$33,G39*$AB$33,$Z$34,G39*$AB$34,$Z$35,G39*$AB$35,$Z$36,G39*$AB$36,$Z$37,G39*$AB$37,$Z$38,G39*$AB$38,$Z$39,G39*$AB$39,$Z$40,G39*$AB$40,$Z$41,G39*$AB$41,$Z$42,G39*$AB$42,$Z$43,G39*$AB$43,$Z$44,G39*$AB$44,$Z$45,G39*$AB$45,$Z$46,G39*$AB$46,$Z$47,G39*$AB$47,$Z$48,G39*$AB$48,$Z$49,G39*$AB$49,$Z$50,G39*$AB$50,$Z$51,G39*$AB$51,)</f>
        <v>0</v>
      </c>
      <c r="Q39" s="4">
        <f>_xlfn.SWITCH($D$4:$D$800,$Z$4,H39*$AC$4,$Z$5,H39*$AC$5,$Z$6,H39*$AC$6,$Z$7,H39*$AC$7,$Z$8,H39*$AC$8,$Z$9,H39*$AC$9,$Z$10,H39*$AC$10,$Z$11,H39*$AC$11,$Z$12,H39*$AC$12,$Z$13,H39*$AC$13,$Z$14,H39*$AC$14,$Z$15,H39*$AC$15,$Z$16,H39*$AC$16,$Z$17,H39*$AC$17,$Z$18,H39*$AC$18,$Z$19,H39*$AC$19,$Z$20,H39*$AC$20,$Z$21,H39*$AC$21,$Z$22,H39*$AC$22,$Z$23,H39*$AC$23,$Z$24,H39*$AC$24,$Z$25,H39*$AC$25,$Z$26,H39*$AC$26,$Z$27,H39*$AC$27,$Z$28,H39*$AC$28,$Z$29,H39*$AC$29,$Z$30,H39*$AC$30,$Z$31,H39*$AC$31,$Z$32,H39*$AC$32,$Z$33,H39*$AC$33,$Z$34,H39*$AC$34,$Z$35,H39*$AC$35,$Z$36,H39*$AC$36,$Z$37,H39*$AC$37,$Z$38,H39*$AC$38,$Z$39,H39*$AC$39,$Z$40,H39*$AC$40,$Z$41,H39*$AC$41,$Z$42,H39*$AC$42,$Z$43,H39*$AC$43,$Z$44,H39*$AC$44,$Z$45,H39*$AC$45,$Z$46,H39*$AC$46,$Z$47,H39*$AC$47,$Z$48,H39*$AC$48,$Z$49,H39*$AC$49,$Z$50,H39*$AC$50,$Z$51,H39*$AC$51)</f>
        <v>0</v>
      </c>
      <c r="R39" s="4">
        <f>_xlfn.SWITCH($D$4:$D$800,$Z$4,I39*$AD$4,$Z$5,I39*$AD$5,$Z$6,I39*$AD$6,$Z$7,I39*$AD$7,$Z$8,I39*$AD$8,$Z$9,I39*$AD$9,$Z$10,I39*$AD$10,$Z$11,I39*$AD$11,$Z$12,I39*$AD$12,$Z$13,I39*$AD$13,$Z$14,I39*$AD$14,$Z$15,I39*$AD$15,$Z$16,I39*$AD$16,$Z$17,I39*$AD$17,$Z$18,I39*$AD$18,$Z$19,I39*$AD$19,$Z$20,I39*$AD$20,$Z$21,I39*$AD$21,$Z$22,I39*$AD$22,$Z$23,I39*$AD$23,$Z$24,I39*$AD$24,$Z$25,I39*$AD$25,$Z$26,I39*$AD$26,$Z$27,I39*$AD$27,$Z$28,I39*$AD$28,$Z$29,I39*$AD$29,$Z$30,I39*$AD$30,$Z$31,I39*$AD$31,$Z$32,I39*$AD$32,$Z$33,I39*$AD$33,$Z$34,I39*$AD$34,$Z$35,I39*$AD$35,$Z$36,I39*$AD$36,$Z$37,I39*$AD$37,$Z$38,I39*$AD$38,$Z$39,I39*$AD$39,$Z$40,I39*$AD$40,$Z$41,I39*$AD$41,$Z$42,I39*$AD$42,$Z$43,I39*$AD$43,$Z$44,I39*$AD$44,$Z$45,I39*$AD$45,$Z$46,I39*$AD$46,$Z$47,I39*$AD$47,$Z$48,I39*$AD$48,$Z$49,I39*$AD$49,$Z$50,I39*$AD$50,$Z$51,I39*$AD$51)</f>
        <v>0</v>
      </c>
      <c r="S39" s="4">
        <f>_xlfn.SWITCH($D$4:$D$800,$Z$4,J39*$AE$4,$Z$5,J39*$AE$5,$Z$6,J39*$AE$6,$Z$7,J39*$AE$7,$Z$8,J39*$AE$8,$Z$9,J39*$AE$9,$Z$10,J39*$AE$10,$Z$11,J39*$AE$11,$Z$12,J39*$AE$12,$Z$13,J39*$AE$13,$Z$14,J39*$AE$14,$Z$15,J39*$AE$15,$Z$16,J39*$AE$16,$Z$17,J39*$AE$17,$Z$18,J39*$AE$18,$Z$19,J39*$AE$19,$Z$20,J39*$AE$20,$Z$21,J39*$AE$21,$Z$22,J39*$AE$22,$Z$23,J39*$AE$23,$Z$24,J39*$AE$24,$Z$25,J39*$AE$25,$Z$26,J39*$AE$26,$Z$27,J39*$AE$27,$Z$28,J39*$AE$28,$Z$29,J39*$AE$29,$Z$30,J39*$AE$30,$Z$31,J39*$AE$31,$Z$32,J39*$AE$32,$Z$33,J39*$AE$33,$Z$34,J39*$AE$34,$Z$35,J39*$AE$35,$Z$36,J39*$AE$36,$Z$37,J39*$AE$37,$Z$38,J39*$AE$38,$Z$39,J39*$AE$39,$Z$40,J39*$AE$40,$Z$41,J39*$AE$41,$Z$42,J39*$AE$42,$Z$43,J39*$AE$43,$Z$44,J39*$AE$44,$Z$45,J39*$AE$45,$Z$46,J39*$AE$46,$Z$47,J39*$AE$47,$Z$48,J39*$AE$48,$Z$49,J39*$AE$49,$Z$50,J39*$AE$50,$Z$51,J39*$AE$51)</f>
        <v>0</v>
      </c>
      <c r="T39" s="5">
        <f>_xlfn.SWITCH($D$4:$D$800,$Z$4,K39*$AF$4,$Z$5,K39*$AF$5,$Z$6,K39*$AF$6,$Z$7,K39*$AF$7,$Z$8,K39*$AF$8,$Z$9,K39*$AF$9,$Z$10,K39*$AF$10,$Z$11,K39*$AF$11,$Z$12,K39*$AF$12,$Z$13,K39*$AF$13,$Z$14,K39*$AF$14,$Z$15,K39*$AF$15,$Z$16,K39*$AF$16,$Z$17,K39*$AF$17,$Z$18,K39*$AF$18,$Z$19,K39*$AF$19,$Z$20,K39*$AF$20,$Z$21,K39*$AF$21,$Z$22,K39*$AF$22,$Z$23,K39*$AF$23,$Z$24,K39*$AF$24,$Z$25,K39*$AF$25,$Z$26,K39*$AF$26,$Z$27,K39*$AF$27,$Z$28,K39*$AF$28,$Z$29,K39*$AF$29,$Z$30,K39*$AF$30,$Z$31,K39*$AF$31,$Z$32,K39*$AF$32,$Z$33,K39*$AF$33,$Z$34,K39*$AF$34,$Z$35,K39*$AF$35,$Z$36,K39*$AF$36,$Z$37,K39*$AF$37,$Z$38,K39*$AF$38,$Z$39,K39*$AF$39,$Z$40,K39*$AF$40,$Z$41,K39*$AF$41,$Z$42,K39*$AF$42,$Z$43,K39*$AF$43,$Z$44,K39*$AF$44,$Z$45,K39*$AF$45,$Z$46,K39*$AF$46,$Z$47,K39*$AF$47,$Z$48,K39*$AF$48,$Z$49,K39*$AF$49,$Z$50,K39*$AF$50,$Z$51,K39*$AF$51)</f>
        <v>0</v>
      </c>
      <c r="U39" s="5">
        <f>_xlfn.SWITCH($D$4:$D$800,$Z$4,L39*$AG$4,$Z$5,L39*$AG$5,$Z$6,L39*$AG$6,$Z$7,L39*$AG$7,$Z$8,L39*$AG$8,$Z$9,L39*$AG$9,$Z$10,L39*$AG$10,$Z$11,L39*$AG$11,$Z$12,L39*$AG$12,$Z$13,L39*$AG$13,$Z$14,L39*$AG$14,$Z$15,L39*$AG$15,$Z$16,L39*$AG$16,$Z$17,L39*$AG$17,$Z$18,L39*$AG$18,$Z$19,L39*$AG$19,$Z$20,L39*$AG$20,$Z$21,L39*$AG$21,$Z$22,L39*$AG$22,$Z$23,L39*$AG$23,$Z$24,L39*$AG$24,$Z$25,L39*$AG$25,$Z$26,L39*$AG$26,$Z$27,L39*$AG$27,$Z$28,L39*$AG$28,$Z$29,L39*$AG$29,$Z$30,L39*$AG$30,$Z$31,L39*$AG$31,$Z$32,L39*$AG$32,$Z$33,L39*$AG$33,$Z$34,L39*$AG$34,$Z$35,L39*$AG$35,$Z$36,L39*$AG$36,$Z$37,L39*$AG$37,$Z$38,L39*$AG$38,$Z$39,L39*$AG$39,$Z$40,L39*$AG$40,$Z$41,L39*$AG$41,$Z$42,L39*$AG$42,$Z$43,L39*$AG$43,$Z$44,L39*$AG$44,$Z$45,L39*$AG$45,$Z$46,L39*$AG$46,$Z$47,L39*$AG$47,$Z$48,L39*$AG$48,$Z$49,L39*$AG$49,$Z$50,L39*$AG$50,$Z$51,L39*$AG$51)</f>
        <v>0</v>
      </c>
      <c r="V39" s="5">
        <f>_xlfn.SWITCH($D$4:$D$800,$Z$4,M39*$AH$4,$Z$5,M39*$AH$5,$Z$6,M39*$AH$6,$Z$7,M39*$AH$7,$Z$8,M39*$AH$8,$Z$9,M39*$AH$9,$Z$10,M39*$AH$10,$Z$11,M39*$AH$11,$Z$12,M39*$AH$12,$Z$13,M39*$AH$13,$Z$14,M39*$AH$14,$Z$15,M39*$AH$15,$Z$16,M39*$AH$16,$Z$17,M39*$AH$17,$Z$18,M39*$AH$18,$Z$19,M39*$AH$19,$Z$20,M39*$AH$20,$Z$21,M39*$AH$21,$Z$22,M39*$AH$22,$Z$23,M39*$AH$23,$Z$24,M39*$AH$24,$Z$25,M39*$AH$25,$Z$26,M39*$AH$26,$Z$27,M39*$AH$27,$Z$28,M39*$AH$28,$Z$29,M39*$AH$29,$Z$30,M39*$AH$30,$Z$31,M39*$AH$31,$Z$32,M39*$AH$32,$Z$33,M39*$AH$33,$Z$34,M39*$AH$34,$Z$35,M39*$AH$35,$Z$36,M39*$AH$36,$Z$37,M39*$AH$37,$Z$38,M39*$AH$38,$Z$39,M39*$AH$39,$Z$40,M39*$AH$40,$Z$41,M39*$AH$41,$Z$42,M39*$AH$42,$Z$43,M39*$AH$43,$Z$44,M39*$AH$44,$Z$45,M39*$AH$45,$Z$46,M39*$AH$46,$Z$47,M39*$AH$47,$Z$48,M39*$AH$48,$Z$49,M39*$AH$49,$Z$50,M39*$AH$50,$Z$51,M39*$AH$51)</f>
        <v>0</v>
      </c>
      <c r="W39" s="5">
        <f>_xlfn.SWITCH($D$4:$D$800,$Z$4,N39*$AI$4,$Z$5,N39*$AI$5,$Z$6,N39*$AI$6,$Z$7,N39*$AI$7,$Z$8,N39*$AI$8,$Z$9,N39*$AI$9,$Z$10,N39*$AI$10,$Z$11,N39*$AI$11,$Z$12,N39*$AI$12,$Z$13,N39*$AI$13,$Z$14,N39*$AI$14,$Z$15,N39*$AI$15,$Z$16,N39*$AI$16,$Z$17,N39*$AI$17,$Z$18,N39*$AI$18,$Z$19,N39*$AI$19,$Z$20,N39*$AI$20,$Z$21,N39*$AI$21,$Z$22,N39*$AI$22,$Z$23,N39*$AI$23,$Z$24,N39*$AI$24,$Z$25,N39*$AI$25,$Z$26,N39*$AI$26,$Z$27,N39*$AI$27,$Z$28,N39*$AI$28,$Z$29,N39*$AI$29,$Z$30,N39*$AI$30,$Z$31,N39*$AI$31,$Z$32,N39*$AI$32,$Z$33,N39*$AI$33,$Z$34,N39*$AI$34,$Z$35,N39*$AI$35,$Z$36,N39*$AI$36,$Z$37,N39*$AI$37,$Z$38,N39*$AI$38,$Z$39,N39*$AI$39,$Z$40,N39*$AI$40,$Z$41,N39*$AI$41,$Z$42,N39*$AI$42,$Z$43,N39*$AI$43,$Z$44,N39*$AI$44,$Z$45,N39*$AI$45,$Z$46,N39*$AI$46,$Z$47,N39*$AI$47,$Z$48,N39*$AI$48,$Z$49,N39*$AI$49,$Z$50,N39*$AI$50,$Z$51,N39*$AI$51)</f>
        <v>0</v>
      </c>
      <c r="X39" s="5">
        <f>SUM(Tabella120581119312[[#This Row],[Quadrimestre nov22-feb23]:[Quadrimestre lug25-ott25]])</f>
        <v>0</v>
      </c>
      <c r="BT39" s="73"/>
      <c r="BU39" s="72" t="s">
        <v>194</v>
      </c>
      <c r="BV39" s="69" t="s">
        <v>195</v>
      </c>
      <c r="BW39" s="72" t="s">
        <v>114</v>
      </c>
      <c r="BX39" s="72"/>
      <c r="BY39" s="54"/>
      <c r="BZ39" s="52" t="s">
        <v>122</v>
      </c>
      <c r="CA39" s="52" t="s">
        <v>122</v>
      </c>
      <c r="CB39" s="52" t="s">
        <v>122</v>
      </c>
      <c r="CC39" s="52" t="s">
        <v>122</v>
      </c>
      <c r="CD39" s="52" t="s">
        <v>122</v>
      </c>
      <c r="CE39" s="52" t="s">
        <v>122</v>
      </c>
      <c r="CF39" s="52" t="s">
        <v>122</v>
      </c>
      <c r="CG39" s="52" t="s">
        <v>122</v>
      </c>
      <c r="CH39" s="52" t="s">
        <v>122</v>
      </c>
      <c r="CI39" s="52"/>
      <c r="CJ39" s="52"/>
      <c r="CK39" s="52"/>
      <c r="CL39" s="52"/>
      <c r="CM39" s="52"/>
      <c r="CN39" s="52"/>
      <c r="CO39" s="52"/>
      <c r="CP39" s="52"/>
      <c r="CQ39" s="52"/>
      <c r="CR39" s="66"/>
      <c r="CS39" s="53">
        <f>IF(BZ39="X",$DH39/COUNTA($BZ39:$CQ39),0) +  IF(CA39="X",$DH39/COUNTA($BZ39:$CQ39),0)</f>
        <v>0</v>
      </c>
      <c r="CT39" s="53">
        <f>IF(CB39="X",$DH39/COUNTA($BZ39:$CQ39),0) +  IF(CC39="X",$DH39/COUNTA($BZ39:$CQ39),0)</f>
        <v>0</v>
      </c>
      <c r="CU39" s="53">
        <f>IF(CD39="X",$DH39/COUNTA($BZ39:$CQ39),0) +  IF(CE39="X",$DH39/COUNTA($BZ39:$CQ39),0)</f>
        <v>0</v>
      </c>
      <c r="CV39" s="53">
        <f>IF(CF39="X",$DH39/COUNTA($BZ39:$CQ39),0) +  IF(CG39="X",$DH39/COUNTA($BZ39:$CQ39),0)</f>
        <v>0</v>
      </c>
      <c r="CW39" s="53">
        <f>IF(CH39="X",$DH39/COUNTA($BZ39:$CQ39),0) +  IF(CI39="X",$DH39/COUNTA($BZ39:$CQ39),0)</f>
        <v>0</v>
      </c>
      <c r="CX39" s="53">
        <f>IF(CJ39="X",$DH39/COUNTA($BZ39:$CQ39),0) +  IF(CK39="X",$DH39/COUNTA($BZ39:$CQ39),0)</f>
        <v>0</v>
      </c>
      <c r="CY39" s="53">
        <f>IF(CL39="X",$DH39/COUNTA($BZ39:$CQ39),0) +  IF(CM39="X",$DH39/COUNTA($BZ39:$CQ39),0)</f>
        <v>0</v>
      </c>
      <c r="CZ39" s="53">
        <f>IF(CN39="X",$DH39/COUNTA($BZ39:$CQ39),0) +  IF(CO39="X",$DH39/COUNTA($BZ39:$CQ39),0)</f>
        <v>0</v>
      </c>
      <c r="DA39" s="53">
        <f>IF(CP39="X",$DH39/COUNTA($BZ39:$CQ39),0) +  IF(CQ39="X",$DH39/COUNTA($BZ39:$CQ39),0)</f>
        <v>0</v>
      </c>
      <c r="DB39" s="67">
        <f>SUM(CS39:DA39)</f>
        <v>0</v>
      </c>
      <c r="DC39" s="57"/>
      <c r="DE39" s="66"/>
      <c r="DF39" s="106">
        <f t="shared" si="10"/>
        <v>0</v>
      </c>
      <c r="DG39" s="66"/>
      <c r="DH39" s="104">
        <f>DF39*UniPerugia!$B$4</f>
        <v>0</v>
      </c>
    </row>
    <row r="40" spans="2:112" ht="23.25">
      <c r="B40" s="5"/>
      <c r="C40" s="5"/>
      <c r="D40" s="5"/>
      <c r="E40" s="5"/>
      <c r="F40" s="5"/>
      <c r="G40" s="5"/>
      <c r="H40" s="5"/>
      <c r="I40" s="5"/>
      <c r="J40" s="5"/>
      <c r="K40" s="4"/>
      <c r="L40" s="4"/>
      <c r="M40" s="4"/>
      <c r="N40" s="4"/>
      <c r="O40" s="4">
        <f>_xlfn.SWITCH($D$4:$D$800,$Z$4,F40*$AA$4,$Z$5,F40*$AA$5,$Z$6,F40*$AA$6,$Z$7,F40*$AA$7,$Z$8,F40*$AA$8,$Z$9,F40*$AA$9,$Z$10,F40*$AA$10,$Z$11,F40*$AA$11,$Z$12,F40*$AA$12,$Z$13,F40*$AA$13,$Z$14,F40*$AA$14,$Z$15,F40*$AA$15,$Z$16,F40*$AA$16,$Z$17,F40*$AA$17,$Z$18,F40*$AA$18,$Z$19,F40*$AA$19,$Z$20,F40*$AA$20,$Z$21,F40*$AA$21,$Z$22,F40*$AA$22,$Z$23,F40*$AA$23,$Z$24,F40*$AA$24,$Z$25,F40*$AA$25,$Z$26,F40*$AA$26,$Z$27,F40*$AA$27,$Z$28,F40*$AA$28,$Z$29,F40*$AA$29,$Z$30,F40*$AA$30,$Z$31,F40*$AA$31,$Z$32,F40*$AA$32,$Z$33,F40*$AA$33,$Z$34,F40*$AA$34,$Z$35,F40*$AA$35,$Z$36,F40*$AA$36,$Z$37,F40*$AA$37,$Z$38,F40*$AA$38,$Z$39,F40*$AA$39,$Z$40,F40*$AA$40,$Z$41,F40*$AA$41,$Z$42,F40*$AA$42,$Z$43,F40*$AA$43,$Z$44,F40*$AA$44,$Z$45,F40*$AA$45,$Z$46,F40*$AA$46,$Z$47,F40*$AA$47,$Z$48,F40*$AA$48,$Z$49,F40*$AA$49,$Z$50,F40*$AA$50,$Z$51,F40*$AA$51,)</f>
        <v>0</v>
      </c>
      <c r="P40" s="4">
        <f>_xlfn.SWITCH($D$4:$D$800,$Z$4,G40*$AB$4,$Z$5,G40*$AB$5,$Z$6,G40*$AB$6,$Z$7,G40*$AB$7,$Z$8,G40*$AB$8,$Z$9,G40*$AB$9,$Z$10,G40*$AB$10,$Z$11,G40*$AB$11,$Z$12,G40*$AB$12,$Z$13,G40*$AB$13,$Z$14,G40*$AB$14,$Z$15,G40*$AB$15,$Z$16,G40*$AB$16,$Z$17,G40*$AB$17,$Z$18,G40*$AB$18,$Z$19,G40*$AB$19,$Z$20,G40*$AB$20,$Z$21,G40*$AB$21,$Z$22,G40*$AB$22,$Z$23,G40*$AB$23,$Z$24,G40*$AB$24,$Z$25,G40*$AB$25,$Z$26,G40*$AB$26,$Z$27,G40*$AB$27,$Z$28,G40*$AB$28,$Z$29,G40*$AB$29,$Z$30,G40*$AB$30,$Z$31,G40*$AB$31,$Z$32,G40*$AB$32,$Z$33,G40*$AB$33,$Z$34,G40*$AB$34,$Z$35,G40*$AB$35,$Z$36,G40*$AB$36,$Z$37,G40*$AB$37,$Z$38,G40*$AB$38,$Z$39,G40*$AB$39,$Z$40,G40*$AB$40,$Z$41,G40*$AB$41,$Z$42,G40*$AB$42,$Z$43,G40*$AB$43,$Z$44,G40*$AB$44,$Z$45,G40*$AB$45,$Z$46,G40*$AB$46,$Z$47,G40*$AB$47,$Z$48,G40*$AB$48,$Z$49,G40*$AB$49,$Z$50,G40*$AB$50,$Z$51,G40*$AB$51,)</f>
        <v>0</v>
      </c>
      <c r="Q40" s="4">
        <f>_xlfn.SWITCH($D$4:$D$800,$Z$4,H40*$AC$4,$Z$5,H40*$AC$5,$Z$6,H40*$AC$6,$Z$7,H40*$AC$7,$Z$8,H40*$AC$8,$Z$9,H40*$AC$9,$Z$10,H40*$AC$10,$Z$11,H40*$AC$11,$Z$12,H40*$AC$12,$Z$13,H40*$AC$13,$Z$14,H40*$AC$14,$Z$15,H40*$AC$15,$Z$16,H40*$AC$16,$Z$17,H40*$AC$17,$Z$18,H40*$AC$18,$Z$19,H40*$AC$19,$Z$20,H40*$AC$20,$Z$21,H40*$AC$21,$Z$22,H40*$AC$22,$Z$23,H40*$AC$23,$Z$24,H40*$AC$24,$Z$25,H40*$AC$25,$Z$26,H40*$AC$26,$Z$27,H40*$AC$27,$Z$28,H40*$AC$28,$Z$29,H40*$AC$29,$Z$30,H40*$AC$30,$Z$31,H40*$AC$31,$Z$32,H40*$AC$32,$Z$33,H40*$AC$33,$Z$34,H40*$AC$34,$Z$35,H40*$AC$35,$Z$36,H40*$AC$36,$Z$37,H40*$AC$37,$Z$38,H40*$AC$38,$Z$39,H40*$AC$39,$Z$40,H40*$AC$40,$Z$41,H40*$AC$41,$Z$42,H40*$AC$42,$Z$43,H40*$AC$43,$Z$44,H40*$AC$44,$Z$45,H40*$AC$45,$Z$46,H40*$AC$46,$Z$47,H40*$AC$47,$Z$48,H40*$AC$48,$Z$49,H40*$AC$49,$Z$50,H40*$AC$50,$Z$51,H40*$AC$51)</f>
        <v>0</v>
      </c>
      <c r="R40" s="4">
        <f>_xlfn.SWITCH($D$4:$D$800,$Z$4,I40*$AD$4,$Z$5,I40*$AD$5,$Z$6,I40*$AD$6,$Z$7,I40*$AD$7,$Z$8,I40*$AD$8,$Z$9,I40*$AD$9,$Z$10,I40*$AD$10,$Z$11,I40*$AD$11,$Z$12,I40*$AD$12,$Z$13,I40*$AD$13,$Z$14,I40*$AD$14,$Z$15,I40*$AD$15,$Z$16,I40*$AD$16,$Z$17,I40*$AD$17,$Z$18,I40*$AD$18,$Z$19,I40*$AD$19,$Z$20,I40*$AD$20,$Z$21,I40*$AD$21,$Z$22,I40*$AD$22,$Z$23,I40*$AD$23,$Z$24,I40*$AD$24,$Z$25,I40*$AD$25,$Z$26,I40*$AD$26,$Z$27,I40*$AD$27,$Z$28,I40*$AD$28,$Z$29,I40*$AD$29,$Z$30,I40*$AD$30,$Z$31,I40*$AD$31,$Z$32,I40*$AD$32,$Z$33,I40*$AD$33,$Z$34,I40*$AD$34,$Z$35,I40*$AD$35,$Z$36,I40*$AD$36,$Z$37,I40*$AD$37,$Z$38,I40*$AD$38,$Z$39,I40*$AD$39,$Z$40,I40*$AD$40,$Z$41,I40*$AD$41,$Z$42,I40*$AD$42,$Z$43,I40*$AD$43,$Z$44,I40*$AD$44,$Z$45,I40*$AD$45,$Z$46,I40*$AD$46,$Z$47,I40*$AD$47,$Z$48,I40*$AD$48,$Z$49,I40*$AD$49,$Z$50,I40*$AD$50,$Z$51,I40*$AD$51)</f>
        <v>0</v>
      </c>
      <c r="S40" s="4">
        <f>_xlfn.SWITCH($D$4:$D$800,$Z$4,J40*$AE$4,$Z$5,J40*$AE$5,$Z$6,J40*$AE$6,$Z$7,J40*$AE$7,$Z$8,J40*$AE$8,$Z$9,J40*$AE$9,$Z$10,J40*$AE$10,$Z$11,J40*$AE$11,$Z$12,J40*$AE$12,$Z$13,J40*$AE$13,$Z$14,J40*$AE$14,$Z$15,J40*$AE$15,$Z$16,J40*$AE$16,$Z$17,J40*$AE$17,$Z$18,J40*$AE$18,$Z$19,J40*$AE$19,$Z$20,J40*$AE$20,$Z$21,J40*$AE$21,$Z$22,J40*$AE$22,$Z$23,J40*$AE$23,$Z$24,J40*$AE$24,$Z$25,J40*$AE$25,$Z$26,J40*$AE$26,$Z$27,J40*$AE$27,$Z$28,J40*$AE$28,$Z$29,J40*$AE$29,$Z$30,J40*$AE$30,$Z$31,J40*$AE$31,$Z$32,J40*$AE$32,$Z$33,J40*$AE$33,$Z$34,J40*$AE$34,$Z$35,J40*$AE$35,$Z$36,J40*$AE$36,$Z$37,J40*$AE$37,$Z$38,J40*$AE$38,$Z$39,J40*$AE$39,$Z$40,J40*$AE$40,$Z$41,J40*$AE$41,$Z$42,J40*$AE$42,$Z$43,J40*$AE$43,$Z$44,J40*$AE$44,$Z$45,J40*$AE$45,$Z$46,J40*$AE$46,$Z$47,J40*$AE$47,$Z$48,J40*$AE$48,$Z$49,J40*$AE$49,$Z$50,J40*$AE$50,$Z$51,J40*$AE$51)</f>
        <v>0</v>
      </c>
      <c r="T40" s="5">
        <f>_xlfn.SWITCH($D$4:$D$800,$Z$4,K40*$AF$4,$Z$5,K40*$AF$5,$Z$6,K40*$AF$6,$Z$7,K40*$AF$7,$Z$8,K40*$AF$8,$Z$9,K40*$AF$9,$Z$10,K40*$AF$10,$Z$11,K40*$AF$11,$Z$12,K40*$AF$12,$Z$13,K40*$AF$13,$Z$14,K40*$AF$14,$Z$15,K40*$AF$15,$Z$16,K40*$AF$16,$Z$17,K40*$AF$17,$Z$18,K40*$AF$18,$Z$19,K40*$AF$19,$Z$20,K40*$AF$20,$Z$21,K40*$AF$21,$Z$22,K40*$AF$22,$Z$23,K40*$AF$23,$Z$24,K40*$AF$24,$Z$25,K40*$AF$25,$Z$26,K40*$AF$26,$Z$27,K40*$AF$27,$Z$28,K40*$AF$28,$Z$29,K40*$AF$29,$Z$30,K40*$AF$30,$Z$31,K40*$AF$31,$Z$32,K40*$AF$32,$Z$33,K40*$AF$33,$Z$34,K40*$AF$34,$Z$35,K40*$AF$35,$Z$36,K40*$AF$36,$Z$37,K40*$AF$37,$Z$38,K40*$AF$38,$Z$39,K40*$AF$39,$Z$40,K40*$AF$40,$Z$41,K40*$AF$41,$Z$42,K40*$AF$42,$Z$43,K40*$AF$43,$Z$44,K40*$AF$44,$Z$45,K40*$AF$45,$Z$46,K40*$AF$46,$Z$47,K40*$AF$47,$Z$48,K40*$AF$48,$Z$49,K40*$AF$49,$Z$50,K40*$AF$50,$Z$51,K40*$AF$51)</f>
        <v>0</v>
      </c>
      <c r="U40" s="5">
        <f>_xlfn.SWITCH($D$4:$D$800,$Z$4,L40*$AG$4,$Z$5,L40*$AG$5,$Z$6,L40*$AG$6,$Z$7,L40*$AG$7,$Z$8,L40*$AG$8,$Z$9,L40*$AG$9,$Z$10,L40*$AG$10,$Z$11,L40*$AG$11,$Z$12,L40*$AG$12,$Z$13,L40*$AG$13,$Z$14,L40*$AG$14,$Z$15,L40*$AG$15,$Z$16,L40*$AG$16,$Z$17,L40*$AG$17,$Z$18,L40*$AG$18,$Z$19,L40*$AG$19,$Z$20,L40*$AG$20,$Z$21,L40*$AG$21,$Z$22,L40*$AG$22,$Z$23,L40*$AG$23,$Z$24,L40*$AG$24,$Z$25,L40*$AG$25,$Z$26,L40*$AG$26,$Z$27,L40*$AG$27,$Z$28,L40*$AG$28,$Z$29,L40*$AG$29,$Z$30,L40*$AG$30,$Z$31,L40*$AG$31,$Z$32,L40*$AG$32,$Z$33,L40*$AG$33,$Z$34,L40*$AG$34,$Z$35,L40*$AG$35,$Z$36,L40*$AG$36,$Z$37,L40*$AG$37,$Z$38,L40*$AG$38,$Z$39,L40*$AG$39,$Z$40,L40*$AG$40,$Z$41,L40*$AG$41,$Z$42,L40*$AG$42,$Z$43,L40*$AG$43,$Z$44,L40*$AG$44,$Z$45,L40*$AG$45,$Z$46,L40*$AG$46,$Z$47,L40*$AG$47,$Z$48,L40*$AG$48,$Z$49,L40*$AG$49,$Z$50,L40*$AG$50,$Z$51,L40*$AG$51)</f>
        <v>0</v>
      </c>
      <c r="V40" s="5">
        <f>_xlfn.SWITCH($D$4:$D$800,$Z$4,M40*$AH$4,$Z$5,M40*$AH$5,$Z$6,M40*$AH$6,$Z$7,M40*$AH$7,$Z$8,M40*$AH$8,$Z$9,M40*$AH$9,$Z$10,M40*$AH$10,$Z$11,M40*$AH$11,$Z$12,M40*$AH$12,$Z$13,M40*$AH$13,$Z$14,M40*$AH$14,$Z$15,M40*$AH$15,$Z$16,M40*$AH$16,$Z$17,M40*$AH$17,$Z$18,M40*$AH$18,$Z$19,M40*$AH$19,$Z$20,M40*$AH$20,$Z$21,M40*$AH$21,$Z$22,M40*$AH$22,$Z$23,M40*$AH$23,$Z$24,M40*$AH$24,$Z$25,M40*$AH$25,$Z$26,M40*$AH$26,$Z$27,M40*$AH$27,$Z$28,M40*$AH$28,$Z$29,M40*$AH$29,$Z$30,M40*$AH$30,$Z$31,M40*$AH$31,$Z$32,M40*$AH$32,$Z$33,M40*$AH$33,$Z$34,M40*$AH$34,$Z$35,M40*$AH$35,$Z$36,M40*$AH$36,$Z$37,M40*$AH$37,$Z$38,M40*$AH$38,$Z$39,M40*$AH$39,$Z$40,M40*$AH$40,$Z$41,M40*$AH$41,$Z$42,M40*$AH$42,$Z$43,M40*$AH$43,$Z$44,M40*$AH$44,$Z$45,M40*$AH$45,$Z$46,M40*$AH$46,$Z$47,M40*$AH$47,$Z$48,M40*$AH$48,$Z$49,M40*$AH$49,$Z$50,M40*$AH$50,$Z$51,M40*$AH$51)</f>
        <v>0</v>
      </c>
      <c r="W40" s="5">
        <f>_xlfn.SWITCH($D$4:$D$800,$Z$4,N40*$AI$4,$Z$5,N40*$AI$5,$Z$6,N40*$AI$6,$Z$7,N40*$AI$7,$Z$8,N40*$AI$8,$Z$9,N40*$AI$9,$Z$10,N40*$AI$10,$Z$11,N40*$AI$11,$Z$12,N40*$AI$12,$Z$13,N40*$AI$13,$Z$14,N40*$AI$14,$Z$15,N40*$AI$15,$Z$16,N40*$AI$16,$Z$17,N40*$AI$17,$Z$18,N40*$AI$18,$Z$19,N40*$AI$19,$Z$20,N40*$AI$20,$Z$21,N40*$AI$21,$Z$22,N40*$AI$22,$Z$23,N40*$AI$23,$Z$24,N40*$AI$24,$Z$25,N40*$AI$25,$Z$26,N40*$AI$26,$Z$27,N40*$AI$27,$Z$28,N40*$AI$28,$Z$29,N40*$AI$29,$Z$30,N40*$AI$30,$Z$31,N40*$AI$31,$Z$32,N40*$AI$32,$Z$33,N40*$AI$33,$Z$34,N40*$AI$34,$Z$35,N40*$AI$35,$Z$36,N40*$AI$36,$Z$37,N40*$AI$37,$Z$38,N40*$AI$38,$Z$39,N40*$AI$39,$Z$40,N40*$AI$40,$Z$41,N40*$AI$41,$Z$42,N40*$AI$42,$Z$43,N40*$AI$43,$Z$44,N40*$AI$44,$Z$45,N40*$AI$45,$Z$46,N40*$AI$46,$Z$47,N40*$AI$47,$Z$48,N40*$AI$48,$Z$49,N40*$AI$49,$Z$50,N40*$AI$50,$Z$51,N40*$AI$51)</f>
        <v>0</v>
      </c>
      <c r="X40" s="5">
        <f>SUM(Tabella120581119312[[#This Row],[Quadrimestre nov22-feb23]:[Quadrimestre lug25-ott25]])</f>
        <v>0</v>
      </c>
      <c r="BT40" s="73"/>
      <c r="BU40" s="70" t="s">
        <v>196</v>
      </c>
      <c r="BV40" s="73"/>
      <c r="BW40" s="72" t="s">
        <v>114</v>
      </c>
      <c r="BX40" s="70" t="s">
        <v>197</v>
      </c>
      <c r="BY40" s="54"/>
      <c r="BZ40" s="52"/>
      <c r="CA40" s="52"/>
      <c r="CB40" s="52"/>
      <c r="CC40" s="52"/>
      <c r="CD40" s="52"/>
      <c r="CE40" s="52"/>
      <c r="CF40" s="53"/>
      <c r="CG40" s="53"/>
      <c r="CH40" s="53"/>
      <c r="CI40" s="52"/>
      <c r="CJ40" s="52"/>
      <c r="CK40" s="52"/>
      <c r="CL40" s="52"/>
      <c r="CM40" s="52"/>
      <c r="CN40" s="52"/>
      <c r="CO40" s="52"/>
      <c r="CP40" s="52"/>
      <c r="CQ40" s="52"/>
      <c r="CR40" s="66"/>
      <c r="CS40" s="53">
        <f>IF(BZ40="X",$DH40/COUNTA($BZ40:$CQ40),0) +  IF(CA40="X",$DH40/COUNTA($BZ40:$CQ40),0)</f>
        <v>0</v>
      </c>
      <c r="CT40" s="53">
        <f>IF(CB40="X",$DH40/COUNTA($BZ40:$CQ40),0) +  IF(CC40="X",$DH40/COUNTA($BZ40:$CQ40),0)</f>
        <v>0</v>
      </c>
      <c r="CU40" s="53">
        <f>IF(CD40="X",$DH40/COUNTA($BZ40:$CQ40),0) +  IF(CE40="X",$DH40/COUNTA($BZ40:$CQ40),0)</f>
        <v>0</v>
      </c>
      <c r="CV40" s="53">
        <f>IF(CF40="X",$DH40/COUNTA($BZ40:$CQ40),0) +  IF(CG40="X",$DH40/COUNTA($BZ40:$CQ40),0)</f>
        <v>0</v>
      </c>
      <c r="CW40" s="53">
        <f>IF(CH40="X",$DH40/COUNTA($BZ40:$CQ40),0) +  IF(CI40="X",$DH40/COUNTA($BZ40:$CQ40),0)</f>
        <v>0</v>
      </c>
      <c r="CX40" s="53">
        <f>IF(CJ40="X",$DH40/COUNTA($BZ40:$CQ40),0) +  IF(CK40="X",$DH40/COUNTA($BZ40:$CQ40),0)</f>
        <v>0</v>
      </c>
      <c r="CY40" s="53">
        <f>IF(CL40="X",$DH40/COUNTA($BZ40:$CQ40),0) +  IF(CM40="X",$DH40/COUNTA($BZ40:$CQ40),0)</f>
        <v>0</v>
      </c>
      <c r="CZ40" s="53">
        <f>IF(CN40="X",$DH40/COUNTA($BZ40:$CQ40),0) +  IF(CO40="X",$DH40/COUNTA($BZ40:$CQ40),0)</f>
        <v>0</v>
      </c>
      <c r="DA40" s="53">
        <f>IF(CP40="X",$DH40/COUNTA($BZ40:$CQ40),0) +  IF(CQ40="X",$DH40/COUNTA($BZ40:$CQ40),0)</f>
        <v>0</v>
      </c>
      <c r="DB40" s="67">
        <f>SUM(CS40:DA40)</f>
        <v>0</v>
      </c>
      <c r="DC40" s="57"/>
      <c r="DE40" s="66"/>
      <c r="DF40" s="106">
        <f t="shared" si="10"/>
        <v>0</v>
      </c>
      <c r="DG40" s="66"/>
      <c r="DH40" s="104">
        <f>DF40*UniPerugia!$B$4</f>
        <v>0</v>
      </c>
    </row>
    <row r="41" spans="2:112" ht="23.25">
      <c r="B41" s="5"/>
      <c r="C41" s="5"/>
      <c r="D41" s="5"/>
      <c r="E41" s="5"/>
      <c r="F41" s="5"/>
      <c r="G41" s="5"/>
      <c r="H41" s="5"/>
      <c r="I41" s="5"/>
      <c r="J41" s="5"/>
      <c r="K41" s="4"/>
      <c r="L41" s="4"/>
      <c r="M41" s="4"/>
      <c r="N41" s="4"/>
      <c r="O41" s="4">
        <f>_xlfn.SWITCH($D$4:$D$800,$Z$4,F41*$AA$4,$Z$5,F41*$AA$5,$Z$6,F41*$AA$6,$Z$7,F41*$AA$7,$Z$8,F41*$AA$8,$Z$9,F41*$AA$9,$Z$10,F41*$AA$10,$Z$11,F41*$AA$11,$Z$12,F41*$AA$12,$Z$13,F41*$AA$13,$Z$14,F41*$AA$14,$Z$15,F41*$AA$15,$Z$16,F41*$AA$16,$Z$17,F41*$AA$17,$Z$18,F41*$AA$18,$Z$19,F41*$AA$19,$Z$20,F41*$AA$20,$Z$21,F41*$AA$21,$Z$22,F41*$AA$22,$Z$23,F41*$AA$23,$Z$24,F41*$AA$24,$Z$25,F41*$AA$25,$Z$26,F41*$AA$26,$Z$27,F41*$AA$27,$Z$28,F41*$AA$28,$Z$29,F41*$AA$29,$Z$30,F41*$AA$30,$Z$31,F41*$AA$31,$Z$32,F41*$AA$32,$Z$33,F41*$AA$33,$Z$34,F41*$AA$34,$Z$35,F41*$AA$35,$Z$36,F41*$AA$36,$Z$37,F41*$AA$37,$Z$38,F41*$AA$38,$Z$39,F41*$AA$39,$Z$40,F41*$AA$40,$Z$41,F41*$AA$41,$Z$42,F41*$AA$42,$Z$43,F41*$AA$43,$Z$44,F41*$AA$44,$Z$45,F41*$AA$45,$Z$46,F41*$AA$46,$Z$47,F41*$AA$47,$Z$48,F41*$AA$48,$Z$49,F41*$AA$49,$Z$50,F41*$AA$50,$Z$51,F41*$AA$51,)</f>
        <v>0</v>
      </c>
      <c r="P41" s="4">
        <f>_xlfn.SWITCH($D$4:$D$800,$Z$4,G41*$AB$4,$Z$5,G41*$AB$5,$Z$6,G41*$AB$6,$Z$7,G41*$AB$7,$Z$8,G41*$AB$8,$Z$9,G41*$AB$9,$Z$10,G41*$AB$10,$Z$11,G41*$AB$11,$Z$12,G41*$AB$12,$Z$13,G41*$AB$13,$Z$14,G41*$AB$14,$Z$15,G41*$AB$15,$Z$16,G41*$AB$16,$Z$17,G41*$AB$17,$Z$18,G41*$AB$18,$Z$19,G41*$AB$19,$Z$20,G41*$AB$20,$Z$21,G41*$AB$21,$Z$22,G41*$AB$22,$Z$23,G41*$AB$23,$Z$24,G41*$AB$24,$Z$25,G41*$AB$25,$Z$26,G41*$AB$26,$Z$27,G41*$AB$27,$Z$28,G41*$AB$28,$Z$29,G41*$AB$29,$Z$30,G41*$AB$30,$Z$31,G41*$AB$31,$Z$32,G41*$AB$32,$Z$33,G41*$AB$33,$Z$34,G41*$AB$34,$Z$35,G41*$AB$35,$Z$36,G41*$AB$36,$Z$37,G41*$AB$37,$Z$38,G41*$AB$38,$Z$39,G41*$AB$39,$Z$40,G41*$AB$40,$Z$41,G41*$AB$41,$Z$42,G41*$AB$42,$Z$43,G41*$AB$43,$Z$44,G41*$AB$44,$Z$45,G41*$AB$45,$Z$46,G41*$AB$46,$Z$47,G41*$AB$47,$Z$48,G41*$AB$48,$Z$49,G41*$AB$49,$Z$50,G41*$AB$50,$Z$51,G41*$AB$51,)</f>
        <v>0</v>
      </c>
      <c r="Q41" s="4">
        <f>_xlfn.SWITCH($D$4:$D$800,$Z$4,H41*$AC$4,$Z$5,H41*$AC$5,$Z$6,H41*$AC$6,$Z$7,H41*$AC$7,$Z$8,H41*$AC$8,$Z$9,H41*$AC$9,$Z$10,H41*$AC$10,$Z$11,H41*$AC$11,$Z$12,H41*$AC$12,$Z$13,H41*$AC$13,$Z$14,H41*$AC$14,$Z$15,H41*$AC$15,$Z$16,H41*$AC$16,$Z$17,H41*$AC$17,$Z$18,H41*$AC$18,$Z$19,H41*$AC$19,$Z$20,H41*$AC$20,$Z$21,H41*$AC$21,$Z$22,H41*$AC$22,$Z$23,H41*$AC$23,$Z$24,H41*$AC$24,$Z$25,H41*$AC$25,$Z$26,H41*$AC$26,$Z$27,H41*$AC$27,$Z$28,H41*$AC$28,$Z$29,H41*$AC$29,$Z$30,H41*$AC$30,$Z$31,H41*$AC$31,$Z$32,H41*$AC$32,$Z$33,H41*$AC$33,$Z$34,H41*$AC$34,$Z$35,H41*$AC$35,$Z$36,H41*$AC$36,$Z$37,H41*$AC$37,$Z$38,H41*$AC$38,$Z$39,H41*$AC$39,$Z$40,H41*$AC$40,$Z$41,H41*$AC$41,$Z$42,H41*$AC$42,$Z$43,H41*$AC$43,$Z$44,H41*$AC$44,$Z$45,H41*$AC$45,$Z$46,H41*$AC$46,$Z$47,H41*$AC$47,$Z$48,H41*$AC$48,$Z$49,H41*$AC$49,$Z$50,H41*$AC$50,$Z$51,H41*$AC$51)</f>
        <v>0</v>
      </c>
      <c r="R41" s="4">
        <f>_xlfn.SWITCH($D$4:$D$800,$Z$4,I41*$AD$4,$Z$5,I41*$AD$5,$Z$6,I41*$AD$6,$Z$7,I41*$AD$7,$Z$8,I41*$AD$8,$Z$9,I41*$AD$9,$Z$10,I41*$AD$10,$Z$11,I41*$AD$11,$Z$12,I41*$AD$12,$Z$13,I41*$AD$13,$Z$14,I41*$AD$14,$Z$15,I41*$AD$15,$Z$16,I41*$AD$16,$Z$17,I41*$AD$17,$Z$18,I41*$AD$18,$Z$19,I41*$AD$19,$Z$20,I41*$AD$20,$Z$21,I41*$AD$21,$Z$22,I41*$AD$22,$Z$23,I41*$AD$23,$Z$24,I41*$AD$24,$Z$25,I41*$AD$25,$Z$26,I41*$AD$26,$Z$27,I41*$AD$27,$Z$28,I41*$AD$28,$Z$29,I41*$AD$29,$Z$30,I41*$AD$30,$Z$31,I41*$AD$31,$Z$32,I41*$AD$32,$Z$33,I41*$AD$33,$Z$34,I41*$AD$34,$Z$35,I41*$AD$35,$Z$36,I41*$AD$36,$Z$37,I41*$AD$37,$Z$38,I41*$AD$38,$Z$39,I41*$AD$39,$Z$40,I41*$AD$40,$Z$41,I41*$AD$41,$Z$42,I41*$AD$42,$Z$43,I41*$AD$43,$Z$44,I41*$AD$44,$Z$45,I41*$AD$45,$Z$46,I41*$AD$46,$Z$47,I41*$AD$47,$Z$48,I41*$AD$48,$Z$49,I41*$AD$49,$Z$50,I41*$AD$50,$Z$51,I41*$AD$51)</f>
        <v>0</v>
      </c>
      <c r="S41" s="4">
        <f>_xlfn.SWITCH($D$4:$D$800,$Z$4,J41*$AE$4,$Z$5,J41*$AE$5,$Z$6,J41*$AE$6,$Z$7,J41*$AE$7,$Z$8,J41*$AE$8,$Z$9,J41*$AE$9,$Z$10,J41*$AE$10,$Z$11,J41*$AE$11,$Z$12,J41*$AE$12,$Z$13,J41*$AE$13,$Z$14,J41*$AE$14,$Z$15,J41*$AE$15,$Z$16,J41*$AE$16,$Z$17,J41*$AE$17,$Z$18,J41*$AE$18,$Z$19,J41*$AE$19,$Z$20,J41*$AE$20,$Z$21,J41*$AE$21,$Z$22,J41*$AE$22,$Z$23,J41*$AE$23,$Z$24,J41*$AE$24,$Z$25,J41*$AE$25,$Z$26,J41*$AE$26,$Z$27,J41*$AE$27,$Z$28,J41*$AE$28,$Z$29,J41*$AE$29,$Z$30,J41*$AE$30,$Z$31,J41*$AE$31,$Z$32,J41*$AE$32,$Z$33,J41*$AE$33,$Z$34,J41*$AE$34,$Z$35,J41*$AE$35,$Z$36,J41*$AE$36,$Z$37,J41*$AE$37,$Z$38,J41*$AE$38,$Z$39,J41*$AE$39,$Z$40,J41*$AE$40,$Z$41,J41*$AE$41,$Z$42,J41*$AE$42,$Z$43,J41*$AE$43,$Z$44,J41*$AE$44,$Z$45,J41*$AE$45,$Z$46,J41*$AE$46,$Z$47,J41*$AE$47,$Z$48,J41*$AE$48,$Z$49,J41*$AE$49,$Z$50,J41*$AE$50,$Z$51,J41*$AE$51)</f>
        <v>0</v>
      </c>
      <c r="T41" s="5">
        <f>_xlfn.SWITCH($D$4:$D$800,$Z$4,K41*$AF$4,$Z$5,K41*$AF$5,$Z$6,K41*$AF$6,$Z$7,K41*$AF$7,$Z$8,K41*$AF$8,$Z$9,K41*$AF$9,$Z$10,K41*$AF$10,$Z$11,K41*$AF$11,$Z$12,K41*$AF$12,$Z$13,K41*$AF$13,$Z$14,K41*$AF$14,$Z$15,K41*$AF$15,$Z$16,K41*$AF$16,$Z$17,K41*$AF$17,$Z$18,K41*$AF$18,$Z$19,K41*$AF$19,$Z$20,K41*$AF$20,$Z$21,K41*$AF$21,$Z$22,K41*$AF$22,$Z$23,K41*$AF$23,$Z$24,K41*$AF$24,$Z$25,K41*$AF$25,$Z$26,K41*$AF$26,$Z$27,K41*$AF$27,$Z$28,K41*$AF$28,$Z$29,K41*$AF$29,$Z$30,K41*$AF$30,$Z$31,K41*$AF$31,$Z$32,K41*$AF$32,$Z$33,K41*$AF$33,$Z$34,K41*$AF$34,$Z$35,K41*$AF$35,$Z$36,K41*$AF$36,$Z$37,K41*$AF$37,$Z$38,K41*$AF$38,$Z$39,K41*$AF$39,$Z$40,K41*$AF$40,$Z$41,K41*$AF$41,$Z$42,K41*$AF$42,$Z$43,K41*$AF$43,$Z$44,K41*$AF$44,$Z$45,K41*$AF$45,$Z$46,K41*$AF$46,$Z$47,K41*$AF$47,$Z$48,K41*$AF$48,$Z$49,K41*$AF$49,$Z$50,K41*$AF$50,$Z$51,K41*$AF$51)</f>
        <v>0</v>
      </c>
      <c r="U41" s="5">
        <f>_xlfn.SWITCH($D$4:$D$800,$Z$4,L41*$AG$4,$Z$5,L41*$AG$5,$Z$6,L41*$AG$6,$Z$7,L41*$AG$7,$Z$8,L41*$AG$8,$Z$9,L41*$AG$9,$Z$10,L41*$AG$10,$Z$11,L41*$AG$11,$Z$12,L41*$AG$12,$Z$13,L41*$AG$13,$Z$14,L41*$AG$14,$Z$15,L41*$AG$15,$Z$16,L41*$AG$16,$Z$17,L41*$AG$17,$Z$18,L41*$AG$18,$Z$19,L41*$AG$19,$Z$20,L41*$AG$20,$Z$21,L41*$AG$21,$Z$22,L41*$AG$22,$Z$23,L41*$AG$23,$Z$24,L41*$AG$24,$Z$25,L41*$AG$25,$Z$26,L41*$AG$26,$Z$27,L41*$AG$27,$Z$28,L41*$AG$28,$Z$29,L41*$AG$29,$Z$30,L41*$AG$30,$Z$31,L41*$AG$31,$Z$32,L41*$AG$32,$Z$33,L41*$AG$33,$Z$34,L41*$AG$34,$Z$35,L41*$AG$35,$Z$36,L41*$AG$36,$Z$37,L41*$AG$37,$Z$38,L41*$AG$38,$Z$39,L41*$AG$39,$Z$40,L41*$AG$40,$Z$41,L41*$AG$41,$Z$42,L41*$AG$42,$Z$43,L41*$AG$43,$Z$44,L41*$AG$44,$Z$45,L41*$AG$45,$Z$46,L41*$AG$46,$Z$47,L41*$AG$47,$Z$48,L41*$AG$48,$Z$49,L41*$AG$49,$Z$50,L41*$AG$50,$Z$51,L41*$AG$51)</f>
        <v>0</v>
      </c>
      <c r="V41" s="5">
        <f>_xlfn.SWITCH($D$4:$D$800,$Z$4,M41*$AH$4,$Z$5,M41*$AH$5,$Z$6,M41*$AH$6,$Z$7,M41*$AH$7,$Z$8,M41*$AH$8,$Z$9,M41*$AH$9,$Z$10,M41*$AH$10,$Z$11,M41*$AH$11,$Z$12,M41*$AH$12,$Z$13,M41*$AH$13,$Z$14,M41*$AH$14,$Z$15,M41*$AH$15,$Z$16,M41*$AH$16,$Z$17,M41*$AH$17,$Z$18,M41*$AH$18,$Z$19,M41*$AH$19,$Z$20,M41*$AH$20,$Z$21,M41*$AH$21,$Z$22,M41*$AH$22,$Z$23,M41*$AH$23,$Z$24,M41*$AH$24,$Z$25,M41*$AH$25,$Z$26,M41*$AH$26,$Z$27,M41*$AH$27,$Z$28,M41*$AH$28,$Z$29,M41*$AH$29,$Z$30,M41*$AH$30,$Z$31,M41*$AH$31,$Z$32,M41*$AH$32,$Z$33,M41*$AH$33,$Z$34,M41*$AH$34,$Z$35,M41*$AH$35,$Z$36,M41*$AH$36,$Z$37,M41*$AH$37,$Z$38,M41*$AH$38,$Z$39,M41*$AH$39,$Z$40,M41*$AH$40,$Z$41,M41*$AH$41,$Z$42,M41*$AH$42,$Z$43,M41*$AH$43,$Z$44,M41*$AH$44,$Z$45,M41*$AH$45,$Z$46,M41*$AH$46,$Z$47,M41*$AH$47,$Z$48,M41*$AH$48,$Z$49,M41*$AH$49,$Z$50,M41*$AH$50,$Z$51,M41*$AH$51)</f>
        <v>0</v>
      </c>
      <c r="W41" s="5">
        <f>_xlfn.SWITCH($D$4:$D$800,$Z$4,N41*$AI$4,$Z$5,N41*$AI$5,$Z$6,N41*$AI$6,$Z$7,N41*$AI$7,$Z$8,N41*$AI$8,$Z$9,N41*$AI$9,$Z$10,N41*$AI$10,$Z$11,N41*$AI$11,$Z$12,N41*$AI$12,$Z$13,N41*$AI$13,$Z$14,N41*$AI$14,$Z$15,N41*$AI$15,$Z$16,N41*$AI$16,$Z$17,N41*$AI$17,$Z$18,N41*$AI$18,$Z$19,N41*$AI$19,$Z$20,N41*$AI$20,$Z$21,N41*$AI$21,$Z$22,N41*$AI$22,$Z$23,N41*$AI$23,$Z$24,N41*$AI$24,$Z$25,N41*$AI$25,$Z$26,N41*$AI$26,$Z$27,N41*$AI$27,$Z$28,N41*$AI$28,$Z$29,N41*$AI$29,$Z$30,N41*$AI$30,$Z$31,N41*$AI$31,$Z$32,N41*$AI$32,$Z$33,N41*$AI$33,$Z$34,N41*$AI$34,$Z$35,N41*$AI$35,$Z$36,N41*$AI$36,$Z$37,N41*$AI$37,$Z$38,N41*$AI$38,$Z$39,N41*$AI$39,$Z$40,N41*$AI$40,$Z$41,N41*$AI$41,$Z$42,N41*$AI$42,$Z$43,N41*$AI$43,$Z$44,N41*$AI$44,$Z$45,N41*$AI$45,$Z$46,N41*$AI$46,$Z$47,N41*$AI$47,$Z$48,N41*$AI$48,$Z$49,N41*$AI$49,$Z$50,N41*$AI$50,$Z$51,N41*$AI$51)</f>
        <v>0</v>
      </c>
      <c r="X41" s="5">
        <f>SUM(Tabella120581119312[[#This Row],[Quadrimestre nov22-feb23]:[Quadrimestre lug25-ott25]])</f>
        <v>0</v>
      </c>
      <c r="BT41" s="73"/>
      <c r="BU41" s="75" t="s">
        <v>198</v>
      </c>
      <c r="BV41" s="76" t="s">
        <v>199</v>
      </c>
      <c r="BW41" s="72" t="s">
        <v>114</v>
      </c>
      <c r="BX41" s="72"/>
      <c r="BY41" s="54"/>
      <c r="BZ41" s="52" t="s">
        <v>122</v>
      </c>
      <c r="CA41" s="52" t="s">
        <v>122</v>
      </c>
      <c r="CB41" s="52" t="s">
        <v>122</v>
      </c>
      <c r="CC41" s="53" t="s">
        <v>122</v>
      </c>
      <c r="CD41" s="53" t="s">
        <v>122</v>
      </c>
      <c r="CE41" s="53" t="s">
        <v>122</v>
      </c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66"/>
      <c r="CS41" s="53">
        <f>IF(BZ41="X",$DH41/COUNTA($BZ41:$CQ41),0) +  IF(CA41="X",$DH41/COUNTA($BZ41:$CQ41),0)</f>
        <v>0</v>
      </c>
      <c r="CT41" s="53">
        <f>IF(CB41="X",$DH41/COUNTA($BZ41:$CQ41),0) +  IF(CC41="X",$DH41/COUNTA($BZ41:$CQ41),0)</f>
        <v>0</v>
      </c>
      <c r="CU41" s="53">
        <f>IF(CD41="X",$DH41/COUNTA($BZ41:$CQ41),0) +  IF(CE41="X",$DH41/COUNTA($BZ41:$CQ41),0)</f>
        <v>0</v>
      </c>
      <c r="CV41" s="53">
        <f>IF(CF41="X",$DH41/COUNTA($BZ41:$CQ41),0) +  IF(CG41="X",$DH41/COUNTA($BZ41:$CQ41),0)</f>
        <v>0</v>
      </c>
      <c r="CW41" s="53">
        <f>IF(CH41="X",$DH41/COUNTA($BZ41:$CQ41),0) +  IF(CI41="X",$DH41/COUNTA($BZ41:$CQ41),0)</f>
        <v>0</v>
      </c>
      <c r="CX41" s="53">
        <f>IF(CJ41="X",$DH41/COUNTA($BZ41:$CQ41),0) +  IF(CK41="X",$DH41/COUNTA($BZ41:$CQ41),0)</f>
        <v>0</v>
      </c>
      <c r="CY41" s="53">
        <f>IF(CL41="X",$DH41/COUNTA($BZ41:$CQ41),0) +  IF(CM41="X",$DH41/COUNTA($BZ41:$CQ41),0)</f>
        <v>0</v>
      </c>
      <c r="CZ41" s="53">
        <f>IF(CN41="X",$DH41/COUNTA($BZ41:$CQ41),0) +  IF(CO41="X",$DH41/COUNTA($BZ41:$CQ41),0)</f>
        <v>0</v>
      </c>
      <c r="DA41" s="53">
        <f>IF(CP41="X",$DH41/COUNTA($BZ41:$CQ41),0) +  IF(CQ41="X",$DH41/COUNTA($BZ41:$CQ41),0)</f>
        <v>0</v>
      </c>
      <c r="DB41" s="67">
        <f>SUM(CS41:DA41)</f>
        <v>0</v>
      </c>
      <c r="DC41" s="57"/>
      <c r="DE41" s="66"/>
      <c r="DF41" s="106">
        <f t="shared" si="10"/>
        <v>0</v>
      </c>
      <c r="DG41" s="66"/>
      <c r="DH41" s="104">
        <f>DF41*UniPerugia!$B$4</f>
        <v>0</v>
      </c>
    </row>
    <row r="42" spans="2:112" ht="23.25">
      <c r="B42" s="5"/>
      <c r="C42" s="5"/>
      <c r="D42" s="5"/>
      <c r="E42" s="5"/>
      <c r="F42" s="5"/>
      <c r="G42" s="5"/>
      <c r="H42" s="5"/>
      <c r="I42" s="5"/>
      <c r="J42" s="5"/>
      <c r="K42" s="4"/>
      <c r="L42" s="4"/>
      <c r="M42" s="4"/>
      <c r="N42" s="4"/>
      <c r="O42" s="4">
        <f>_xlfn.SWITCH($D$4:$D$800,$Z$4,F42*$AA$4,$Z$5,F42*$AA$5,$Z$6,F42*$AA$6,$Z$7,F42*$AA$7,$Z$8,F42*$AA$8,$Z$9,F42*$AA$9,$Z$10,F42*$AA$10,$Z$11,F42*$AA$11,$Z$12,F42*$AA$12,$Z$13,F42*$AA$13,$Z$14,F42*$AA$14,$Z$15,F42*$AA$15,$Z$16,F42*$AA$16,$Z$17,F42*$AA$17,$Z$18,F42*$AA$18,$Z$19,F42*$AA$19,$Z$20,F42*$AA$20,$Z$21,F42*$AA$21,$Z$22,F42*$AA$22,$Z$23,F42*$AA$23,$Z$24,F42*$AA$24,$Z$25,F42*$AA$25,$Z$26,F42*$AA$26,$Z$27,F42*$AA$27,$Z$28,F42*$AA$28,$Z$29,F42*$AA$29,$Z$30,F42*$AA$30,$Z$31,F42*$AA$31,$Z$32,F42*$AA$32,$Z$33,F42*$AA$33,$Z$34,F42*$AA$34,$Z$35,F42*$AA$35,$Z$36,F42*$AA$36,$Z$37,F42*$AA$37,$Z$38,F42*$AA$38,$Z$39,F42*$AA$39,$Z$40,F42*$AA$40,$Z$41,F42*$AA$41,$Z$42,F42*$AA$42,$Z$43,F42*$AA$43,$Z$44,F42*$AA$44,$Z$45,F42*$AA$45,$Z$46,F42*$AA$46,$Z$47,F42*$AA$47,$Z$48,F42*$AA$48,$Z$49,F42*$AA$49,$Z$50,F42*$AA$50,$Z$51,F42*$AA$51,)</f>
        <v>0</v>
      </c>
      <c r="P42" s="4">
        <f>_xlfn.SWITCH($D$4:$D$800,$Z$4,G42*$AB$4,$Z$5,G42*$AB$5,$Z$6,G42*$AB$6,$Z$7,G42*$AB$7,$Z$8,G42*$AB$8,$Z$9,G42*$AB$9,$Z$10,G42*$AB$10,$Z$11,G42*$AB$11,$Z$12,G42*$AB$12,$Z$13,G42*$AB$13,$Z$14,G42*$AB$14,$Z$15,G42*$AB$15,$Z$16,G42*$AB$16,$Z$17,G42*$AB$17,$Z$18,G42*$AB$18,$Z$19,G42*$AB$19,$Z$20,G42*$AB$20,$Z$21,G42*$AB$21,$Z$22,G42*$AB$22,$Z$23,G42*$AB$23,$Z$24,G42*$AB$24,$Z$25,G42*$AB$25,$Z$26,G42*$AB$26,$Z$27,G42*$AB$27,$Z$28,G42*$AB$28,$Z$29,G42*$AB$29,$Z$30,G42*$AB$30,$Z$31,G42*$AB$31,$Z$32,G42*$AB$32,$Z$33,G42*$AB$33,$Z$34,G42*$AB$34,$Z$35,G42*$AB$35,$Z$36,G42*$AB$36,$Z$37,G42*$AB$37,$Z$38,G42*$AB$38,$Z$39,G42*$AB$39,$Z$40,G42*$AB$40,$Z$41,G42*$AB$41,$Z$42,G42*$AB$42,$Z$43,G42*$AB$43,$Z$44,G42*$AB$44,$Z$45,G42*$AB$45,$Z$46,G42*$AB$46,$Z$47,G42*$AB$47,$Z$48,G42*$AB$48,$Z$49,G42*$AB$49,$Z$50,G42*$AB$50,$Z$51,G42*$AB$51,)</f>
        <v>0</v>
      </c>
      <c r="Q42" s="4">
        <f>_xlfn.SWITCH($D$4:$D$800,$Z$4,H42*$AC$4,$Z$5,H42*$AC$5,$Z$6,H42*$AC$6,$Z$7,H42*$AC$7,$Z$8,H42*$AC$8,$Z$9,H42*$AC$9,$Z$10,H42*$AC$10,$Z$11,H42*$AC$11,$Z$12,H42*$AC$12,$Z$13,H42*$AC$13,$Z$14,H42*$AC$14,$Z$15,H42*$AC$15,$Z$16,H42*$AC$16,$Z$17,H42*$AC$17,$Z$18,H42*$AC$18,$Z$19,H42*$AC$19,$Z$20,H42*$AC$20,$Z$21,H42*$AC$21,$Z$22,H42*$AC$22,$Z$23,H42*$AC$23,$Z$24,H42*$AC$24,$Z$25,H42*$AC$25,$Z$26,H42*$AC$26,$Z$27,H42*$AC$27,$Z$28,H42*$AC$28,$Z$29,H42*$AC$29,$Z$30,H42*$AC$30,$Z$31,H42*$AC$31,$Z$32,H42*$AC$32,$Z$33,H42*$AC$33,$Z$34,H42*$AC$34,$Z$35,H42*$AC$35,$Z$36,H42*$AC$36,$Z$37,H42*$AC$37,$Z$38,H42*$AC$38,$Z$39,H42*$AC$39,$Z$40,H42*$AC$40,$Z$41,H42*$AC$41,$Z$42,H42*$AC$42,$Z$43,H42*$AC$43,$Z$44,H42*$AC$44,$Z$45,H42*$AC$45,$Z$46,H42*$AC$46,$Z$47,H42*$AC$47,$Z$48,H42*$AC$48,$Z$49,H42*$AC$49,$Z$50,H42*$AC$50,$Z$51,H42*$AC$51)</f>
        <v>0</v>
      </c>
      <c r="R42" s="4">
        <f>_xlfn.SWITCH($D$4:$D$800,$Z$4,I42*$AD$4,$Z$5,I42*$AD$5,$Z$6,I42*$AD$6,$Z$7,I42*$AD$7,$Z$8,I42*$AD$8,$Z$9,I42*$AD$9,$Z$10,I42*$AD$10,$Z$11,I42*$AD$11,$Z$12,I42*$AD$12,$Z$13,I42*$AD$13,$Z$14,I42*$AD$14,$Z$15,I42*$AD$15,$Z$16,I42*$AD$16,$Z$17,I42*$AD$17,$Z$18,I42*$AD$18,$Z$19,I42*$AD$19,$Z$20,I42*$AD$20,$Z$21,I42*$AD$21,$Z$22,I42*$AD$22,$Z$23,I42*$AD$23,$Z$24,I42*$AD$24,$Z$25,I42*$AD$25,$Z$26,I42*$AD$26,$Z$27,I42*$AD$27,$Z$28,I42*$AD$28,$Z$29,I42*$AD$29,$Z$30,I42*$AD$30,$Z$31,I42*$AD$31,$Z$32,I42*$AD$32,$Z$33,I42*$AD$33,$Z$34,I42*$AD$34,$Z$35,I42*$AD$35,$Z$36,I42*$AD$36,$Z$37,I42*$AD$37,$Z$38,I42*$AD$38,$Z$39,I42*$AD$39,$Z$40,I42*$AD$40,$Z$41,I42*$AD$41,$Z$42,I42*$AD$42,$Z$43,I42*$AD$43,$Z$44,I42*$AD$44,$Z$45,I42*$AD$45,$Z$46,I42*$AD$46,$Z$47,I42*$AD$47,$Z$48,I42*$AD$48,$Z$49,I42*$AD$49,$Z$50,I42*$AD$50,$Z$51,I42*$AD$51)</f>
        <v>0</v>
      </c>
      <c r="S42" s="4">
        <f>_xlfn.SWITCH($D$4:$D$800,$Z$4,J42*$AE$4,$Z$5,J42*$AE$5,$Z$6,J42*$AE$6,$Z$7,J42*$AE$7,$Z$8,J42*$AE$8,$Z$9,J42*$AE$9,$Z$10,J42*$AE$10,$Z$11,J42*$AE$11,$Z$12,J42*$AE$12,$Z$13,J42*$AE$13,$Z$14,J42*$AE$14,$Z$15,J42*$AE$15,$Z$16,J42*$AE$16,$Z$17,J42*$AE$17,$Z$18,J42*$AE$18,$Z$19,J42*$AE$19,$Z$20,J42*$AE$20,$Z$21,J42*$AE$21,$Z$22,J42*$AE$22,$Z$23,J42*$AE$23,$Z$24,J42*$AE$24,$Z$25,J42*$AE$25,$Z$26,J42*$AE$26,$Z$27,J42*$AE$27,$Z$28,J42*$AE$28,$Z$29,J42*$AE$29,$Z$30,J42*$AE$30,$Z$31,J42*$AE$31,$Z$32,J42*$AE$32,$Z$33,J42*$AE$33,$Z$34,J42*$AE$34,$Z$35,J42*$AE$35,$Z$36,J42*$AE$36,$Z$37,J42*$AE$37,$Z$38,J42*$AE$38,$Z$39,J42*$AE$39,$Z$40,J42*$AE$40,$Z$41,J42*$AE$41,$Z$42,J42*$AE$42,$Z$43,J42*$AE$43,$Z$44,J42*$AE$44,$Z$45,J42*$AE$45,$Z$46,J42*$AE$46,$Z$47,J42*$AE$47,$Z$48,J42*$AE$48,$Z$49,J42*$AE$49,$Z$50,J42*$AE$50,$Z$51,J42*$AE$51)</f>
        <v>0</v>
      </c>
      <c r="T42" s="5">
        <f>_xlfn.SWITCH($D$4:$D$800,$Z$4,K42*$AF$4,$Z$5,K42*$AF$5,$Z$6,K42*$AF$6,$Z$7,K42*$AF$7,$Z$8,K42*$AF$8,$Z$9,K42*$AF$9,$Z$10,K42*$AF$10,$Z$11,K42*$AF$11,$Z$12,K42*$AF$12,$Z$13,K42*$AF$13,$Z$14,K42*$AF$14,$Z$15,K42*$AF$15,$Z$16,K42*$AF$16,$Z$17,K42*$AF$17,$Z$18,K42*$AF$18,$Z$19,K42*$AF$19,$Z$20,K42*$AF$20,$Z$21,K42*$AF$21,$Z$22,K42*$AF$22,$Z$23,K42*$AF$23,$Z$24,K42*$AF$24,$Z$25,K42*$AF$25,$Z$26,K42*$AF$26,$Z$27,K42*$AF$27,$Z$28,K42*$AF$28,$Z$29,K42*$AF$29,$Z$30,K42*$AF$30,$Z$31,K42*$AF$31,$Z$32,K42*$AF$32,$Z$33,K42*$AF$33,$Z$34,K42*$AF$34,$Z$35,K42*$AF$35,$Z$36,K42*$AF$36,$Z$37,K42*$AF$37,$Z$38,K42*$AF$38,$Z$39,K42*$AF$39,$Z$40,K42*$AF$40,$Z$41,K42*$AF$41,$Z$42,K42*$AF$42,$Z$43,K42*$AF$43,$Z$44,K42*$AF$44,$Z$45,K42*$AF$45,$Z$46,K42*$AF$46,$Z$47,K42*$AF$47,$Z$48,K42*$AF$48,$Z$49,K42*$AF$49,$Z$50,K42*$AF$50,$Z$51,K42*$AF$51)</f>
        <v>0</v>
      </c>
      <c r="U42" s="5">
        <f>_xlfn.SWITCH($D$4:$D$800,$Z$4,L42*$AG$4,$Z$5,L42*$AG$5,$Z$6,L42*$AG$6,$Z$7,L42*$AG$7,$Z$8,L42*$AG$8,$Z$9,L42*$AG$9,$Z$10,L42*$AG$10,$Z$11,L42*$AG$11,$Z$12,L42*$AG$12,$Z$13,L42*$AG$13,$Z$14,L42*$AG$14,$Z$15,L42*$AG$15,$Z$16,L42*$AG$16,$Z$17,L42*$AG$17,$Z$18,L42*$AG$18,$Z$19,L42*$AG$19,$Z$20,L42*$AG$20,$Z$21,L42*$AG$21,$Z$22,L42*$AG$22,$Z$23,L42*$AG$23,$Z$24,L42*$AG$24,$Z$25,L42*$AG$25,$Z$26,L42*$AG$26,$Z$27,L42*$AG$27,$Z$28,L42*$AG$28,$Z$29,L42*$AG$29,$Z$30,L42*$AG$30,$Z$31,L42*$AG$31,$Z$32,L42*$AG$32,$Z$33,L42*$AG$33,$Z$34,L42*$AG$34,$Z$35,L42*$AG$35,$Z$36,L42*$AG$36,$Z$37,L42*$AG$37,$Z$38,L42*$AG$38,$Z$39,L42*$AG$39,$Z$40,L42*$AG$40,$Z$41,L42*$AG$41,$Z$42,L42*$AG$42,$Z$43,L42*$AG$43,$Z$44,L42*$AG$44,$Z$45,L42*$AG$45,$Z$46,L42*$AG$46,$Z$47,L42*$AG$47,$Z$48,L42*$AG$48,$Z$49,L42*$AG$49,$Z$50,L42*$AG$50,$Z$51,L42*$AG$51)</f>
        <v>0</v>
      </c>
      <c r="V42" s="5">
        <f>_xlfn.SWITCH($D$4:$D$800,$Z$4,M42*$AH$4,$Z$5,M42*$AH$5,$Z$6,M42*$AH$6,$Z$7,M42*$AH$7,$Z$8,M42*$AH$8,$Z$9,M42*$AH$9,$Z$10,M42*$AH$10,$Z$11,M42*$AH$11,$Z$12,M42*$AH$12,$Z$13,M42*$AH$13,$Z$14,M42*$AH$14,$Z$15,M42*$AH$15,$Z$16,M42*$AH$16,$Z$17,M42*$AH$17,$Z$18,M42*$AH$18,$Z$19,M42*$AH$19,$Z$20,M42*$AH$20,$Z$21,M42*$AH$21,$Z$22,M42*$AH$22,$Z$23,M42*$AH$23,$Z$24,M42*$AH$24,$Z$25,M42*$AH$25,$Z$26,M42*$AH$26,$Z$27,M42*$AH$27,$Z$28,M42*$AH$28,$Z$29,M42*$AH$29,$Z$30,M42*$AH$30,$Z$31,M42*$AH$31,$Z$32,M42*$AH$32,$Z$33,M42*$AH$33,$Z$34,M42*$AH$34,$Z$35,M42*$AH$35,$Z$36,M42*$AH$36,$Z$37,M42*$AH$37,$Z$38,M42*$AH$38,$Z$39,M42*$AH$39,$Z$40,M42*$AH$40,$Z$41,M42*$AH$41,$Z$42,M42*$AH$42,$Z$43,M42*$AH$43,$Z$44,M42*$AH$44,$Z$45,M42*$AH$45,$Z$46,M42*$AH$46,$Z$47,M42*$AH$47,$Z$48,M42*$AH$48,$Z$49,M42*$AH$49,$Z$50,M42*$AH$50,$Z$51,M42*$AH$51)</f>
        <v>0</v>
      </c>
      <c r="W42" s="5">
        <f>_xlfn.SWITCH($D$4:$D$800,$Z$4,N42*$AI$4,$Z$5,N42*$AI$5,$Z$6,N42*$AI$6,$Z$7,N42*$AI$7,$Z$8,N42*$AI$8,$Z$9,N42*$AI$9,$Z$10,N42*$AI$10,$Z$11,N42*$AI$11,$Z$12,N42*$AI$12,$Z$13,N42*$AI$13,$Z$14,N42*$AI$14,$Z$15,N42*$AI$15,$Z$16,N42*$AI$16,$Z$17,N42*$AI$17,$Z$18,N42*$AI$18,$Z$19,N42*$AI$19,$Z$20,N42*$AI$20,$Z$21,N42*$AI$21,$Z$22,N42*$AI$22,$Z$23,N42*$AI$23,$Z$24,N42*$AI$24,$Z$25,N42*$AI$25,$Z$26,N42*$AI$26,$Z$27,N42*$AI$27,$Z$28,N42*$AI$28,$Z$29,N42*$AI$29,$Z$30,N42*$AI$30,$Z$31,N42*$AI$31,$Z$32,N42*$AI$32,$Z$33,N42*$AI$33,$Z$34,N42*$AI$34,$Z$35,N42*$AI$35,$Z$36,N42*$AI$36,$Z$37,N42*$AI$37,$Z$38,N42*$AI$38,$Z$39,N42*$AI$39,$Z$40,N42*$AI$40,$Z$41,N42*$AI$41,$Z$42,N42*$AI$42,$Z$43,N42*$AI$43,$Z$44,N42*$AI$44,$Z$45,N42*$AI$45,$Z$46,N42*$AI$46,$Z$47,N42*$AI$47,$Z$48,N42*$AI$48,$Z$49,N42*$AI$49,$Z$50,N42*$AI$50,$Z$51,N42*$AI$51)</f>
        <v>0</v>
      </c>
      <c r="X42" s="5">
        <f>SUM(Tabella120581119312[[#This Row],[Quadrimestre nov22-feb23]:[Quadrimestre lug25-ott25]])</f>
        <v>0</v>
      </c>
      <c r="BT42" s="73"/>
      <c r="BU42" s="75" t="s">
        <v>200</v>
      </c>
      <c r="BV42" s="76" t="s">
        <v>201</v>
      </c>
      <c r="BW42" s="72" t="s">
        <v>114</v>
      </c>
      <c r="BX42" s="72"/>
      <c r="BY42" s="54"/>
      <c r="BZ42" s="52"/>
      <c r="CA42" s="52"/>
      <c r="CB42" s="52"/>
      <c r="CC42" s="53" t="s">
        <v>122</v>
      </c>
      <c r="CD42" s="53" t="s">
        <v>122</v>
      </c>
      <c r="CE42" s="53" t="s">
        <v>122</v>
      </c>
      <c r="CF42" s="52" t="s">
        <v>122</v>
      </c>
      <c r="CG42" s="52" t="s">
        <v>122</v>
      </c>
      <c r="CH42" s="52" t="s">
        <v>122</v>
      </c>
      <c r="CI42" s="52"/>
      <c r="CJ42" s="52"/>
      <c r="CK42" s="52"/>
      <c r="CL42" s="52"/>
      <c r="CM42" s="52"/>
      <c r="CN42" s="52"/>
      <c r="CO42" s="52"/>
      <c r="CP42" s="52"/>
      <c r="CQ42" s="52"/>
      <c r="CR42" s="66"/>
      <c r="CS42" s="53">
        <f>IF(BZ42="X",$DH42/COUNTA($BZ42:$CQ42),0) +  IF(CA42="X",$DH42/COUNTA($BZ42:$CQ42),0)</f>
        <v>0</v>
      </c>
      <c r="CT42" s="53">
        <f>IF(CB42="X",$DH42/COUNTA($BZ42:$CQ42),0) +  IF(CC42="X",$DH42/COUNTA($BZ42:$CQ42),0)</f>
        <v>0</v>
      </c>
      <c r="CU42" s="53">
        <f>IF(CD42="X",$DH42/COUNTA($BZ42:$CQ42),0) +  IF(CE42="X",$DH42/COUNTA($BZ42:$CQ42),0)</f>
        <v>0</v>
      </c>
      <c r="CV42" s="53">
        <f>IF(CF42="X",$DH42/COUNTA($BZ42:$CQ42),0) +  IF(CG42="X",$DH42/COUNTA($BZ42:$CQ42),0)</f>
        <v>0</v>
      </c>
      <c r="CW42" s="53">
        <f>IF(CH42="X",$DH42/COUNTA($BZ42:$CQ42),0) +  IF(CI42="X",$DH42/COUNTA($BZ42:$CQ42),0)</f>
        <v>0</v>
      </c>
      <c r="CX42" s="53">
        <f>IF(CJ42="X",$DH42/COUNTA($BZ42:$CQ42),0) +  IF(CK42="X",$DH42/COUNTA($BZ42:$CQ42),0)</f>
        <v>0</v>
      </c>
      <c r="CY42" s="53">
        <f>IF(CL42="X",$DH42/COUNTA($BZ42:$CQ42),0) +  IF(CM42="X",$DH42/COUNTA($BZ42:$CQ42),0)</f>
        <v>0</v>
      </c>
      <c r="CZ42" s="53">
        <f>IF(CN42="X",$DH42/COUNTA($BZ42:$CQ42),0) +  IF(CO42="X",$DH42/COUNTA($BZ42:$CQ42),0)</f>
        <v>0</v>
      </c>
      <c r="DA42" s="53">
        <f>IF(CP42="X",$DH42/COUNTA($BZ42:$CQ42),0) +  IF(CQ42="X",$DH42/COUNTA($BZ42:$CQ42),0)</f>
        <v>0</v>
      </c>
      <c r="DB42" s="67">
        <f>SUM(CS42:DA42)</f>
        <v>0</v>
      </c>
      <c r="DC42" s="57"/>
      <c r="DE42" s="66"/>
      <c r="DF42" s="106">
        <f t="shared" si="10"/>
        <v>0</v>
      </c>
      <c r="DG42" s="66"/>
      <c r="DH42" s="104">
        <f>DF42*UniPerugia!$B$4</f>
        <v>0</v>
      </c>
    </row>
    <row r="43" spans="2:112" ht="23.25">
      <c r="B43" s="5"/>
      <c r="C43" s="5"/>
      <c r="D43" s="5"/>
      <c r="E43" s="5"/>
      <c r="F43" s="5"/>
      <c r="G43" s="5"/>
      <c r="H43" s="5"/>
      <c r="I43" s="5"/>
      <c r="J43" s="5"/>
      <c r="K43" s="4"/>
      <c r="L43" s="4"/>
      <c r="M43" s="4"/>
      <c r="N43" s="4"/>
      <c r="O43" s="4">
        <f>_xlfn.SWITCH($D$4:$D$800,$Z$4,F43*$AA$4,$Z$5,F43*$AA$5,$Z$6,F43*$AA$6,$Z$7,F43*$AA$7,$Z$8,F43*$AA$8,$Z$9,F43*$AA$9,$Z$10,F43*$AA$10,$Z$11,F43*$AA$11,$Z$12,F43*$AA$12,$Z$13,F43*$AA$13,$Z$14,F43*$AA$14,$Z$15,F43*$AA$15,$Z$16,F43*$AA$16,$Z$17,F43*$AA$17,$Z$18,F43*$AA$18,$Z$19,F43*$AA$19,$Z$20,F43*$AA$20,$Z$21,F43*$AA$21,$Z$22,F43*$AA$22,$Z$23,F43*$AA$23,$Z$24,F43*$AA$24,$Z$25,F43*$AA$25,$Z$26,F43*$AA$26,$Z$27,F43*$AA$27,$Z$28,F43*$AA$28,$Z$29,F43*$AA$29,$Z$30,F43*$AA$30,$Z$31,F43*$AA$31,$Z$32,F43*$AA$32,$Z$33,F43*$AA$33,$Z$34,F43*$AA$34,$Z$35,F43*$AA$35,$Z$36,F43*$AA$36,$Z$37,F43*$AA$37,$Z$38,F43*$AA$38,$Z$39,F43*$AA$39,$Z$40,F43*$AA$40,$Z$41,F43*$AA$41,$Z$42,F43*$AA$42,$Z$43,F43*$AA$43,$Z$44,F43*$AA$44,$Z$45,F43*$AA$45,$Z$46,F43*$AA$46,$Z$47,F43*$AA$47,$Z$48,F43*$AA$48,$Z$49,F43*$AA$49,$Z$50,F43*$AA$50,$Z$51,F43*$AA$51,)</f>
        <v>0</v>
      </c>
      <c r="P43" s="4">
        <f>_xlfn.SWITCH($D$4:$D$800,$Z$4,G43*$AB$4,$Z$5,G43*$AB$5,$Z$6,G43*$AB$6,$Z$7,G43*$AB$7,$Z$8,G43*$AB$8,$Z$9,G43*$AB$9,$Z$10,G43*$AB$10,$Z$11,G43*$AB$11,$Z$12,G43*$AB$12,$Z$13,G43*$AB$13,$Z$14,G43*$AB$14,$Z$15,G43*$AB$15,$Z$16,G43*$AB$16,$Z$17,G43*$AB$17,$Z$18,G43*$AB$18,$Z$19,G43*$AB$19,$Z$20,G43*$AB$20,$Z$21,G43*$AB$21,$Z$22,G43*$AB$22,$Z$23,G43*$AB$23,$Z$24,G43*$AB$24,$Z$25,G43*$AB$25,$Z$26,G43*$AB$26,$Z$27,G43*$AB$27,$Z$28,G43*$AB$28,$Z$29,G43*$AB$29,$Z$30,G43*$AB$30,$Z$31,G43*$AB$31,$Z$32,G43*$AB$32,$Z$33,G43*$AB$33,$Z$34,G43*$AB$34,$Z$35,G43*$AB$35,$Z$36,G43*$AB$36,$Z$37,G43*$AB$37,$Z$38,G43*$AB$38,$Z$39,G43*$AB$39,$Z$40,G43*$AB$40,$Z$41,G43*$AB$41,$Z$42,G43*$AB$42,$Z$43,G43*$AB$43,$Z$44,G43*$AB$44,$Z$45,G43*$AB$45,$Z$46,G43*$AB$46,$Z$47,G43*$AB$47,$Z$48,G43*$AB$48,$Z$49,G43*$AB$49,$Z$50,G43*$AB$50,$Z$51,G43*$AB$51,)</f>
        <v>0</v>
      </c>
      <c r="Q43" s="4">
        <f>_xlfn.SWITCH($D$4:$D$800,$Z$4,H43*$AC$4,$Z$5,H43*$AC$5,$Z$6,H43*$AC$6,$Z$7,H43*$AC$7,$Z$8,H43*$AC$8,$Z$9,H43*$AC$9,$Z$10,H43*$AC$10,$Z$11,H43*$AC$11,$Z$12,H43*$AC$12,$Z$13,H43*$AC$13,$Z$14,H43*$AC$14,$Z$15,H43*$AC$15,$Z$16,H43*$AC$16,$Z$17,H43*$AC$17,$Z$18,H43*$AC$18,$Z$19,H43*$AC$19,$Z$20,H43*$AC$20,$Z$21,H43*$AC$21,$Z$22,H43*$AC$22,$Z$23,H43*$AC$23,$Z$24,H43*$AC$24,$Z$25,H43*$AC$25,$Z$26,H43*$AC$26,$Z$27,H43*$AC$27,$Z$28,H43*$AC$28,$Z$29,H43*$AC$29,$Z$30,H43*$AC$30,$Z$31,H43*$AC$31,$Z$32,H43*$AC$32,$Z$33,H43*$AC$33,$Z$34,H43*$AC$34,$Z$35,H43*$AC$35,$Z$36,H43*$AC$36,$Z$37,H43*$AC$37,$Z$38,H43*$AC$38,$Z$39,H43*$AC$39,$Z$40,H43*$AC$40,$Z$41,H43*$AC$41,$Z$42,H43*$AC$42,$Z$43,H43*$AC$43,$Z$44,H43*$AC$44,$Z$45,H43*$AC$45,$Z$46,H43*$AC$46,$Z$47,H43*$AC$47,$Z$48,H43*$AC$48,$Z$49,H43*$AC$49,$Z$50,H43*$AC$50,$Z$51,H43*$AC$51)</f>
        <v>0</v>
      </c>
      <c r="R43" s="4">
        <f>_xlfn.SWITCH($D$4:$D$800,$Z$4,I43*$AD$4,$Z$5,I43*$AD$5,$Z$6,I43*$AD$6,$Z$7,I43*$AD$7,$Z$8,I43*$AD$8,$Z$9,I43*$AD$9,$Z$10,I43*$AD$10,$Z$11,I43*$AD$11,$Z$12,I43*$AD$12,$Z$13,I43*$AD$13,$Z$14,I43*$AD$14,$Z$15,I43*$AD$15,$Z$16,I43*$AD$16,$Z$17,I43*$AD$17,$Z$18,I43*$AD$18,$Z$19,I43*$AD$19,$Z$20,I43*$AD$20,$Z$21,I43*$AD$21,$Z$22,I43*$AD$22,$Z$23,I43*$AD$23,$Z$24,I43*$AD$24,$Z$25,I43*$AD$25,$Z$26,I43*$AD$26,$Z$27,I43*$AD$27,$Z$28,I43*$AD$28,$Z$29,I43*$AD$29,$Z$30,I43*$AD$30,$Z$31,I43*$AD$31,$Z$32,I43*$AD$32,$Z$33,I43*$AD$33,$Z$34,I43*$AD$34,$Z$35,I43*$AD$35,$Z$36,I43*$AD$36,$Z$37,I43*$AD$37,$Z$38,I43*$AD$38,$Z$39,I43*$AD$39,$Z$40,I43*$AD$40,$Z$41,I43*$AD$41,$Z$42,I43*$AD$42,$Z$43,I43*$AD$43,$Z$44,I43*$AD$44,$Z$45,I43*$AD$45,$Z$46,I43*$AD$46,$Z$47,I43*$AD$47,$Z$48,I43*$AD$48,$Z$49,I43*$AD$49,$Z$50,I43*$AD$50,$Z$51,I43*$AD$51)</f>
        <v>0</v>
      </c>
      <c r="S43" s="4">
        <f>_xlfn.SWITCH($D$4:$D$800,$Z$4,J43*$AE$4,$Z$5,J43*$AE$5,$Z$6,J43*$AE$6,$Z$7,J43*$AE$7,$Z$8,J43*$AE$8,$Z$9,J43*$AE$9,$Z$10,J43*$AE$10,$Z$11,J43*$AE$11,$Z$12,J43*$AE$12,$Z$13,J43*$AE$13,$Z$14,J43*$AE$14,$Z$15,J43*$AE$15,$Z$16,J43*$AE$16,$Z$17,J43*$AE$17,$Z$18,J43*$AE$18,$Z$19,J43*$AE$19,$Z$20,J43*$AE$20,$Z$21,J43*$AE$21,$Z$22,J43*$AE$22,$Z$23,J43*$AE$23,$Z$24,J43*$AE$24,$Z$25,J43*$AE$25,$Z$26,J43*$AE$26,$Z$27,J43*$AE$27,$Z$28,J43*$AE$28,$Z$29,J43*$AE$29,$Z$30,J43*$AE$30,$Z$31,J43*$AE$31,$Z$32,J43*$AE$32,$Z$33,J43*$AE$33,$Z$34,J43*$AE$34,$Z$35,J43*$AE$35,$Z$36,J43*$AE$36,$Z$37,J43*$AE$37,$Z$38,J43*$AE$38,$Z$39,J43*$AE$39,$Z$40,J43*$AE$40,$Z$41,J43*$AE$41,$Z$42,J43*$AE$42,$Z$43,J43*$AE$43,$Z$44,J43*$AE$44,$Z$45,J43*$AE$45,$Z$46,J43*$AE$46,$Z$47,J43*$AE$47,$Z$48,J43*$AE$48,$Z$49,J43*$AE$49,$Z$50,J43*$AE$50,$Z$51,J43*$AE$51)</f>
        <v>0</v>
      </c>
      <c r="T43" s="5">
        <f>_xlfn.SWITCH($D$4:$D$800,$Z$4,K43*$AF$4,$Z$5,K43*$AF$5,$Z$6,K43*$AF$6,$Z$7,K43*$AF$7,$Z$8,K43*$AF$8,$Z$9,K43*$AF$9,$Z$10,K43*$AF$10,$Z$11,K43*$AF$11,$Z$12,K43*$AF$12,$Z$13,K43*$AF$13,$Z$14,K43*$AF$14,$Z$15,K43*$AF$15,$Z$16,K43*$AF$16,$Z$17,K43*$AF$17,$Z$18,K43*$AF$18,$Z$19,K43*$AF$19,$Z$20,K43*$AF$20,$Z$21,K43*$AF$21,$Z$22,K43*$AF$22,$Z$23,K43*$AF$23,$Z$24,K43*$AF$24,$Z$25,K43*$AF$25,$Z$26,K43*$AF$26,$Z$27,K43*$AF$27,$Z$28,K43*$AF$28,$Z$29,K43*$AF$29,$Z$30,K43*$AF$30,$Z$31,K43*$AF$31,$Z$32,K43*$AF$32,$Z$33,K43*$AF$33,$Z$34,K43*$AF$34,$Z$35,K43*$AF$35,$Z$36,K43*$AF$36,$Z$37,K43*$AF$37,$Z$38,K43*$AF$38,$Z$39,K43*$AF$39,$Z$40,K43*$AF$40,$Z$41,K43*$AF$41,$Z$42,K43*$AF$42,$Z$43,K43*$AF$43,$Z$44,K43*$AF$44,$Z$45,K43*$AF$45,$Z$46,K43*$AF$46,$Z$47,K43*$AF$47,$Z$48,K43*$AF$48,$Z$49,K43*$AF$49,$Z$50,K43*$AF$50,$Z$51,K43*$AF$51)</f>
        <v>0</v>
      </c>
      <c r="U43" s="5">
        <f>_xlfn.SWITCH($D$4:$D$800,$Z$4,L43*$AG$4,$Z$5,L43*$AG$5,$Z$6,L43*$AG$6,$Z$7,L43*$AG$7,$Z$8,L43*$AG$8,$Z$9,L43*$AG$9,$Z$10,L43*$AG$10,$Z$11,L43*$AG$11,$Z$12,L43*$AG$12,$Z$13,L43*$AG$13,$Z$14,L43*$AG$14,$Z$15,L43*$AG$15,$Z$16,L43*$AG$16,$Z$17,L43*$AG$17,$Z$18,L43*$AG$18,$Z$19,L43*$AG$19,$Z$20,L43*$AG$20,$Z$21,L43*$AG$21,$Z$22,L43*$AG$22,$Z$23,L43*$AG$23,$Z$24,L43*$AG$24,$Z$25,L43*$AG$25,$Z$26,L43*$AG$26,$Z$27,L43*$AG$27,$Z$28,L43*$AG$28,$Z$29,L43*$AG$29,$Z$30,L43*$AG$30,$Z$31,L43*$AG$31,$Z$32,L43*$AG$32,$Z$33,L43*$AG$33,$Z$34,L43*$AG$34,$Z$35,L43*$AG$35,$Z$36,L43*$AG$36,$Z$37,L43*$AG$37,$Z$38,L43*$AG$38,$Z$39,L43*$AG$39,$Z$40,L43*$AG$40,$Z$41,L43*$AG$41,$Z$42,L43*$AG$42,$Z$43,L43*$AG$43,$Z$44,L43*$AG$44,$Z$45,L43*$AG$45,$Z$46,L43*$AG$46,$Z$47,L43*$AG$47,$Z$48,L43*$AG$48,$Z$49,L43*$AG$49,$Z$50,L43*$AG$50,$Z$51,L43*$AG$51)</f>
        <v>0</v>
      </c>
      <c r="V43" s="5">
        <f>_xlfn.SWITCH($D$4:$D$800,$Z$4,M43*$AH$4,$Z$5,M43*$AH$5,$Z$6,M43*$AH$6,$Z$7,M43*$AH$7,$Z$8,M43*$AH$8,$Z$9,M43*$AH$9,$Z$10,M43*$AH$10,$Z$11,M43*$AH$11,$Z$12,M43*$AH$12,$Z$13,M43*$AH$13,$Z$14,M43*$AH$14,$Z$15,M43*$AH$15,$Z$16,M43*$AH$16,$Z$17,M43*$AH$17,$Z$18,M43*$AH$18,$Z$19,M43*$AH$19,$Z$20,M43*$AH$20,$Z$21,M43*$AH$21,$Z$22,M43*$AH$22,$Z$23,M43*$AH$23,$Z$24,M43*$AH$24,$Z$25,M43*$AH$25,$Z$26,M43*$AH$26,$Z$27,M43*$AH$27,$Z$28,M43*$AH$28,$Z$29,M43*$AH$29,$Z$30,M43*$AH$30,$Z$31,M43*$AH$31,$Z$32,M43*$AH$32,$Z$33,M43*$AH$33,$Z$34,M43*$AH$34,$Z$35,M43*$AH$35,$Z$36,M43*$AH$36,$Z$37,M43*$AH$37,$Z$38,M43*$AH$38,$Z$39,M43*$AH$39,$Z$40,M43*$AH$40,$Z$41,M43*$AH$41,$Z$42,M43*$AH$42,$Z$43,M43*$AH$43,$Z$44,M43*$AH$44,$Z$45,M43*$AH$45,$Z$46,M43*$AH$46,$Z$47,M43*$AH$47,$Z$48,M43*$AH$48,$Z$49,M43*$AH$49,$Z$50,M43*$AH$50,$Z$51,M43*$AH$51)</f>
        <v>0</v>
      </c>
      <c r="W43" s="5">
        <f>_xlfn.SWITCH($D$4:$D$800,$Z$4,N43*$AI$4,$Z$5,N43*$AI$5,$Z$6,N43*$AI$6,$Z$7,N43*$AI$7,$Z$8,N43*$AI$8,$Z$9,N43*$AI$9,$Z$10,N43*$AI$10,$Z$11,N43*$AI$11,$Z$12,N43*$AI$12,$Z$13,N43*$AI$13,$Z$14,N43*$AI$14,$Z$15,N43*$AI$15,$Z$16,N43*$AI$16,$Z$17,N43*$AI$17,$Z$18,N43*$AI$18,$Z$19,N43*$AI$19,$Z$20,N43*$AI$20,$Z$21,N43*$AI$21,$Z$22,N43*$AI$22,$Z$23,N43*$AI$23,$Z$24,N43*$AI$24,$Z$25,N43*$AI$25,$Z$26,N43*$AI$26,$Z$27,N43*$AI$27,$Z$28,N43*$AI$28,$Z$29,N43*$AI$29,$Z$30,N43*$AI$30,$Z$31,N43*$AI$31,$Z$32,N43*$AI$32,$Z$33,N43*$AI$33,$Z$34,N43*$AI$34,$Z$35,N43*$AI$35,$Z$36,N43*$AI$36,$Z$37,N43*$AI$37,$Z$38,N43*$AI$38,$Z$39,N43*$AI$39,$Z$40,N43*$AI$40,$Z$41,N43*$AI$41,$Z$42,N43*$AI$42,$Z$43,N43*$AI$43,$Z$44,N43*$AI$44,$Z$45,N43*$AI$45,$Z$46,N43*$AI$46,$Z$47,N43*$AI$47,$Z$48,N43*$AI$48,$Z$49,N43*$AI$49,$Z$50,N43*$AI$50,$Z$51,N43*$AI$51)</f>
        <v>0</v>
      </c>
      <c r="X43" s="5">
        <f>SUM(Tabella120581119312[[#This Row],[Quadrimestre nov22-feb23]:[Quadrimestre lug25-ott25]])</f>
        <v>0</v>
      </c>
      <c r="BT43" s="73"/>
      <c r="BU43" s="75" t="s">
        <v>202</v>
      </c>
      <c r="BV43" s="69" t="s">
        <v>203</v>
      </c>
      <c r="BW43" s="72" t="s">
        <v>114</v>
      </c>
      <c r="BX43" s="72"/>
      <c r="BY43" s="54"/>
      <c r="BZ43" s="52"/>
      <c r="CA43" s="52"/>
      <c r="CB43" s="52"/>
      <c r="CC43" s="53" t="s">
        <v>122</v>
      </c>
      <c r="CD43" s="53" t="s">
        <v>122</v>
      </c>
      <c r="CE43" s="53" t="s">
        <v>122</v>
      </c>
      <c r="CF43" s="52" t="s">
        <v>122</v>
      </c>
      <c r="CG43" s="52" t="s">
        <v>122</v>
      </c>
      <c r="CH43" s="52" t="s">
        <v>122</v>
      </c>
      <c r="CI43" s="52" t="s">
        <v>122</v>
      </c>
      <c r="CJ43" s="52" t="s">
        <v>122</v>
      </c>
      <c r="CK43" s="52" t="s">
        <v>122</v>
      </c>
      <c r="CL43" s="52"/>
      <c r="CM43" s="52"/>
      <c r="CN43" s="52"/>
      <c r="CO43" s="52"/>
      <c r="CP43" s="52"/>
      <c r="CQ43" s="52"/>
      <c r="CR43" s="66"/>
      <c r="CS43" s="53">
        <f>IF(BZ43="X",$DH43/COUNTA($BZ43:$CQ43),0) +  IF(CA43="X",$DH43/COUNTA($BZ43:$CQ43),0)</f>
        <v>0</v>
      </c>
      <c r="CT43" s="53">
        <f>IF(CB43="X",$DH43/COUNTA($BZ43:$CQ43),0) +  IF(CC43="X",$DH43/COUNTA($BZ43:$CQ43),0)</f>
        <v>0</v>
      </c>
      <c r="CU43" s="53">
        <f>IF(CD43="X",$DH43/COUNTA($BZ43:$CQ43),0) +  IF(CE43="X",$DH43/COUNTA($BZ43:$CQ43),0)</f>
        <v>0</v>
      </c>
      <c r="CV43" s="53">
        <f>IF(CF43="X",$DH43/COUNTA($BZ43:$CQ43),0) +  IF(CG43="X",$DH43/COUNTA($BZ43:$CQ43),0)</f>
        <v>0</v>
      </c>
      <c r="CW43" s="53">
        <f>IF(CH43="X",$DH43/COUNTA($BZ43:$CQ43),0) +  IF(CI43="X",$DH43/COUNTA($BZ43:$CQ43),0)</f>
        <v>0</v>
      </c>
      <c r="CX43" s="53">
        <f>IF(CJ43="X",$DH43/COUNTA($BZ43:$CQ43),0) +  IF(CK43="X",$DH43/COUNTA($BZ43:$CQ43),0)</f>
        <v>0</v>
      </c>
      <c r="CY43" s="53">
        <f>IF(CL43="X",$DH43/COUNTA($BZ43:$CQ43),0) +  IF(CM43="X",$DH43/COUNTA($BZ43:$CQ43),0)</f>
        <v>0</v>
      </c>
      <c r="CZ43" s="53">
        <f>IF(CN43="X",$DH43/COUNTA($BZ43:$CQ43),0) +  IF(CO43="X",$DH43/COUNTA($BZ43:$CQ43),0)</f>
        <v>0</v>
      </c>
      <c r="DA43" s="53">
        <f>IF(CP43="X",$DH43/COUNTA($BZ43:$CQ43),0) +  IF(CQ43="X",$DH43/COUNTA($BZ43:$CQ43),0)</f>
        <v>0</v>
      </c>
      <c r="DB43" s="67">
        <f>SUM(CS43:DA43)</f>
        <v>0</v>
      </c>
      <c r="DC43" s="57"/>
      <c r="DE43" s="66"/>
      <c r="DF43" s="106">
        <f t="shared" si="10"/>
        <v>0</v>
      </c>
      <c r="DG43" s="66"/>
      <c r="DH43" s="104">
        <f>DF43*UniPerugia!$B$4</f>
        <v>0</v>
      </c>
    </row>
    <row r="44" spans="2:112" ht="23.25">
      <c r="B44" s="5"/>
      <c r="C44" s="5"/>
      <c r="D44" s="5"/>
      <c r="E44" s="5"/>
      <c r="F44" s="5"/>
      <c r="G44" s="5"/>
      <c r="H44" s="5"/>
      <c r="I44" s="5"/>
      <c r="J44" s="5"/>
      <c r="K44" s="4"/>
      <c r="L44" s="4"/>
      <c r="M44" s="4"/>
      <c r="N44" s="4"/>
      <c r="O44" s="4">
        <f>_xlfn.SWITCH($D$4:$D$800,$Z$4,F44*$AA$4,$Z$5,F44*$AA$5,$Z$6,F44*$AA$6,$Z$7,F44*$AA$7,$Z$8,F44*$AA$8,$Z$9,F44*$AA$9,$Z$10,F44*$AA$10,$Z$11,F44*$AA$11,$Z$12,F44*$AA$12,$Z$13,F44*$AA$13,$Z$14,F44*$AA$14,$Z$15,F44*$AA$15,$Z$16,F44*$AA$16,$Z$17,F44*$AA$17,$Z$18,F44*$AA$18,$Z$19,F44*$AA$19,$Z$20,F44*$AA$20,$Z$21,F44*$AA$21,$Z$22,F44*$AA$22,$Z$23,F44*$AA$23,$Z$24,F44*$AA$24,$Z$25,F44*$AA$25,$Z$26,F44*$AA$26,$Z$27,F44*$AA$27,$Z$28,F44*$AA$28,$Z$29,F44*$AA$29,$Z$30,F44*$AA$30,$Z$31,F44*$AA$31,$Z$32,F44*$AA$32,$Z$33,F44*$AA$33,$Z$34,F44*$AA$34,$Z$35,F44*$AA$35,$Z$36,F44*$AA$36,$Z$37,F44*$AA$37,$Z$38,F44*$AA$38,$Z$39,F44*$AA$39,$Z$40,F44*$AA$40,$Z$41,F44*$AA$41,$Z$42,F44*$AA$42,$Z$43,F44*$AA$43,$Z$44,F44*$AA$44,$Z$45,F44*$AA$45,$Z$46,F44*$AA$46,$Z$47,F44*$AA$47,$Z$48,F44*$AA$48,$Z$49,F44*$AA$49,$Z$50,F44*$AA$50,$Z$51,F44*$AA$51,)</f>
        <v>0</v>
      </c>
      <c r="P44" s="4">
        <f>_xlfn.SWITCH($D$4:$D$800,$Z$4,G44*$AB$4,$Z$5,G44*$AB$5,$Z$6,G44*$AB$6,$Z$7,G44*$AB$7,$Z$8,G44*$AB$8,$Z$9,G44*$AB$9,$Z$10,G44*$AB$10,$Z$11,G44*$AB$11,$Z$12,G44*$AB$12,$Z$13,G44*$AB$13,$Z$14,G44*$AB$14,$Z$15,G44*$AB$15,$Z$16,G44*$AB$16,$Z$17,G44*$AB$17,$Z$18,G44*$AB$18,$Z$19,G44*$AB$19,$Z$20,G44*$AB$20,$Z$21,G44*$AB$21,$Z$22,G44*$AB$22,$Z$23,G44*$AB$23,$Z$24,G44*$AB$24,$Z$25,G44*$AB$25,$Z$26,G44*$AB$26,$Z$27,G44*$AB$27,$Z$28,G44*$AB$28,$Z$29,G44*$AB$29,$Z$30,G44*$AB$30,$Z$31,G44*$AB$31,$Z$32,G44*$AB$32,$Z$33,G44*$AB$33,$Z$34,G44*$AB$34,$Z$35,G44*$AB$35,$Z$36,G44*$AB$36,$Z$37,G44*$AB$37,$Z$38,G44*$AB$38,$Z$39,G44*$AB$39,$Z$40,G44*$AB$40,$Z$41,G44*$AB$41,$Z$42,G44*$AB$42,$Z$43,G44*$AB$43,$Z$44,G44*$AB$44,$Z$45,G44*$AB$45,$Z$46,G44*$AB$46,$Z$47,G44*$AB$47,$Z$48,G44*$AB$48,$Z$49,G44*$AB$49,$Z$50,G44*$AB$50,$Z$51,G44*$AB$51,)</f>
        <v>0</v>
      </c>
      <c r="Q44" s="4">
        <f>_xlfn.SWITCH($D$4:$D$800,$Z$4,H44*$AC$4,$Z$5,H44*$AC$5,$Z$6,H44*$AC$6,$Z$7,H44*$AC$7,$Z$8,H44*$AC$8,$Z$9,H44*$AC$9,$Z$10,H44*$AC$10,$Z$11,H44*$AC$11,$Z$12,H44*$AC$12,$Z$13,H44*$AC$13,$Z$14,H44*$AC$14,$Z$15,H44*$AC$15,$Z$16,H44*$AC$16,$Z$17,H44*$AC$17,$Z$18,H44*$AC$18,$Z$19,H44*$AC$19,$Z$20,H44*$AC$20,$Z$21,H44*$AC$21,$Z$22,H44*$AC$22,$Z$23,H44*$AC$23,$Z$24,H44*$AC$24,$Z$25,H44*$AC$25,$Z$26,H44*$AC$26,$Z$27,H44*$AC$27,$Z$28,H44*$AC$28,$Z$29,H44*$AC$29,$Z$30,H44*$AC$30,$Z$31,H44*$AC$31,$Z$32,H44*$AC$32,$Z$33,H44*$AC$33,$Z$34,H44*$AC$34,$Z$35,H44*$AC$35,$Z$36,H44*$AC$36,$Z$37,H44*$AC$37,$Z$38,H44*$AC$38,$Z$39,H44*$AC$39,$Z$40,H44*$AC$40,$Z$41,H44*$AC$41,$Z$42,H44*$AC$42,$Z$43,H44*$AC$43,$Z$44,H44*$AC$44,$Z$45,H44*$AC$45,$Z$46,H44*$AC$46,$Z$47,H44*$AC$47,$Z$48,H44*$AC$48,$Z$49,H44*$AC$49,$Z$50,H44*$AC$50,$Z$51,H44*$AC$51)</f>
        <v>0</v>
      </c>
      <c r="R44" s="4">
        <f>_xlfn.SWITCH($D$4:$D$800,$Z$4,I44*$AD$4,$Z$5,I44*$AD$5,$Z$6,I44*$AD$6,$Z$7,I44*$AD$7,$Z$8,I44*$AD$8,$Z$9,I44*$AD$9,$Z$10,I44*$AD$10,$Z$11,I44*$AD$11,$Z$12,I44*$AD$12,$Z$13,I44*$AD$13,$Z$14,I44*$AD$14,$Z$15,I44*$AD$15,$Z$16,I44*$AD$16,$Z$17,I44*$AD$17,$Z$18,I44*$AD$18,$Z$19,I44*$AD$19,$Z$20,I44*$AD$20,$Z$21,I44*$AD$21,$Z$22,I44*$AD$22,$Z$23,I44*$AD$23,$Z$24,I44*$AD$24,$Z$25,I44*$AD$25,$Z$26,I44*$AD$26,$Z$27,I44*$AD$27,$Z$28,I44*$AD$28,$Z$29,I44*$AD$29,$Z$30,I44*$AD$30,$Z$31,I44*$AD$31,$Z$32,I44*$AD$32,$Z$33,I44*$AD$33,$Z$34,I44*$AD$34,$Z$35,I44*$AD$35,$Z$36,I44*$AD$36,$Z$37,I44*$AD$37,$Z$38,I44*$AD$38,$Z$39,I44*$AD$39,$Z$40,I44*$AD$40,$Z$41,I44*$AD$41,$Z$42,I44*$AD$42,$Z$43,I44*$AD$43,$Z$44,I44*$AD$44,$Z$45,I44*$AD$45,$Z$46,I44*$AD$46,$Z$47,I44*$AD$47,$Z$48,I44*$AD$48,$Z$49,I44*$AD$49,$Z$50,I44*$AD$50,$Z$51,I44*$AD$51)</f>
        <v>0</v>
      </c>
      <c r="S44" s="4">
        <f>_xlfn.SWITCH($D$4:$D$800,$Z$4,J44*$AE$4,$Z$5,J44*$AE$5,$Z$6,J44*$AE$6,$Z$7,J44*$AE$7,$Z$8,J44*$AE$8,$Z$9,J44*$AE$9,$Z$10,J44*$AE$10,$Z$11,J44*$AE$11,$Z$12,J44*$AE$12,$Z$13,J44*$AE$13,$Z$14,J44*$AE$14,$Z$15,J44*$AE$15,$Z$16,J44*$AE$16,$Z$17,J44*$AE$17,$Z$18,J44*$AE$18,$Z$19,J44*$AE$19,$Z$20,J44*$AE$20,$Z$21,J44*$AE$21,$Z$22,J44*$AE$22,$Z$23,J44*$AE$23,$Z$24,J44*$AE$24,$Z$25,J44*$AE$25,$Z$26,J44*$AE$26,$Z$27,J44*$AE$27,$Z$28,J44*$AE$28,$Z$29,J44*$AE$29,$Z$30,J44*$AE$30,$Z$31,J44*$AE$31,$Z$32,J44*$AE$32,$Z$33,J44*$AE$33,$Z$34,J44*$AE$34,$Z$35,J44*$AE$35,$Z$36,J44*$AE$36,$Z$37,J44*$AE$37,$Z$38,J44*$AE$38,$Z$39,J44*$AE$39,$Z$40,J44*$AE$40,$Z$41,J44*$AE$41,$Z$42,J44*$AE$42,$Z$43,J44*$AE$43,$Z$44,J44*$AE$44,$Z$45,J44*$AE$45,$Z$46,J44*$AE$46,$Z$47,J44*$AE$47,$Z$48,J44*$AE$48,$Z$49,J44*$AE$49,$Z$50,J44*$AE$50,$Z$51,J44*$AE$51)</f>
        <v>0</v>
      </c>
      <c r="T44" s="5">
        <f>_xlfn.SWITCH($D$4:$D$800,$Z$4,K44*$AF$4,$Z$5,K44*$AF$5,$Z$6,K44*$AF$6,$Z$7,K44*$AF$7,$Z$8,K44*$AF$8,$Z$9,K44*$AF$9,$Z$10,K44*$AF$10,$Z$11,K44*$AF$11,$Z$12,K44*$AF$12,$Z$13,K44*$AF$13,$Z$14,K44*$AF$14,$Z$15,K44*$AF$15,$Z$16,K44*$AF$16,$Z$17,K44*$AF$17,$Z$18,K44*$AF$18,$Z$19,K44*$AF$19,$Z$20,K44*$AF$20,$Z$21,K44*$AF$21,$Z$22,K44*$AF$22,$Z$23,K44*$AF$23,$Z$24,K44*$AF$24,$Z$25,K44*$AF$25,$Z$26,K44*$AF$26,$Z$27,K44*$AF$27,$Z$28,K44*$AF$28,$Z$29,K44*$AF$29,$Z$30,K44*$AF$30,$Z$31,K44*$AF$31,$Z$32,K44*$AF$32,$Z$33,K44*$AF$33,$Z$34,K44*$AF$34,$Z$35,K44*$AF$35,$Z$36,K44*$AF$36,$Z$37,K44*$AF$37,$Z$38,K44*$AF$38,$Z$39,K44*$AF$39,$Z$40,K44*$AF$40,$Z$41,K44*$AF$41,$Z$42,K44*$AF$42,$Z$43,K44*$AF$43,$Z$44,K44*$AF$44,$Z$45,K44*$AF$45,$Z$46,K44*$AF$46,$Z$47,K44*$AF$47,$Z$48,K44*$AF$48,$Z$49,K44*$AF$49,$Z$50,K44*$AF$50,$Z$51,K44*$AF$51)</f>
        <v>0</v>
      </c>
      <c r="U44" s="5">
        <f>_xlfn.SWITCH($D$4:$D$800,$Z$4,L44*$AG$4,$Z$5,L44*$AG$5,$Z$6,L44*$AG$6,$Z$7,L44*$AG$7,$Z$8,L44*$AG$8,$Z$9,L44*$AG$9,$Z$10,L44*$AG$10,$Z$11,L44*$AG$11,$Z$12,L44*$AG$12,$Z$13,L44*$AG$13,$Z$14,L44*$AG$14,$Z$15,L44*$AG$15,$Z$16,L44*$AG$16,$Z$17,L44*$AG$17,$Z$18,L44*$AG$18,$Z$19,L44*$AG$19,$Z$20,L44*$AG$20,$Z$21,L44*$AG$21,$Z$22,L44*$AG$22,$Z$23,L44*$AG$23,$Z$24,L44*$AG$24,$Z$25,L44*$AG$25,$Z$26,L44*$AG$26,$Z$27,L44*$AG$27,$Z$28,L44*$AG$28,$Z$29,L44*$AG$29,$Z$30,L44*$AG$30,$Z$31,L44*$AG$31,$Z$32,L44*$AG$32,$Z$33,L44*$AG$33,$Z$34,L44*$AG$34,$Z$35,L44*$AG$35,$Z$36,L44*$AG$36,$Z$37,L44*$AG$37,$Z$38,L44*$AG$38,$Z$39,L44*$AG$39,$Z$40,L44*$AG$40,$Z$41,L44*$AG$41,$Z$42,L44*$AG$42,$Z$43,L44*$AG$43,$Z$44,L44*$AG$44,$Z$45,L44*$AG$45,$Z$46,L44*$AG$46,$Z$47,L44*$AG$47,$Z$48,L44*$AG$48,$Z$49,L44*$AG$49,$Z$50,L44*$AG$50,$Z$51,L44*$AG$51)</f>
        <v>0</v>
      </c>
      <c r="V44" s="5">
        <f>_xlfn.SWITCH($D$4:$D$800,$Z$4,M44*$AH$4,$Z$5,M44*$AH$5,$Z$6,M44*$AH$6,$Z$7,M44*$AH$7,$Z$8,M44*$AH$8,$Z$9,M44*$AH$9,$Z$10,M44*$AH$10,$Z$11,M44*$AH$11,$Z$12,M44*$AH$12,$Z$13,M44*$AH$13,$Z$14,M44*$AH$14,$Z$15,M44*$AH$15,$Z$16,M44*$AH$16,$Z$17,M44*$AH$17,$Z$18,M44*$AH$18,$Z$19,M44*$AH$19,$Z$20,M44*$AH$20,$Z$21,M44*$AH$21,$Z$22,M44*$AH$22,$Z$23,M44*$AH$23,$Z$24,M44*$AH$24,$Z$25,M44*$AH$25,$Z$26,M44*$AH$26,$Z$27,M44*$AH$27,$Z$28,M44*$AH$28,$Z$29,M44*$AH$29,$Z$30,M44*$AH$30,$Z$31,M44*$AH$31,$Z$32,M44*$AH$32,$Z$33,M44*$AH$33,$Z$34,M44*$AH$34,$Z$35,M44*$AH$35,$Z$36,M44*$AH$36,$Z$37,M44*$AH$37,$Z$38,M44*$AH$38,$Z$39,M44*$AH$39,$Z$40,M44*$AH$40,$Z$41,M44*$AH$41,$Z$42,M44*$AH$42,$Z$43,M44*$AH$43,$Z$44,M44*$AH$44,$Z$45,M44*$AH$45,$Z$46,M44*$AH$46,$Z$47,M44*$AH$47,$Z$48,M44*$AH$48,$Z$49,M44*$AH$49,$Z$50,M44*$AH$50,$Z$51,M44*$AH$51)</f>
        <v>0</v>
      </c>
      <c r="W44" s="5">
        <f>_xlfn.SWITCH($D$4:$D$800,$Z$4,N44*$AI$4,$Z$5,N44*$AI$5,$Z$6,N44*$AI$6,$Z$7,N44*$AI$7,$Z$8,N44*$AI$8,$Z$9,N44*$AI$9,$Z$10,N44*$AI$10,$Z$11,N44*$AI$11,$Z$12,N44*$AI$12,$Z$13,N44*$AI$13,$Z$14,N44*$AI$14,$Z$15,N44*$AI$15,$Z$16,N44*$AI$16,$Z$17,N44*$AI$17,$Z$18,N44*$AI$18,$Z$19,N44*$AI$19,$Z$20,N44*$AI$20,$Z$21,N44*$AI$21,$Z$22,N44*$AI$22,$Z$23,N44*$AI$23,$Z$24,N44*$AI$24,$Z$25,N44*$AI$25,$Z$26,N44*$AI$26,$Z$27,N44*$AI$27,$Z$28,N44*$AI$28,$Z$29,N44*$AI$29,$Z$30,N44*$AI$30,$Z$31,N44*$AI$31,$Z$32,N44*$AI$32,$Z$33,N44*$AI$33,$Z$34,N44*$AI$34,$Z$35,N44*$AI$35,$Z$36,N44*$AI$36,$Z$37,N44*$AI$37,$Z$38,N44*$AI$38,$Z$39,N44*$AI$39,$Z$40,N44*$AI$40,$Z$41,N44*$AI$41,$Z$42,N44*$AI$42,$Z$43,N44*$AI$43,$Z$44,N44*$AI$44,$Z$45,N44*$AI$45,$Z$46,N44*$AI$46,$Z$47,N44*$AI$47,$Z$48,N44*$AI$48,$Z$49,N44*$AI$49,$Z$50,N44*$AI$50,$Z$51,N44*$AI$51)</f>
        <v>0</v>
      </c>
      <c r="X44" s="5">
        <f>SUM(Tabella120581119312[[#This Row],[Quadrimestre nov22-feb23]:[Quadrimestre lug25-ott25]])</f>
        <v>0</v>
      </c>
      <c r="BT44" s="73"/>
      <c r="BU44" s="75" t="s">
        <v>204</v>
      </c>
      <c r="BV44" s="69" t="s">
        <v>205</v>
      </c>
      <c r="BW44" s="72" t="s">
        <v>114</v>
      </c>
      <c r="BX44" s="72"/>
      <c r="BY44" s="54"/>
      <c r="BZ44" s="52"/>
      <c r="CA44" s="52"/>
      <c r="CB44" s="52"/>
      <c r="CC44" s="53" t="s">
        <v>122</v>
      </c>
      <c r="CD44" s="53" t="s">
        <v>122</v>
      </c>
      <c r="CE44" s="53" t="s">
        <v>122</v>
      </c>
      <c r="CF44" s="52" t="s">
        <v>122</v>
      </c>
      <c r="CG44" s="52" t="s">
        <v>122</v>
      </c>
      <c r="CH44" s="52" t="s">
        <v>122</v>
      </c>
      <c r="CI44" s="52" t="s">
        <v>122</v>
      </c>
      <c r="CJ44" s="52" t="s">
        <v>122</v>
      </c>
      <c r="CK44" s="52" t="s">
        <v>122</v>
      </c>
      <c r="CL44" s="52"/>
      <c r="CM44" s="52"/>
      <c r="CN44" s="52"/>
      <c r="CO44" s="52"/>
      <c r="CP44" s="52"/>
      <c r="CQ44" s="52"/>
      <c r="CR44" s="66"/>
      <c r="CS44" s="53">
        <f>IF(BZ44="X",$DH44/COUNTA($BZ44:$CQ44),0) +  IF(CA44="X",$DH44/COUNTA($BZ44:$CQ44),0)</f>
        <v>0</v>
      </c>
      <c r="CT44" s="53">
        <f>IF(CB44="X",$DH44/COUNTA($BZ44:$CQ44),0) +  IF(CC44="X",$DH44/COUNTA($BZ44:$CQ44),0)</f>
        <v>0</v>
      </c>
      <c r="CU44" s="53">
        <f>IF(CD44="X",$DH44/COUNTA($BZ44:$CQ44),0) +  IF(CE44="X",$DH44/COUNTA($BZ44:$CQ44),0)</f>
        <v>0</v>
      </c>
      <c r="CV44" s="53">
        <f>IF(CF44="X",$DH44/COUNTA($BZ44:$CQ44),0) +  IF(CG44="X",$DH44/COUNTA($BZ44:$CQ44),0)</f>
        <v>0</v>
      </c>
      <c r="CW44" s="53">
        <f>IF(CH44="X",$DH44/COUNTA($BZ44:$CQ44),0) +  IF(CI44="X",$DH44/COUNTA($BZ44:$CQ44),0)</f>
        <v>0</v>
      </c>
      <c r="CX44" s="53">
        <f>IF(CJ44="X",$DH44/COUNTA($BZ44:$CQ44),0) +  IF(CK44="X",$DH44/COUNTA($BZ44:$CQ44),0)</f>
        <v>0</v>
      </c>
      <c r="CY44" s="53">
        <f>IF(CL44="X",$DH44/COUNTA($BZ44:$CQ44),0) +  IF(CM44="X",$DH44/COUNTA($BZ44:$CQ44),0)</f>
        <v>0</v>
      </c>
      <c r="CZ44" s="53">
        <f>IF(CN44="X",$DH44/COUNTA($BZ44:$CQ44),0) +  IF(CO44="X",$DH44/COUNTA($BZ44:$CQ44),0)</f>
        <v>0</v>
      </c>
      <c r="DA44" s="53">
        <f>IF(CP44="X",$DH44/COUNTA($BZ44:$CQ44),0) +  IF(CQ44="X",$DH44/COUNTA($BZ44:$CQ44),0)</f>
        <v>0</v>
      </c>
      <c r="DB44" s="67">
        <f>SUM(CS44:DA44)</f>
        <v>0</v>
      </c>
      <c r="DC44" s="57"/>
      <c r="DE44" s="66"/>
      <c r="DF44" s="106">
        <f t="shared" si="10"/>
        <v>0</v>
      </c>
      <c r="DG44" s="66"/>
      <c r="DH44" s="104">
        <f>DF44*UniPerugia!$B$4</f>
        <v>0</v>
      </c>
    </row>
    <row r="45" spans="2:112" ht="23.25">
      <c r="B45" s="5"/>
      <c r="C45" s="5"/>
      <c r="D45" s="5"/>
      <c r="E45" s="5"/>
      <c r="F45" s="5"/>
      <c r="G45" s="5"/>
      <c r="H45" s="5"/>
      <c r="I45" s="5"/>
      <c r="J45" s="5"/>
      <c r="K45" s="4"/>
      <c r="L45" s="4"/>
      <c r="M45" s="4"/>
      <c r="N45" s="4"/>
      <c r="O45" s="4">
        <f>_xlfn.SWITCH($D$4:$D$800,$Z$4,F45*$AA$4,$Z$5,F45*$AA$5,$Z$6,F45*$AA$6,$Z$7,F45*$AA$7,$Z$8,F45*$AA$8,$Z$9,F45*$AA$9,$Z$10,F45*$AA$10,$Z$11,F45*$AA$11,$Z$12,F45*$AA$12,$Z$13,F45*$AA$13,$Z$14,F45*$AA$14,$Z$15,F45*$AA$15,$Z$16,F45*$AA$16,$Z$17,F45*$AA$17,$Z$18,F45*$AA$18,$Z$19,F45*$AA$19,$Z$20,F45*$AA$20,$Z$21,F45*$AA$21,$Z$22,F45*$AA$22,$Z$23,F45*$AA$23,$Z$24,F45*$AA$24,$Z$25,F45*$AA$25,$Z$26,F45*$AA$26,$Z$27,F45*$AA$27,$Z$28,F45*$AA$28,$Z$29,F45*$AA$29,$Z$30,F45*$AA$30,$Z$31,F45*$AA$31,$Z$32,F45*$AA$32,$Z$33,F45*$AA$33,$Z$34,F45*$AA$34,$Z$35,F45*$AA$35,$Z$36,F45*$AA$36,$Z$37,F45*$AA$37,$Z$38,F45*$AA$38,$Z$39,F45*$AA$39,$Z$40,F45*$AA$40,$Z$41,F45*$AA$41,$Z$42,F45*$AA$42,$Z$43,F45*$AA$43,$Z$44,F45*$AA$44,$Z$45,F45*$AA$45,$Z$46,F45*$AA$46,$Z$47,F45*$AA$47,$Z$48,F45*$AA$48,$Z$49,F45*$AA$49,$Z$50,F45*$AA$50,$Z$51,F45*$AA$51,)</f>
        <v>0</v>
      </c>
      <c r="P45" s="4">
        <f>_xlfn.SWITCH($D$4:$D$800,$Z$4,G45*$AB$4,$Z$5,G45*$AB$5,$Z$6,G45*$AB$6,$Z$7,G45*$AB$7,$Z$8,G45*$AB$8,$Z$9,G45*$AB$9,$Z$10,G45*$AB$10,$Z$11,G45*$AB$11,$Z$12,G45*$AB$12,$Z$13,G45*$AB$13,$Z$14,G45*$AB$14,$Z$15,G45*$AB$15,$Z$16,G45*$AB$16,$Z$17,G45*$AB$17,$Z$18,G45*$AB$18,$Z$19,G45*$AB$19,$Z$20,G45*$AB$20,$Z$21,G45*$AB$21,$Z$22,G45*$AB$22,$Z$23,G45*$AB$23,$Z$24,G45*$AB$24,$Z$25,G45*$AB$25,$Z$26,G45*$AB$26,$Z$27,G45*$AB$27,$Z$28,G45*$AB$28,$Z$29,G45*$AB$29,$Z$30,G45*$AB$30,$Z$31,G45*$AB$31,$Z$32,G45*$AB$32,$Z$33,G45*$AB$33,$Z$34,G45*$AB$34,$Z$35,G45*$AB$35,$Z$36,G45*$AB$36,$Z$37,G45*$AB$37,$Z$38,G45*$AB$38,$Z$39,G45*$AB$39,$Z$40,G45*$AB$40,$Z$41,G45*$AB$41,$Z$42,G45*$AB$42,$Z$43,G45*$AB$43,$Z$44,G45*$AB$44,$Z$45,G45*$AB$45,$Z$46,G45*$AB$46,$Z$47,G45*$AB$47,$Z$48,G45*$AB$48,$Z$49,G45*$AB$49,$Z$50,G45*$AB$50,$Z$51,G45*$AB$51,)</f>
        <v>0</v>
      </c>
      <c r="Q45" s="4">
        <f>_xlfn.SWITCH($D$4:$D$800,$Z$4,H45*$AC$4,$Z$5,H45*$AC$5,$Z$6,H45*$AC$6,$Z$7,H45*$AC$7,$Z$8,H45*$AC$8,$Z$9,H45*$AC$9,$Z$10,H45*$AC$10,$Z$11,H45*$AC$11,$Z$12,H45*$AC$12,$Z$13,H45*$AC$13,$Z$14,H45*$AC$14,$Z$15,H45*$AC$15,$Z$16,H45*$AC$16,$Z$17,H45*$AC$17,$Z$18,H45*$AC$18,$Z$19,H45*$AC$19,$Z$20,H45*$AC$20,$Z$21,H45*$AC$21,$Z$22,H45*$AC$22,$Z$23,H45*$AC$23,$Z$24,H45*$AC$24,$Z$25,H45*$AC$25,$Z$26,H45*$AC$26,$Z$27,H45*$AC$27,$Z$28,H45*$AC$28,$Z$29,H45*$AC$29,$Z$30,H45*$AC$30,$Z$31,H45*$AC$31,$Z$32,H45*$AC$32,$Z$33,H45*$AC$33,$Z$34,H45*$AC$34,$Z$35,H45*$AC$35,$Z$36,H45*$AC$36,$Z$37,H45*$AC$37,$Z$38,H45*$AC$38,$Z$39,H45*$AC$39,$Z$40,H45*$AC$40,$Z$41,H45*$AC$41,$Z$42,H45*$AC$42,$Z$43,H45*$AC$43,$Z$44,H45*$AC$44,$Z$45,H45*$AC$45,$Z$46,H45*$AC$46,$Z$47,H45*$AC$47,$Z$48,H45*$AC$48,$Z$49,H45*$AC$49,$Z$50,H45*$AC$50,$Z$51,H45*$AC$51)</f>
        <v>0</v>
      </c>
      <c r="R45" s="4">
        <f>_xlfn.SWITCH($D$4:$D$800,$Z$4,I45*$AD$4,$Z$5,I45*$AD$5,$Z$6,I45*$AD$6,$Z$7,I45*$AD$7,$Z$8,I45*$AD$8,$Z$9,I45*$AD$9,$Z$10,I45*$AD$10,$Z$11,I45*$AD$11,$Z$12,I45*$AD$12,$Z$13,I45*$AD$13,$Z$14,I45*$AD$14,$Z$15,I45*$AD$15,$Z$16,I45*$AD$16,$Z$17,I45*$AD$17,$Z$18,I45*$AD$18,$Z$19,I45*$AD$19,$Z$20,I45*$AD$20,$Z$21,I45*$AD$21,$Z$22,I45*$AD$22,$Z$23,I45*$AD$23,$Z$24,I45*$AD$24,$Z$25,I45*$AD$25,$Z$26,I45*$AD$26,$Z$27,I45*$AD$27,$Z$28,I45*$AD$28,$Z$29,I45*$AD$29,$Z$30,I45*$AD$30,$Z$31,I45*$AD$31,$Z$32,I45*$AD$32,$Z$33,I45*$AD$33,$Z$34,I45*$AD$34,$Z$35,I45*$AD$35,$Z$36,I45*$AD$36,$Z$37,I45*$AD$37,$Z$38,I45*$AD$38,$Z$39,I45*$AD$39,$Z$40,I45*$AD$40,$Z$41,I45*$AD$41,$Z$42,I45*$AD$42,$Z$43,I45*$AD$43,$Z$44,I45*$AD$44,$Z$45,I45*$AD$45,$Z$46,I45*$AD$46,$Z$47,I45*$AD$47,$Z$48,I45*$AD$48,$Z$49,I45*$AD$49,$Z$50,I45*$AD$50,$Z$51,I45*$AD$51)</f>
        <v>0</v>
      </c>
      <c r="S45" s="4">
        <f>_xlfn.SWITCH($D$4:$D$800,$Z$4,J45*$AE$4,$Z$5,J45*$AE$5,$Z$6,J45*$AE$6,$Z$7,J45*$AE$7,$Z$8,J45*$AE$8,$Z$9,J45*$AE$9,$Z$10,J45*$AE$10,$Z$11,J45*$AE$11,$Z$12,J45*$AE$12,$Z$13,J45*$AE$13,$Z$14,J45*$AE$14,$Z$15,J45*$AE$15,$Z$16,J45*$AE$16,$Z$17,J45*$AE$17,$Z$18,J45*$AE$18,$Z$19,J45*$AE$19,$Z$20,J45*$AE$20,$Z$21,J45*$AE$21,$Z$22,J45*$AE$22,$Z$23,J45*$AE$23,$Z$24,J45*$AE$24,$Z$25,J45*$AE$25,$Z$26,J45*$AE$26,$Z$27,J45*$AE$27,$Z$28,J45*$AE$28,$Z$29,J45*$AE$29,$Z$30,J45*$AE$30,$Z$31,J45*$AE$31,$Z$32,J45*$AE$32,$Z$33,J45*$AE$33,$Z$34,J45*$AE$34,$Z$35,J45*$AE$35,$Z$36,J45*$AE$36,$Z$37,J45*$AE$37,$Z$38,J45*$AE$38,$Z$39,J45*$AE$39,$Z$40,J45*$AE$40,$Z$41,J45*$AE$41,$Z$42,J45*$AE$42,$Z$43,J45*$AE$43,$Z$44,J45*$AE$44,$Z$45,J45*$AE$45,$Z$46,J45*$AE$46,$Z$47,J45*$AE$47,$Z$48,J45*$AE$48,$Z$49,J45*$AE$49,$Z$50,J45*$AE$50,$Z$51,J45*$AE$51)</f>
        <v>0</v>
      </c>
      <c r="T45" s="5">
        <f>_xlfn.SWITCH($D$4:$D$800,$Z$4,K45*$AF$4,$Z$5,K45*$AF$5,$Z$6,K45*$AF$6,$Z$7,K45*$AF$7,$Z$8,K45*$AF$8,$Z$9,K45*$AF$9,$Z$10,K45*$AF$10,$Z$11,K45*$AF$11,$Z$12,K45*$AF$12,$Z$13,K45*$AF$13,$Z$14,K45*$AF$14,$Z$15,K45*$AF$15,$Z$16,K45*$AF$16,$Z$17,K45*$AF$17,$Z$18,K45*$AF$18,$Z$19,K45*$AF$19,$Z$20,K45*$AF$20,$Z$21,K45*$AF$21,$Z$22,K45*$AF$22,$Z$23,K45*$AF$23,$Z$24,K45*$AF$24,$Z$25,K45*$AF$25,$Z$26,K45*$AF$26,$Z$27,K45*$AF$27,$Z$28,K45*$AF$28,$Z$29,K45*$AF$29,$Z$30,K45*$AF$30,$Z$31,K45*$AF$31,$Z$32,K45*$AF$32,$Z$33,K45*$AF$33,$Z$34,K45*$AF$34,$Z$35,K45*$AF$35,$Z$36,K45*$AF$36,$Z$37,K45*$AF$37,$Z$38,K45*$AF$38,$Z$39,K45*$AF$39,$Z$40,K45*$AF$40,$Z$41,K45*$AF$41,$Z$42,K45*$AF$42,$Z$43,K45*$AF$43,$Z$44,K45*$AF$44,$Z$45,K45*$AF$45,$Z$46,K45*$AF$46,$Z$47,K45*$AF$47,$Z$48,K45*$AF$48,$Z$49,K45*$AF$49,$Z$50,K45*$AF$50,$Z$51,K45*$AF$51)</f>
        <v>0</v>
      </c>
      <c r="U45" s="5">
        <f>_xlfn.SWITCH($D$4:$D$800,$Z$4,L45*$AG$4,$Z$5,L45*$AG$5,$Z$6,L45*$AG$6,$Z$7,L45*$AG$7,$Z$8,L45*$AG$8,$Z$9,L45*$AG$9,$Z$10,L45*$AG$10,$Z$11,L45*$AG$11,$Z$12,L45*$AG$12,$Z$13,L45*$AG$13,$Z$14,L45*$AG$14,$Z$15,L45*$AG$15,$Z$16,L45*$AG$16,$Z$17,L45*$AG$17,$Z$18,L45*$AG$18,$Z$19,L45*$AG$19,$Z$20,L45*$AG$20,$Z$21,L45*$AG$21,$Z$22,L45*$AG$22,$Z$23,L45*$AG$23,$Z$24,L45*$AG$24,$Z$25,L45*$AG$25,$Z$26,L45*$AG$26,$Z$27,L45*$AG$27,$Z$28,L45*$AG$28,$Z$29,L45*$AG$29,$Z$30,L45*$AG$30,$Z$31,L45*$AG$31,$Z$32,L45*$AG$32,$Z$33,L45*$AG$33,$Z$34,L45*$AG$34,$Z$35,L45*$AG$35,$Z$36,L45*$AG$36,$Z$37,L45*$AG$37,$Z$38,L45*$AG$38,$Z$39,L45*$AG$39,$Z$40,L45*$AG$40,$Z$41,L45*$AG$41,$Z$42,L45*$AG$42,$Z$43,L45*$AG$43,$Z$44,L45*$AG$44,$Z$45,L45*$AG$45,$Z$46,L45*$AG$46,$Z$47,L45*$AG$47,$Z$48,L45*$AG$48,$Z$49,L45*$AG$49,$Z$50,L45*$AG$50,$Z$51,L45*$AG$51)</f>
        <v>0</v>
      </c>
      <c r="V45" s="5">
        <f>_xlfn.SWITCH($D$4:$D$800,$Z$4,M45*$AH$4,$Z$5,M45*$AH$5,$Z$6,M45*$AH$6,$Z$7,M45*$AH$7,$Z$8,M45*$AH$8,$Z$9,M45*$AH$9,$Z$10,M45*$AH$10,$Z$11,M45*$AH$11,$Z$12,M45*$AH$12,$Z$13,M45*$AH$13,$Z$14,M45*$AH$14,$Z$15,M45*$AH$15,$Z$16,M45*$AH$16,$Z$17,M45*$AH$17,$Z$18,M45*$AH$18,$Z$19,M45*$AH$19,$Z$20,M45*$AH$20,$Z$21,M45*$AH$21,$Z$22,M45*$AH$22,$Z$23,M45*$AH$23,$Z$24,M45*$AH$24,$Z$25,M45*$AH$25,$Z$26,M45*$AH$26,$Z$27,M45*$AH$27,$Z$28,M45*$AH$28,$Z$29,M45*$AH$29,$Z$30,M45*$AH$30,$Z$31,M45*$AH$31,$Z$32,M45*$AH$32,$Z$33,M45*$AH$33,$Z$34,M45*$AH$34,$Z$35,M45*$AH$35,$Z$36,M45*$AH$36,$Z$37,M45*$AH$37,$Z$38,M45*$AH$38,$Z$39,M45*$AH$39,$Z$40,M45*$AH$40,$Z$41,M45*$AH$41,$Z$42,M45*$AH$42,$Z$43,M45*$AH$43,$Z$44,M45*$AH$44,$Z$45,M45*$AH$45,$Z$46,M45*$AH$46,$Z$47,M45*$AH$47,$Z$48,M45*$AH$48,$Z$49,M45*$AH$49,$Z$50,M45*$AH$50,$Z$51,M45*$AH$51)</f>
        <v>0</v>
      </c>
      <c r="W45" s="5">
        <f>_xlfn.SWITCH($D$4:$D$800,$Z$4,N45*$AI$4,$Z$5,N45*$AI$5,$Z$6,N45*$AI$6,$Z$7,N45*$AI$7,$Z$8,N45*$AI$8,$Z$9,N45*$AI$9,$Z$10,N45*$AI$10,$Z$11,N45*$AI$11,$Z$12,N45*$AI$12,$Z$13,N45*$AI$13,$Z$14,N45*$AI$14,$Z$15,N45*$AI$15,$Z$16,N45*$AI$16,$Z$17,N45*$AI$17,$Z$18,N45*$AI$18,$Z$19,N45*$AI$19,$Z$20,N45*$AI$20,$Z$21,N45*$AI$21,$Z$22,N45*$AI$22,$Z$23,N45*$AI$23,$Z$24,N45*$AI$24,$Z$25,N45*$AI$25,$Z$26,N45*$AI$26,$Z$27,N45*$AI$27,$Z$28,N45*$AI$28,$Z$29,N45*$AI$29,$Z$30,N45*$AI$30,$Z$31,N45*$AI$31,$Z$32,N45*$AI$32,$Z$33,N45*$AI$33,$Z$34,N45*$AI$34,$Z$35,N45*$AI$35,$Z$36,N45*$AI$36,$Z$37,N45*$AI$37,$Z$38,N45*$AI$38,$Z$39,N45*$AI$39,$Z$40,N45*$AI$40,$Z$41,N45*$AI$41,$Z$42,N45*$AI$42,$Z$43,N45*$AI$43,$Z$44,N45*$AI$44,$Z$45,N45*$AI$45,$Z$46,N45*$AI$46,$Z$47,N45*$AI$47,$Z$48,N45*$AI$48,$Z$49,N45*$AI$49,$Z$50,N45*$AI$50,$Z$51,N45*$AI$51)</f>
        <v>0</v>
      </c>
      <c r="X45" s="5">
        <f>SUM(Tabella120581119312[[#This Row],[Quadrimestre nov22-feb23]:[Quadrimestre lug25-ott25]])</f>
        <v>0</v>
      </c>
      <c r="BT45" s="73"/>
      <c r="BU45" s="75" t="s">
        <v>206</v>
      </c>
      <c r="BV45" s="69" t="s">
        <v>207</v>
      </c>
      <c r="BW45" s="72" t="s">
        <v>114</v>
      </c>
      <c r="BX45" s="72"/>
      <c r="BY45" s="54"/>
      <c r="BZ45" s="52"/>
      <c r="CA45" s="52"/>
      <c r="CB45" s="52"/>
      <c r="CC45" s="53"/>
      <c r="CD45" s="53"/>
      <c r="CE45" s="53"/>
      <c r="CF45" s="52" t="s">
        <v>122</v>
      </c>
      <c r="CG45" s="52" t="s">
        <v>122</v>
      </c>
      <c r="CH45" s="52" t="s">
        <v>122</v>
      </c>
      <c r="CI45" s="52"/>
      <c r="CJ45" s="52"/>
      <c r="CK45" s="52"/>
      <c r="CL45" s="52"/>
      <c r="CM45" s="52"/>
      <c r="CN45" s="52"/>
      <c r="CO45" s="52"/>
      <c r="CP45" s="52"/>
      <c r="CQ45" s="52"/>
      <c r="CR45" s="66"/>
      <c r="CS45" s="53">
        <f>IF(BZ45="X",$DH45/COUNTA($BZ45:$CQ45),0) +  IF(CA45="X",$DH45/COUNTA($BZ45:$CQ45),0)</f>
        <v>0</v>
      </c>
      <c r="CT45" s="53">
        <f>IF(CB45="X",$DH45/COUNTA($BZ45:$CQ45),0) +  IF(CC45="X",$DH45/COUNTA($BZ45:$CQ45),0)</f>
        <v>0</v>
      </c>
      <c r="CU45" s="53">
        <f>IF(CD45="X",$DH45/COUNTA($BZ45:$CQ45),0) +  IF(CE45="X",$DH45/COUNTA($BZ45:$CQ45),0)</f>
        <v>0</v>
      </c>
      <c r="CV45" s="53">
        <f>IF(CF45="X",$DH45/COUNTA($BZ45:$CQ45),0) +  IF(CG45="X",$DH45/COUNTA($BZ45:$CQ45),0)</f>
        <v>0</v>
      </c>
      <c r="CW45" s="53">
        <f>IF(CH45="X",$DH45/COUNTA($BZ45:$CQ45),0) +  IF(CI45="X",$DH45/COUNTA($BZ45:$CQ45),0)</f>
        <v>0</v>
      </c>
      <c r="CX45" s="53">
        <f>IF(CJ45="X",$DH45/COUNTA($BZ45:$CQ45),0) +  IF(CK45="X",$DH45/COUNTA($BZ45:$CQ45),0)</f>
        <v>0</v>
      </c>
      <c r="CY45" s="53">
        <f>IF(CL45="X",$DH45/COUNTA($BZ45:$CQ45),0) +  IF(CM45="X",$DH45/COUNTA($BZ45:$CQ45),0)</f>
        <v>0</v>
      </c>
      <c r="CZ45" s="53">
        <f>IF(CN45="X",$DH45/COUNTA($BZ45:$CQ45),0) +  IF(CO45="X",$DH45/COUNTA($BZ45:$CQ45),0)</f>
        <v>0</v>
      </c>
      <c r="DA45" s="53">
        <f>IF(CP45="X",$DH45/COUNTA($BZ45:$CQ45),0) +  IF(CQ45="X",$DH45/COUNTA($BZ45:$CQ45),0)</f>
        <v>0</v>
      </c>
      <c r="DB45" s="67">
        <f>SUM(CS45:DA45)</f>
        <v>0</v>
      </c>
      <c r="DC45" s="57"/>
      <c r="DE45" s="66"/>
      <c r="DF45" s="106">
        <f t="shared" si="10"/>
        <v>0</v>
      </c>
      <c r="DG45" s="66"/>
      <c r="DH45" s="104">
        <f>DF45*UniPerugia!$B$4</f>
        <v>0</v>
      </c>
    </row>
    <row r="46" spans="2:112" ht="23.25">
      <c r="B46" s="5"/>
      <c r="C46" s="5"/>
      <c r="D46" s="5"/>
      <c r="E46" s="5"/>
      <c r="F46" s="5"/>
      <c r="G46" s="5"/>
      <c r="H46" s="5"/>
      <c r="I46" s="5"/>
      <c r="J46" s="5"/>
      <c r="K46" s="4"/>
      <c r="L46" s="4"/>
      <c r="M46" s="4"/>
      <c r="N46" s="4"/>
      <c r="O46" s="4">
        <f>_xlfn.SWITCH($D$4:$D$800,$Z$4,F46*$AA$4,$Z$5,F46*$AA$5,$Z$6,F46*$AA$6,$Z$7,F46*$AA$7,$Z$8,F46*$AA$8,$Z$9,F46*$AA$9,$Z$10,F46*$AA$10,$Z$11,F46*$AA$11,$Z$12,F46*$AA$12,$Z$13,F46*$AA$13,$Z$14,F46*$AA$14,$Z$15,F46*$AA$15,$Z$16,F46*$AA$16,$Z$17,F46*$AA$17,$Z$18,F46*$AA$18,$Z$19,F46*$AA$19,$Z$20,F46*$AA$20,$Z$21,F46*$AA$21,$Z$22,F46*$AA$22,$Z$23,F46*$AA$23,$Z$24,F46*$AA$24,$Z$25,F46*$AA$25,$Z$26,F46*$AA$26,$Z$27,F46*$AA$27,$Z$28,F46*$AA$28,$Z$29,F46*$AA$29,$Z$30,F46*$AA$30,$Z$31,F46*$AA$31,$Z$32,F46*$AA$32,$Z$33,F46*$AA$33,$Z$34,F46*$AA$34,$Z$35,F46*$AA$35,$Z$36,F46*$AA$36,$Z$37,F46*$AA$37,$Z$38,F46*$AA$38,$Z$39,F46*$AA$39,$Z$40,F46*$AA$40,$Z$41,F46*$AA$41,$Z$42,F46*$AA$42,$Z$43,F46*$AA$43,$Z$44,F46*$AA$44,$Z$45,F46*$AA$45,$Z$46,F46*$AA$46,$Z$47,F46*$AA$47,$Z$48,F46*$AA$48,$Z$49,F46*$AA$49,$Z$50,F46*$AA$50,$Z$51,F46*$AA$51,)</f>
        <v>0</v>
      </c>
      <c r="P46" s="4">
        <f>_xlfn.SWITCH($D$4:$D$800,$Z$4,G46*$AB$4,$Z$5,G46*$AB$5,$Z$6,G46*$AB$6,$Z$7,G46*$AB$7,$Z$8,G46*$AB$8,$Z$9,G46*$AB$9,$Z$10,G46*$AB$10,$Z$11,G46*$AB$11,$Z$12,G46*$AB$12,$Z$13,G46*$AB$13,$Z$14,G46*$AB$14,$Z$15,G46*$AB$15,$Z$16,G46*$AB$16,$Z$17,G46*$AB$17,$Z$18,G46*$AB$18,$Z$19,G46*$AB$19,$Z$20,G46*$AB$20,$Z$21,G46*$AB$21,$Z$22,G46*$AB$22,$Z$23,G46*$AB$23,$Z$24,G46*$AB$24,$Z$25,G46*$AB$25,$Z$26,G46*$AB$26,$Z$27,G46*$AB$27,$Z$28,G46*$AB$28,$Z$29,G46*$AB$29,$Z$30,G46*$AB$30,$Z$31,G46*$AB$31,$Z$32,G46*$AB$32,$Z$33,G46*$AB$33,$Z$34,G46*$AB$34,$Z$35,G46*$AB$35,$Z$36,G46*$AB$36,$Z$37,G46*$AB$37,$Z$38,G46*$AB$38,$Z$39,G46*$AB$39,$Z$40,G46*$AB$40,$Z$41,G46*$AB$41,$Z$42,G46*$AB$42,$Z$43,G46*$AB$43,$Z$44,G46*$AB$44,$Z$45,G46*$AB$45,$Z$46,G46*$AB$46,$Z$47,G46*$AB$47,$Z$48,G46*$AB$48,$Z$49,G46*$AB$49,$Z$50,G46*$AB$50,$Z$51,G46*$AB$51,)</f>
        <v>0</v>
      </c>
      <c r="Q46" s="4">
        <f>_xlfn.SWITCH($D$4:$D$800,$Z$4,H46*$AC$4,$Z$5,H46*$AC$5,$Z$6,H46*$AC$6,$Z$7,H46*$AC$7,$Z$8,H46*$AC$8,$Z$9,H46*$AC$9,$Z$10,H46*$AC$10,$Z$11,H46*$AC$11,$Z$12,H46*$AC$12,$Z$13,H46*$AC$13,$Z$14,H46*$AC$14,$Z$15,H46*$AC$15,$Z$16,H46*$AC$16,$Z$17,H46*$AC$17,$Z$18,H46*$AC$18,$Z$19,H46*$AC$19,$Z$20,H46*$AC$20,$Z$21,H46*$AC$21,$Z$22,H46*$AC$22,$Z$23,H46*$AC$23,$Z$24,H46*$AC$24,$Z$25,H46*$AC$25,$Z$26,H46*$AC$26,$Z$27,H46*$AC$27,$Z$28,H46*$AC$28,$Z$29,H46*$AC$29,$Z$30,H46*$AC$30,$Z$31,H46*$AC$31,$Z$32,H46*$AC$32,$Z$33,H46*$AC$33,$Z$34,H46*$AC$34,$Z$35,H46*$AC$35,$Z$36,H46*$AC$36,$Z$37,H46*$AC$37,$Z$38,H46*$AC$38,$Z$39,H46*$AC$39,$Z$40,H46*$AC$40,$Z$41,H46*$AC$41,$Z$42,H46*$AC$42,$Z$43,H46*$AC$43,$Z$44,H46*$AC$44,$Z$45,H46*$AC$45,$Z$46,H46*$AC$46,$Z$47,H46*$AC$47,$Z$48,H46*$AC$48,$Z$49,H46*$AC$49,$Z$50,H46*$AC$50,$Z$51,H46*$AC$51)</f>
        <v>0</v>
      </c>
      <c r="R46" s="4">
        <f>_xlfn.SWITCH($D$4:$D$800,$Z$4,I46*$AD$4,$Z$5,I46*$AD$5,$Z$6,I46*$AD$6,$Z$7,I46*$AD$7,$Z$8,I46*$AD$8,$Z$9,I46*$AD$9,$Z$10,I46*$AD$10,$Z$11,I46*$AD$11,$Z$12,I46*$AD$12,$Z$13,I46*$AD$13,$Z$14,I46*$AD$14,$Z$15,I46*$AD$15,$Z$16,I46*$AD$16,$Z$17,I46*$AD$17,$Z$18,I46*$AD$18,$Z$19,I46*$AD$19,$Z$20,I46*$AD$20,$Z$21,I46*$AD$21,$Z$22,I46*$AD$22,$Z$23,I46*$AD$23,$Z$24,I46*$AD$24,$Z$25,I46*$AD$25,$Z$26,I46*$AD$26,$Z$27,I46*$AD$27,$Z$28,I46*$AD$28,$Z$29,I46*$AD$29,$Z$30,I46*$AD$30,$Z$31,I46*$AD$31,$Z$32,I46*$AD$32,$Z$33,I46*$AD$33,$Z$34,I46*$AD$34,$Z$35,I46*$AD$35,$Z$36,I46*$AD$36,$Z$37,I46*$AD$37,$Z$38,I46*$AD$38,$Z$39,I46*$AD$39,$Z$40,I46*$AD$40,$Z$41,I46*$AD$41,$Z$42,I46*$AD$42,$Z$43,I46*$AD$43,$Z$44,I46*$AD$44,$Z$45,I46*$AD$45,$Z$46,I46*$AD$46,$Z$47,I46*$AD$47,$Z$48,I46*$AD$48,$Z$49,I46*$AD$49,$Z$50,I46*$AD$50,$Z$51,I46*$AD$51)</f>
        <v>0</v>
      </c>
      <c r="S46" s="4">
        <f>_xlfn.SWITCH($D$4:$D$800,$Z$4,J46*$AE$4,$Z$5,J46*$AE$5,$Z$6,J46*$AE$6,$Z$7,J46*$AE$7,$Z$8,J46*$AE$8,$Z$9,J46*$AE$9,$Z$10,J46*$AE$10,$Z$11,J46*$AE$11,$Z$12,J46*$AE$12,$Z$13,J46*$AE$13,$Z$14,J46*$AE$14,$Z$15,J46*$AE$15,$Z$16,J46*$AE$16,$Z$17,J46*$AE$17,$Z$18,J46*$AE$18,$Z$19,J46*$AE$19,$Z$20,J46*$AE$20,$Z$21,J46*$AE$21,$Z$22,J46*$AE$22,$Z$23,J46*$AE$23,$Z$24,J46*$AE$24,$Z$25,J46*$AE$25,$Z$26,J46*$AE$26,$Z$27,J46*$AE$27,$Z$28,J46*$AE$28,$Z$29,J46*$AE$29,$Z$30,J46*$AE$30,$Z$31,J46*$AE$31,$Z$32,J46*$AE$32,$Z$33,J46*$AE$33,$Z$34,J46*$AE$34,$Z$35,J46*$AE$35,$Z$36,J46*$AE$36,$Z$37,J46*$AE$37,$Z$38,J46*$AE$38,$Z$39,J46*$AE$39,$Z$40,J46*$AE$40,$Z$41,J46*$AE$41,$Z$42,J46*$AE$42,$Z$43,J46*$AE$43,$Z$44,J46*$AE$44,$Z$45,J46*$AE$45,$Z$46,J46*$AE$46,$Z$47,J46*$AE$47,$Z$48,J46*$AE$48,$Z$49,J46*$AE$49,$Z$50,J46*$AE$50,$Z$51,J46*$AE$51)</f>
        <v>0</v>
      </c>
      <c r="T46" s="5">
        <f>_xlfn.SWITCH($D$4:$D$800,$Z$4,K46*$AF$4,$Z$5,K46*$AF$5,$Z$6,K46*$AF$6,$Z$7,K46*$AF$7,$Z$8,K46*$AF$8,$Z$9,K46*$AF$9,$Z$10,K46*$AF$10,$Z$11,K46*$AF$11,$Z$12,K46*$AF$12,$Z$13,K46*$AF$13,$Z$14,K46*$AF$14,$Z$15,K46*$AF$15,$Z$16,K46*$AF$16,$Z$17,K46*$AF$17,$Z$18,K46*$AF$18,$Z$19,K46*$AF$19,$Z$20,K46*$AF$20,$Z$21,K46*$AF$21,$Z$22,K46*$AF$22,$Z$23,K46*$AF$23,$Z$24,K46*$AF$24,$Z$25,K46*$AF$25,$Z$26,K46*$AF$26,$Z$27,K46*$AF$27,$Z$28,K46*$AF$28,$Z$29,K46*$AF$29,$Z$30,K46*$AF$30,$Z$31,K46*$AF$31,$Z$32,K46*$AF$32,$Z$33,K46*$AF$33,$Z$34,K46*$AF$34,$Z$35,K46*$AF$35,$Z$36,K46*$AF$36,$Z$37,K46*$AF$37,$Z$38,K46*$AF$38,$Z$39,K46*$AF$39,$Z$40,K46*$AF$40,$Z$41,K46*$AF$41,$Z$42,K46*$AF$42,$Z$43,K46*$AF$43,$Z$44,K46*$AF$44,$Z$45,K46*$AF$45,$Z$46,K46*$AF$46,$Z$47,K46*$AF$47,$Z$48,K46*$AF$48,$Z$49,K46*$AF$49,$Z$50,K46*$AF$50,$Z$51,K46*$AF$51)</f>
        <v>0</v>
      </c>
      <c r="U46" s="5">
        <f>_xlfn.SWITCH($D$4:$D$800,$Z$4,L46*$AG$4,$Z$5,L46*$AG$5,$Z$6,L46*$AG$6,$Z$7,L46*$AG$7,$Z$8,L46*$AG$8,$Z$9,L46*$AG$9,$Z$10,L46*$AG$10,$Z$11,L46*$AG$11,$Z$12,L46*$AG$12,$Z$13,L46*$AG$13,$Z$14,L46*$AG$14,$Z$15,L46*$AG$15,$Z$16,L46*$AG$16,$Z$17,L46*$AG$17,$Z$18,L46*$AG$18,$Z$19,L46*$AG$19,$Z$20,L46*$AG$20,$Z$21,L46*$AG$21,$Z$22,L46*$AG$22,$Z$23,L46*$AG$23,$Z$24,L46*$AG$24,$Z$25,L46*$AG$25,$Z$26,L46*$AG$26,$Z$27,L46*$AG$27,$Z$28,L46*$AG$28,$Z$29,L46*$AG$29,$Z$30,L46*$AG$30,$Z$31,L46*$AG$31,$Z$32,L46*$AG$32,$Z$33,L46*$AG$33,$Z$34,L46*$AG$34,$Z$35,L46*$AG$35,$Z$36,L46*$AG$36,$Z$37,L46*$AG$37,$Z$38,L46*$AG$38,$Z$39,L46*$AG$39,$Z$40,L46*$AG$40,$Z$41,L46*$AG$41,$Z$42,L46*$AG$42,$Z$43,L46*$AG$43,$Z$44,L46*$AG$44,$Z$45,L46*$AG$45,$Z$46,L46*$AG$46,$Z$47,L46*$AG$47,$Z$48,L46*$AG$48,$Z$49,L46*$AG$49,$Z$50,L46*$AG$50,$Z$51,L46*$AG$51)</f>
        <v>0</v>
      </c>
      <c r="V46" s="5">
        <f>_xlfn.SWITCH($D$4:$D$800,$Z$4,M46*$AH$4,$Z$5,M46*$AH$5,$Z$6,M46*$AH$6,$Z$7,M46*$AH$7,$Z$8,M46*$AH$8,$Z$9,M46*$AH$9,$Z$10,M46*$AH$10,$Z$11,M46*$AH$11,$Z$12,M46*$AH$12,$Z$13,M46*$AH$13,$Z$14,M46*$AH$14,$Z$15,M46*$AH$15,$Z$16,M46*$AH$16,$Z$17,M46*$AH$17,$Z$18,M46*$AH$18,$Z$19,M46*$AH$19,$Z$20,M46*$AH$20,$Z$21,M46*$AH$21,$Z$22,M46*$AH$22,$Z$23,M46*$AH$23,$Z$24,M46*$AH$24,$Z$25,M46*$AH$25,$Z$26,M46*$AH$26,$Z$27,M46*$AH$27,$Z$28,M46*$AH$28,$Z$29,M46*$AH$29,$Z$30,M46*$AH$30,$Z$31,M46*$AH$31,$Z$32,M46*$AH$32,$Z$33,M46*$AH$33,$Z$34,M46*$AH$34,$Z$35,M46*$AH$35,$Z$36,M46*$AH$36,$Z$37,M46*$AH$37,$Z$38,M46*$AH$38,$Z$39,M46*$AH$39,$Z$40,M46*$AH$40,$Z$41,M46*$AH$41,$Z$42,M46*$AH$42,$Z$43,M46*$AH$43,$Z$44,M46*$AH$44,$Z$45,M46*$AH$45,$Z$46,M46*$AH$46,$Z$47,M46*$AH$47,$Z$48,M46*$AH$48,$Z$49,M46*$AH$49,$Z$50,M46*$AH$50,$Z$51,M46*$AH$51)</f>
        <v>0</v>
      </c>
      <c r="W46" s="5">
        <f>_xlfn.SWITCH($D$4:$D$800,$Z$4,N46*$AI$4,$Z$5,N46*$AI$5,$Z$6,N46*$AI$6,$Z$7,N46*$AI$7,$Z$8,N46*$AI$8,$Z$9,N46*$AI$9,$Z$10,N46*$AI$10,$Z$11,N46*$AI$11,$Z$12,N46*$AI$12,$Z$13,N46*$AI$13,$Z$14,N46*$AI$14,$Z$15,N46*$AI$15,$Z$16,N46*$AI$16,$Z$17,N46*$AI$17,$Z$18,N46*$AI$18,$Z$19,N46*$AI$19,$Z$20,N46*$AI$20,$Z$21,N46*$AI$21,$Z$22,N46*$AI$22,$Z$23,N46*$AI$23,$Z$24,N46*$AI$24,$Z$25,N46*$AI$25,$Z$26,N46*$AI$26,$Z$27,N46*$AI$27,$Z$28,N46*$AI$28,$Z$29,N46*$AI$29,$Z$30,N46*$AI$30,$Z$31,N46*$AI$31,$Z$32,N46*$AI$32,$Z$33,N46*$AI$33,$Z$34,N46*$AI$34,$Z$35,N46*$AI$35,$Z$36,N46*$AI$36,$Z$37,N46*$AI$37,$Z$38,N46*$AI$38,$Z$39,N46*$AI$39,$Z$40,N46*$AI$40,$Z$41,N46*$AI$41,$Z$42,N46*$AI$42,$Z$43,N46*$AI$43,$Z$44,N46*$AI$44,$Z$45,N46*$AI$45,$Z$46,N46*$AI$46,$Z$47,N46*$AI$47,$Z$48,N46*$AI$48,$Z$49,N46*$AI$49,$Z$50,N46*$AI$50,$Z$51,N46*$AI$51)</f>
        <v>0</v>
      </c>
      <c r="X46" s="5">
        <f>SUM(Tabella120581119312[[#This Row],[Quadrimestre nov22-feb23]:[Quadrimestre lug25-ott25]])</f>
        <v>0</v>
      </c>
      <c r="BT46" s="73"/>
      <c r="BU46" s="70" t="s">
        <v>208</v>
      </c>
      <c r="BV46" s="73"/>
      <c r="BW46" s="72" t="s">
        <v>114</v>
      </c>
      <c r="BX46" s="70" t="s">
        <v>209</v>
      </c>
      <c r="BY46" s="54"/>
      <c r="BZ46" s="52"/>
      <c r="CA46" s="52"/>
      <c r="CB46" s="52"/>
      <c r="CC46" s="52"/>
      <c r="CD46" s="52"/>
      <c r="CE46" s="52"/>
      <c r="CF46" s="53"/>
      <c r="CG46" s="53"/>
      <c r="CH46" s="53"/>
      <c r="CI46" s="52"/>
      <c r="CJ46" s="52"/>
      <c r="CK46" s="52"/>
      <c r="CL46" s="52"/>
      <c r="CM46" s="52"/>
      <c r="CN46" s="52"/>
      <c r="CO46" s="52"/>
      <c r="CP46" s="52"/>
      <c r="CQ46" s="52"/>
      <c r="CR46" s="66"/>
      <c r="CS46" s="53">
        <f>IF(BZ46="X",$DH46/COUNTA($BZ46:$CQ46),0) +  IF(CA46="X",$DH46/COUNTA($BZ46:$CQ46),0)</f>
        <v>0</v>
      </c>
      <c r="CT46" s="53">
        <f>IF(CB46="X",$DH46/COUNTA($BZ46:$CQ46),0) +  IF(CC46="X",$DH46/COUNTA($BZ46:$CQ46),0)</f>
        <v>0</v>
      </c>
      <c r="CU46" s="53">
        <f>IF(CD46="X",$DH46/COUNTA($BZ46:$CQ46),0) +  IF(CE46="X",$DH46/COUNTA($BZ46:$CQ46),0)</f>
        <v>0</v>
      </c>
      <c r="CV46" s="53">
        <f>IF(CF46="X",$DH46/COUNTA($BZ46:$CQ46),0) +  IF(CG46="X",$DH46/COUNTA($BZ46:$CQ46),0)</f>
        <v>0</v>
      </c>
      <c r="CW46" s="53">
        <f>IF(CH46="X",$DH46/COUNTA($BZ46:$CQ46),0) +  IF(CI46="X",$DH46/COUNTA($BZ46:$CQ46),0)</f>
        <v>0</v>
      </c>
      <c r="CX46" s="53">
        <f>IF(CJ46="X",$DH46/COUNTA($BZ46:$CQ46),0) +  IF(CK46="X",$DH46/COUNTA($BZ46:$CQ46),0)</f>
        <v>0</v>
      </c>
      <c r="CY46" s="53">
        <f>IF(CL46="X",$DH46/COUNTA($BZ46:$CQ46),0) +  IF(CM46="X",$DH46/COUNTA($BZ46:$CQ46),0)</f>
        <v>0</v>
      </c>
      <c r="CZ46" s="53">
        <f>IF(CN46="X",$DH46/COUNTA($BZ46:$CQ46),0) +  IF(CO46="X",$DH46/COUNTA($BZ46:$CQ46),0)</f>
        <v>0</v>
      </c>
      <c r="DA46" s="53">
        <f>IF(CP46="X",$DH46/COUNTA($BZ46:$CQ46),0) +  IF(CQ46="X",$DH46/COUNTA($BZ46:$CQ46),0)</f>
        <v>0</v>
      </c>
      <c r="DB46" s="67">
        <f>SUM(CS46:DA46)</f>
        <v>0</v>
      </c>
      <c r="DC46" s="57"/>
      <c r="DE46" s="66"/>
      <c r="DF46" s="106">
        <f t="shared" si="10"/>
        <v>0</v>
      </c>
      <c r="DG46" s="66"/>
      <c r="DH46" s="104">
        <f>DF46*UniPerugia!$B$4</f>
        <v>0</v>
      </c>
    </row>
    <row r="47" spans="2:112" ht="23.25">
      <c r="B47" s="5"/>
      <c r="C47" s="5"/>
      <c r="D47" s="5"/>
      <c r="E47" s="5"/>
      <c r="F47" s="5"/>
      <c r="G47" s="5"/>
      <c r="H47" s="5"/>
      <c r="I47" s="5"/>
      <c r="J47" s="5"/>
      <c r="K47" s="4"/>
      <c r="L47" s="4"/>
      <c r="M47" s="4"/>
      <c r="N47" s="4"/>
      <c r="O47" s="4">
        <f>_xlfn.SWITCH($D$4:$D$800,$Z$4,F47*$AA$4,$Z$5,F47*$AA$5,$Z$6,F47*$AA$6,$Z$7,F47*$AA$7,$Z$8,F47*$AA$8,$Z$9,F47*$AA$9,$Z$10,F47*$AA$10,$Z$11,F47*$AA$11,$Z$12,F47*$AA$12,$Z$13,F47*$AA$13,$Z$14,F47*$AA$14,$Z$15,F47*$AA$15,$Z$16,F47*$AA$16,$Z$17,F47*$AA$17,$Z$18,F47*$AA$18,$Z$19,F47*$AA$19,$Z$20,F47*$AA$20,$Z$21,F47*$AA$21,$Z$22,F47*$AA$22,$Z$23,F47*$AA$23,$Z$24,F47*$AA$24,$Z$25,F47*$AA$25,$Z$26,F47*$AA$26,$Z$27,F47*$AA$27,$Z$28,F47*$AA$28,$Z$29,F47*$AA$29,$Z$30,F47*$AA$30,$Z$31,F47*$AA$31,$Z$32,F47*$AA$32,$Z$33,F47*$AA$33,$Z$34,F47*$AA$34,$Z$35,F47*$AA$35,$Z$36,F47*$AA$36,$Z$37,F47*$AA$37,$Z$38,F47*$AA$38,$Z$39,F47*$AA$39,$Z$40,F47*$AA$40,$Z$41,F47*$AA$41,$Z$42,F47*$AA$42,$Z$43,F47*$AA$43,$Z$44,F47*$AA$44,$Z$45,F47*$AA$45,$Z$46,F47*$AA$46,$Z$47,F47*$AA$47,$Z$48,F47*$AA$48,$Z$49,F47*$AA$49,$Z$50,F47*$AA$50,$Z$51,F47*$AA$51,)</f>
        <v>0</v>
      </c>
      <c r="P47" s="4">
        <f>_xlfn.SWITCH($D$4:$D$800,$Z$4,G47*$AB$4,$Z$5,G47*$AB$5,$Z$6,G47*$AB$6,$Z$7,G47*$AB$7,$Z$8,G47*$AB$8,$Z$9,G47*$AB$9,$Z$10,G47*$AB$10,$Z$11,G47*$AB$11,$Z$12,G47*$AB$12,$Z$13,G47*$AB$13,$Z$14,G47*$AB$14,$Z$15,G47*$AB$15,$Z$16,G47*$AB$16,$Z$17,G47*$AB$17,$Z$18,G47*$AB$18,$Z$19,G47*$AB$19,$Z$20,G47*$AB$20,$Z$21,G47*$AB$21,$Z$22,G47*$AB$22,$Z$23,G47*$AB$23,$Z$24,G47*$AB$24,$Z$25,G47*$AB$25,$Z$26,G47*$AB$26,$Z$27,G47*$AB$27,$Z$28,G47*$AB$28,$Z$29,G47*$AB$29,$Z$30,G47*$AB$30,$Z$31,G47*$AB$31,$Z$32,G47*$AB$32,$Z$33,G47*$AB$33,$Z$34,G47*$AB$34,$Z$35,G47*$AB$35,$Z$36,G47*$AB$36,$Z$37,G47*$AB$37,$Z$38,G47*$AB$38,$Z$39,G47*$AB$39,$Z$40,G47*$AB$40,$Z$41,G47*$AB$41,$Z$42,G47*$AB$42,$Z$43,G47*$AB$43,$Z$44,G47*$AB$44,$Z$45,G47*$AB$45,$Z$46,G47*$AB$46,$Z$47,G47*$AB$47,$Z$48,G47*$AB$48,$Z$49,G47*$AB$49,$Z$50,G47*$AB$50,$Z$51,G47*$AB$51,)</f>
        <v>0</v>
      </c>
      <c r="Q47" s="4">
        <f>_xlfn.SWITCH($D$4:$D$800,$Z$4,H47*$AC$4,$Z$5,H47*$AC$5,$Z$6,H47*$AC$6,$Z$7,H47*$AC$7,$Z$8,H47*$AC$8,$Z$9,H47*$AC$9,$Z$10,H47*$AC$10,$Z$11,H47*$AC$11,$Z$12,H47*$AC$12,$Z$13,H47*$AC$13,$Z$14,H47*$AC$14,$Z$15,H47*$AC$15,$Z$16,H47*$AC$16,$Z$17,H47*$AC$17,$Z$18,H47*$AC$18,$Z$19,H47*$AC$19,$Z$20,H47*$AC$20,$Z$21,H47*$AC$21,$Z$22,H47*$AC$22,$Z$23,H47*$AC$23,$Z$24,H47*$AC$24,$Z$25,H47*$AC$25,$Z$26,H47*$AC$26,$Z$27,H47*$AC$27,$Z$28,H47*$AC$28,$Z$29,H47*$AC$29,$Z$30,H47*$AC$30,$Z$31,H47*$AC$31,$Z$32,H47*$AC$32,$Z$33,H47*$AC$33,$Z$34,H47*$AC$34,$Z$35,H47*$AC$35,$Z$36,H47*$AC$36,$Z$37,H47*$AC$37,$Z$38,H47*$AC$38,$Z$39,H47*$AC$39,$Z$40,H47*$AC$40,$Z$41,H47*$AC$41,$Z$42,H47*$AC$42,$Z$43,H47*$AC$43,$Z$44,H47*$AC$44,$Z$45,H47*$AC$45,$Z$46,H47*$AC$46,$Z$47,H47*$AC$47,$Z$48,H47*$AC$48,$Z$49,H47*$AC$49,$Z$50,H47*$AC$50,$Z$51,H47*$AC$51)</f>
        <v>0</v>
      </c>
      <c r="R47" s="4">
        <f>_xlfn.SWITCH($D$4:$D$800,$Z$4,I47*$AD$4,$Z$5,I47*$AD$5,$Z$6,I47*$AD$6,$Z$7,I47*$AD$7,$Z$8,I47*$AD$8,$Z$9,I47*$AD$9,$Z$10,I47*$AD$10,$Z$11,I47*$AD$11,$Z$12,I47*$AD$12,$Z$13,I47*$AD$13,$Z$14,I47*$AD$14,$Z$15,I47*$AD$15,$Z$16,I47*$AD$16,$Z$17,I47*$AD$17,$Z$18,I47*$AD$18,$Z$19,I47*$AD$19,$Z$20,I47*$AD$20,$Z$21,I47*$AD$21,$Z$22,I47*$AD$22,$Z$23,I47*$AD$23,$Z$24,I47*$AD$24,$Z$25,I47*$AD$25,$Z$26,I47*$AD$26,$Z$27,I47*$AD$27,$Z$28,I47*$AD$28,$Z$29,I47*$AD$29,$Z$30,I47*$AD$30,$Z$31,I47*$AD$31,$Z$32,I47*$AD$32,$Z$33,I47*$AD$33,$Z$34,I47*$AD$34,$Z$35,I47*$AD$35,$Z$36,I47*$AD$36,$Z$37,I47*$AD$37,$Z$38,I47*$AD$38,$Z$39,I47*$AD$39,$Z$40,I47*$AD$40,$Z$41,I47*$AD$41,$Z$42,I47*$AD$42,$Z$43,I47*$AD$43,$Z$44,I47*$AD$44,$Z$45,I47*$AD$45,$Z$46,I47*$AD$46,$Z$47,I47*$AD$47,$Z$48,I47*$AD$48,$Z$49,I47*$AD$49,$Z$50,I47*$AD$50,$Z$51,I47*$AD$51)</f>
        <v>0</v>
      </c>
      <c r="S47" s="4">
        <f>_xlfn.SWITCH($D$4:$D$800,$Z$4,J47*$AE$4,$Z$5,J47*$AE$5,$Z$6,J47*$AE$6,$Z$7,J47*$AE$7,$Z$8,J47*$AE$8,$Z$9,J47*$AE$9,$Z$10,J47*$AE$10,$Z$11,J47*$AE$11,$Z$12,J47*$AE$12,$Z$13,J47*$AE$13,$Z$14,J47*$AE$14,$Z$15,J47*$AE$15,$Z$16,J47*$AE$16,$Z$17,J47*$AE$17,$Z$18,J47*$AE$18,$Z$19,J47*$AE$19,$Z$20,J47*$AE$20,$Z$21,J47*$AE$21,$Z$22,J47*$AE$22,$Z$23,J47*$AE$23,$Z$24,J47*$AE$24,$Z$25,J47*$AE$25,$Z$26,J47*$AE$26,$Z$27,J47*$AE$27,$Z$28,J47*$AE$28,$Z$29,J47*$AE$29,$Z$30,J47*$AE$30,$Z$31,J47*$AE$31,$Z$32,J47*$AE$32,$Z$33,J47*$AE$33,$Z$34,J47*$AE$34,$Z$35,J47*$AE$35,$Z$36,J47*$AE$36,$Z$37,J47*$AE$37,$Z$38,J47*$AE$38,$Z$39,J47*$AE$39,$Z$40,J47*$AE$40,$Z$41,J47*$AE$41,$Z$42,J47*$AE$42,$Z$43,J47*$AE$43,$Z$44,J47*$AE$44,$Z$45,J47*$AE$45,$Z$46,J47*$AE$46,$Z$47,J47*$AE$47,$Z$48,J47*$AE$48,$Z$49,J47*$AE$49,$Z$50,J47*$AE$50,$Z$51,J47*$AE$51)</f>
        <v>0</v>
      </c>
      <c r="T47" s="5">
        <f>_xlfn.SWITCH($D$4:$D$800,$Z$4,K47*$AF$4,$Z$5,K47*$AF$5,$Z$6,K47*$AF$6,$Z$7,K47*$AF$7,$Z$8,K47*$AF$8,$Z$9,K47*$AF$9,$Z$10,K47*$AF$10,$Z$11,K47*$AF$11,$Z$12,K47*$AF$12,$Z$13,K47*$AF$13,$Z$14,K47*$AF$14,$Z$15,K47*$AF$15,$Z$16,K47*$AF$16,$Z$17,K47*$AF$17,$Z$18,K47*$AF$18,$Z$19,K47*$AF$19,$Z$20,K47*$AF$20,$Z$21,K47*$AF$21,$Z$22,K47*$AF$22,$Z$23,K47*$AF$23,$Z$24,K47*$AF$24,$Z$25,K47*$AF$25,$Z$26,K47*$AF$26,$Z$27,K47*$AF$27,$Z$28,K47*$AF$28,$Z$29,K47*$AF$29,$Z$30,K47*$AF$30,$Z$31,K47*$AF$31,$Z$32,K47*$AF$32,$Z$33,K47*$AF$33,$Z$34,K47*$AF$34,$Z$35,K47*$AF$35,$Z$36,K47*$AF$36,$Z$37,K47*$AF$37,$Z$38,K47*$AF$38,$Z$39,K47*$AF$39,$Z$40,K47*$AF$40,$Z$41,K47*$AF$41,$Z$42,K47*$AF$42,$Z$43,K47*$AF$43,$Z$44,K47*$AF$44,$Z$45,K47*$AF$45,$Z$46,K47*$AF$46,$Z$47,K47*$AF$47,$Z$48,K47*$AF$48,$Z$49,K47*$AF$49,$Z$50,K47*$AF$50,$Z$51,K47*$AF$51)</f>
        <v>0</v>
      </c>
      <c r="U47" s="5">
        <f>_xlfn.SWITCH($D$4:$D$800,$Z$4,L47*$AG$4,$Z$5,L47*$AG$5,$Z$6,L47*$AG$6,$Z$7,L47*$AG$7,$Z$8,L47*$AG$8,$Z$9,L47*$AG$9,$Z$10,L47*$AG$10,$Z$11,L47*$AG$11,$Z$12,L47*$AG$12,$Z$13,L47*$AG$13,$Z$14,L47*$AG$14,$Z$15,L47*$AG$15,$Z$16,L47*$AG$16,$Z$17,L47*$AG$17,$Z$18,L47*$AG$18,$Z$19,L47*$AG$19,$Z$20,L47*$AG$20,$Z$21,L47*$AG$21,$Z$22,L47*$AG$22,$Z$23,L47*$AG$23,$Z$24,L47*$AG$24,$Z$25,L47*$AG$25,$Z$26,L47*$AG$26,$Z$27,L47*$AG$27,$Z$28,L47*$AG$28,$Z$29,L47*$AG$29,$Z$30,L47*$AG$30,$Z$31,L47*$AG$31,$Z$32,L47*$AG$32,$Z$33,L47*$AG$33,$Z$34,L47*$AG$34,$Z$35,L47*$AG$35,$Z$36,L47*$AG$36,$Z$37,L47*$AG$37,$Z$38,L47*$AG$38,$Z$39,L47*$AG$39,$Z$40,L47*$AG$40,$Z$41,L47*$AG$41,$Z$42,L47*$AG$42,$Z$43,L47*$AG$43,$Z$44,L47*$AG$44,$Z$45,L47*$AG$45,$Z$46,L47*$AG$46,$Z$47,L47*$AG$47,$Z$48,L47*$AG$48,$Z$49,L47*$AG$49,$Z$50,L47*$AG$50,$Z$51,L47*$AG$51)</f>
        <v>0</v>
      </c>
      <c r="V47" s="5">
        <f>_xlfn.SWITCH($D$4:$D$800,$Z$4,M47*$AH$4,$Z$5,M47*$AH$5,$Z$6,M47*$AH$6,$Z$7,M47*$AH$7,$Z$8,M47*$AH$8,$Z$9,M47*$AH$9,$Z$10,M47*$AH$10,$Z$11,M47*$AH$11,$Z$12,M47*$AH$12,$Z$13,M47*$AH$13,$Z$14,M47*$AH$14,$Z$15,M47*$AH$15,$Z$16,M47*$AH$16,$Z$17,M47*$AH$17,$Z$18,M47*$AH$18,$Z$19,M47*$AH$19,$Z$20,M47*$AH$20,$Z$21,M47*$AH$21,$Z$22,M47*$AH$22,$Z$23,M47*$AH$23,$Z$24,M47*$AH$24,$Z$25,M47*$AH$25,$Z$26,M47*$AH$26,$Z$27,M47*$AH$27,$Z$28,M47*$AH$28,$Z$29,M47*$AH$29,$Z$30,M47*$AH$30,$Z$31,M47*$AH$31,$Z$32,M47*$AH$32,$Z$33,M47*$AH$33,$Z$34,M47*$AH$34,$Z$35,M47*$AH$35,$Z$36,M47*$AH$36,$Z$37,M47*$AH$37,$Z$38,M47*$AH$38,$Z$39,M47*$AH$39,$Z$40,M47*$AH$40,$Z$41,M47*$AH$41,$Z$42,M47*$AH$42,$Z$43,M47*$AH$43,$Z$44,M47*$AH$44,$Z$45,M47*$AH$45,$Z$46,M47*$AH$46,$Z$47,M47*$AH$47,$Z$48,M47*$AH$48,$Z$49,M47*$AH$49,$Z$50,M47*$AH$50,$Z$51,M47*$AH$51)</f>
        <v>0</v>
      </c>
      <c r="W47" s="5">
        <f>_xlfn.SWITCH($D$4:$D$800,$Z$4,N47*$AI$4,$Z$5,N47*$AI$5,$Z$6,N47*$AI$6,$Z$7,N47*$AI$7,$Z$8,N47*$AI$8,$Z$9,N47*$AI$9,$Z$10,N47*$AI$10,$Z$11,N47*$AI$11,$Z$12,N47*$AI$12,$Z$13,N47*$AI$13,$Z$14,N47*$AI$14,$Z$15,N47*$AI$15,$Z$16,N47*$AI$16,$Z$17,N47*$AI$17,$Z$18,N47*$AI$18,$Z$19,N47*$AI$19,$Z$20,N47*$AI$20,$Z$21,N47*$AI$21,$Z$22,N47*$AI$22,$Z$23,N47*$AI$23,$Z$24,N47*$AI$24,$Z$25,N47*$AI$25,$Z$26,N47*$AI$26,$Z$27,N47*$AI$27,$Z$28,N47*$AI$28,$Z$29,N47*$AI$29,$Z$30,N47*$AI$30,$Z$31,N47*$AI$31,$Z$32,N47*$AI$32,$Z$33,N47*$AI$33,$Z$34,N47*$AI$34,$Z$35,N47*$AI$35,$Z$36,N47*$AI$36,$Z$37,N47*$AI$37,$Z$38,N47*$AI$38,$Z$39,N47*$AI$39,$Z$40,N47*$AI$40,$Z$41,N47*$AI$41,$Z$42,N47*$AI$42,$Z$43,N47*$AI$43,$Z$44,N47*$AI$44,$Z$45,N47*$AI$45,$Z$46,N47*$AI$46,$Z$47,N47*$AI$47,$Z$48,N47*$AI$48,$Z$49,N47*$AI$49,$Z$50,N47*$AI$50,$Z$51,N47*$AI$51)</f>
        <v>0</v>
      </c>
      <c r="X47" s="5">
        <f>SUM(Tabella120581119312[[#This Row],[Quadrimestre nov22-feb23]:[Quadrimestre lug25-ott25]])</f>
        <v>0</v>
      </c>
      <c r="BT47" s="73"/>
      <c r="BU47" s="52" t="s">
        <v>210</v>
      </c>
      <c r="BV47" s="69" t="s">
        <v>211</v>
      </c>
      <c r="BW47" s="72" t="s">
        <v>114</v>
      </c>
      <c r="BX47" s="72"/>
      <c r="BY47" s="54"/>
      <c r="BZ47" s="52"/>
      <c r="CA47" s="52"/>
      <c r="CB47" s="52"/>
      <c r="CC47" s="52"/>
      <c r="CD47" s="52"/>
      <c r="CE47" s="52"/>
      <c r="CF47" s="53"/>
      <c r="CG47" s="53"/>
      <c r="CH47" s="53"/>
      <c r="CI47" s="52" t="s">
        <v>122</v>
      </c>
      <c r="CJ47" s="52" t="s">
        <v>122</v>
      </c>
      <c r="CK47" s="52" t="s">
        <v>122</v>
      </c>
      <c r="CL47" s="52" t="s">
        <v>122</v>
      </c>
      <c r="CM47" s="52" t="s">
        <v>122</v>
      </c>
      <c r="CN47" s="52" t="s">
        <v>122</v>
      </c>
      <c r="CO47" s="52"/>
      <c r="CP47" s="52"/>
      <c r="CQ47" s="52"/>
      <c r="CR47" s="66"/>
      <c r="CS47" s="53">
        <f>IF(BZ47="X",$DH47/COUNTA($BZ47:$CQ47),0) +  IF(CA47="X",$DH47/COUNTA($BZ47:$CQ47),0)</f>
        <v>0</v>
      </c>
      <c r="CT47" s="53">
        <f>IF(CB47="X",$DH47/COUNTA($BZ47:$CQ47),0) +  IF(CC47="X",$DH47/COUNTA($BZ47:$CQ47),0)</f>
        <v>0</v>
      </c>
      <c r="CU47" s="53">
        <f>IF(CD47="X",$DH47/COUNTA($BZ47:$CQ47),0) +  IF(CE47="X",$DH47/COUNTA($BZ47:$CQ47),0)</f>
        <v>0</v>
      </c>
      <c r="CV47" s="53">
        <f>IF(CF47="X",$DH47/COUNTA($BZ47:$CQ47),0) +  IF(CG47="X",$DH47/COUNTA($BZ47:$CQ47),0)</f>
        <v>0</v>
      </c>
      <c r="CW47" s="53">
        <f>IF(CH47="X",$DH47/COUNTA($BZ47:$CQ47),0) +  IF(CI47="X",$DH47/COUNTA($BZ47:$CQ47),0)</f>
        <v>0</v>
      </c>
      <c r="CX47" s="53">
        <f>IF(CJ47="X",$DH47/COUNTA($BZ47:$CQ47),0) +  IF(CK47="X",$DH47/COUNTA($BZ47:$CQ47),0)</f>
        <v>0</v>
      </c>
      <c r="CY47" s="53">
        <f>IF(CL47="X",$DH47/COUNTA($BZ47:$CQ47),0) +  IF(CM47="X",$DH47/COUNTA($BZ47:$CQ47),0)</f>
        <v>0</v>
      </c>
      <c r="CZ47" s="53">
        <f>IF(CN47="X",$DH47/COUNTA($BZ47:$CQ47),0) +  IF(CO47="X",$DH47/COUNTA($BZ47:$CQ47),0)</f>
        <v>0</v>
      </c>
      <c r="DA47" s="53">
        <f>IF(CP47="X",$DH47/COUNTA($BZ47:$CQ47),0) +  IF(CQ47="X",$DH47/COUNTA($BZ47:$CQ47),0)</f>
        <v>0</v>
      </c>
      <c r="DB47" s="67">
        <f>SUM(CS47:DA47)</f>
        <v>0</v>
      </c>
      <c r="DC47" s="57"/>
      <c r="DE47" s="66"/>
      <c r="DF47" s="106">
        <f t="shared" si="10"/>
        <v>0</v>
      </c>
      <c r="DG47" s="66"/>
      <c r="DH47" s="104">
        <f>DF47*UniPerugia!$B$4</f>
        <v>0</v>
      </c>
    </row>
    <row r="48" spans="2:112" ht="23.25">
      <c r="B48" s="5"/>
      <c r="C48" s="5"/>
      <c r="D48" s="5"/>
      <c r="E48" s="5"/>
      <c r="F48" s="5"/>
      <c r="G48" s="5"/>
      <c r="H48" s="5"/>
      <c r="I48" s="5"/>
      <c r="J48" s="5"/>
      <c r="K48" s="4"/>
      <c r="L48" s="4"/>
      <c r="M48" s="4"/>
      <c r="N48" s="4"/>
      <c r="O48" s="4">
        <f>_xlfn.SWITCH($D$4:$D$800,$Z$4,F48*$AA$4,$Z$5,F48*$AA$5,$Z$6,F48*$AA$6,$Z$7,F48*$AA$7,$Z$8,F48*$AA$8,$Z$9,F48*$AA$9,$Z$10,F48*$AA$10,$Z$11,F48*$AA$11,$Z$12,F48*$AA$12,$Z$13,F48*$AA$13,$Z$14,F48*$AA$14,$Z$15,F48*$AA$15,$Z$16,F48*$AA$16,$Z$17,F48*$AA$17,$Z$18,F48*$AA$18,$Z$19,F48*$AA$19,$Z$20,F48*$AA$20,$Z$21,F48*$AA$21,$Z$22,F48*$AA$22,$Z$23,F48*$AA$23,$Z$24,F48*$AA$24,$Z$25,F48*$AA$25,$Z$26,F48*$AA$26,$Z$27,F48*$AA$27,$Z$28,F48*$AA$28,$Z$29,F48*$AA$29,$Z$30,F48*$AA$30,$Z$31,F48*$AA$31,$Z$32,F48*$AA$32,$Z$33,F48*$AA$33,$Z$34,F48*$AA$34,$Z$35,F48*$AA$35,$Z$36,F48*$AA$36,$Z$37,F48*$AA$37,$Z$38,F48*$AA$38,$Z$39,F48*$AA$39,$Z$40,F48*$AA$40,$Z$41,F48*$AA$41,$Z$42,F48*$AA$42,$Z$43,F48*$AA$43,$Z$44,F48*$AA$44,$Z$45,F48*$AA$45,$Z$46,F48*$AA$46,$Z$47,F48*$AA$47,$Z$48,F48*$AA$48,$Z$49,F48*$AA$49,$Z$50,F48*$AA$50,$Z$51,F48*$AA$51,)</f>
        <v>0</v>
      </c>
      <c r="P48" s="4">
        <f>_xlfn.SWITCH($D$4:$D$800,$Z$4,G48*$AB$4,$Z$5,G48*$AB$5,$Z$6,G48*$AB$6,$Z$7,G48*$AB$7,$Z$8,G48*$AB$8,$Z$9,G48*$AB$9,$Z$10,G48*$AB$10,$Z$11,G48*$AB$11,$Z$12,G48*$AB$12,$Z$13,G48*$AB$13,$Z$14,G48*$AB$14,$Z$15,G48*$AB$15,$Z$16,G48*$AB$16,$Z$17,G48*$AB$17,$Z$18,G48*$AB$18,$Z$19,G48*$AB$19,$Z$20,G48*$AB$20,$Z$21,G48*$AB$21,$Z$22,G48*$AB$22,$Z$23,G48*$AB$23,$Z$24,G48*$AB$24,$Z$25,G48*$AB$25,$Z$26,G48*$AB$26,$Z$27,G48*$AB$27,$Z$28,G48*$AB$28,$Z$29,G48*$AB$29,$Z$30,G48*$AB$30,$Z$31,G48*$AB$31,$Z$32,G48*$AB$32,$Z$33,G48*$AB$33,$Z$34,G48*$AB$34,$Z$35,G48*$AB$35,$Z$36,G48*$AB$36,$Z$37,G48*$AB$37,$Z$38,G48*$AB$38,$Z$39,G48*$AB$39,$Z$40,G48*$AB$40,$Z$41,G48*$AB$41,$Z$42,G48*$AB$42,$Z$43,G48*$AB$43,$Z$44,G48*$AB$44,$Z$45,G48*$AB$45,$Z$46,G48*$AB$46,$Z$47,G48*$AB$47,$Z$48,G48*$AB$48,$Z$49,G48*$AB$49,$Z$50,G48*$AB$50,$Z$51,G48*$AB$51,)</f>
        <v>0</v>
      </c>
      <c r="Q48" s="4">
        <f>_xlfn.SWITCH($D$4:$D$800,$Z$4,H48*$AC$4,$Z$5,H48*$AC$5,$Z$6,H48*$AC$6,$Z$7,H48*$AC$7,$Z$8,H48*$AC$8,$Z$9,H48*$AC$9,$Z$10,H48*$AC$10,$Z$11,H48*$AC$11,$Z$12,H48*$AC$12,$Z$13,H48*$AC$13,$Z$14,H48*$AC$14,$Z$15,H48*$AC$15,$Z$16,H48*$AC$16,$Z$17,H48*$AC$17,$Z$18,H48*$AC$18,$Z$19,H48*$AC$19,$Z$20,H48*$AC$20,$Z$21,H48*$AC$21,$Z$22,H48*$AC$22,$Z$23,H48*$AC$23,$Z$24,H48*$AC$24,$Z$25,H48*$AC$25,$Z$26,H48*$AC$26,$Z$27,H48*$AC$27,$Z$28,H48*$AC$28,$Z$29,H48*$AC$29,$Z$30,H48*$AC$30,$Z$31,H48*$AC$31,$Z$32,H48*$AC$32,$Z$33,H48*$AC$33,$Z$34,H48*$AC$34,$Z$35,H48*$AC$35,$Z$36,H48*$AC$36,$Z$37,H48*$AC$37,$Z$38,H48*$AC$38,$Z$39,H48*$AC$39,$Z$40,H48*$AC$40,$Z$41,H48*$AC$41,$Z$42,H48*$AC$42,$Z$43,H48*$AC$43,$Z$44,H48*$AC$44,$Z$45,H48*$AC$45,$Z$46,H48*$AC$46,$Z$47,H48*$AC$47,$Z$48,H48*$AC$48,$Z$49,H48*$AC$49,$Z$50,H48*$AC$50,$Z$51,H48*$AC$51)</f>
        <v>0</v>
      </c>
      <c r="R48" s="4">
        <f>_xlfn.SWITCH($D$4:$D$800,$Z$4,I48*$AD$4,$Z$5,I48*$AD$5,$Z$6,I48*$AD$6,$Z$7,I48*$AD$7,$Z$8,I48*$AD$8,$Z$9,I48*$AD$9,$Z$10,I48*$AD$10,$Z$11,I48*$AD$11,$Z$12,I48*$AD$12,$Z$13,I48*$AD$13,$Z$14,I48*$AD$14,$Z$15,I48*$AD$15,$Z$16,I48*$AD$16,$Z$17,I48*$AD$17,$Z$18,I48*$AD$18,$Z$19,I48*$AD$19,$Z$20,I48*$AD$20,$Z$21,I48*$AD$21,$Z$22,I48*$AD$22,$Z$23,I48*$AD$23,$Z$24,I48*$AD$24,$Z$25,I48*$AD$25,$Z$26,I48*$AD$26,$Z$27,I48*$AD$27,$Z$28,I48*$AD$28,$Z$29,I48*$AD$29,$Z$30,I48*$AD$30,$Z$31,I48*$AD$31,$Z$32,I48*$AD$32,$Z$33,I48*$AD$33,$Z$34,I48*$AD$34,$Z$35,I48*$AD$35,$Z$36,I48*$AD$36,$Z$37,I48*$AD$37,$Z$38,I48*$AD$38,$Z$39,I48*$AD$39,$Z$40,I48*$AD$40,$Z$41,I48*$AD$41,$Z$42,I48*$AD$42,$Z$43,I48*$AD$43,$Z$44,I48*$AD$44,$Z$45,I48*$AD$45,$Z$46,I48*$AD$46,$Z$47,I48*$AD$47,$Z$48,I48*$AD$48,$Z$49,I48*$AD$49,$Z$50,I48*$AD$50,$Z$51,I48*$AD$51)</f>
        <v>0</v>
      </c>
      <c r="S48" s="4">
        <f>_xlfn.SWITCH($D$4:$D$800,$Z$4,J48*$AE$4,$Z$5,J48*$AE$5,$Z$6,J48*$AE$6,$Z$7,J48*$AE$7,$Z$8,J48*$AE$8,$Z$9,J48*$AE$9,$Z$10,J48*$AE$10,$Z$11,J48*$AE$11,$Z$12,J48*$AE$12,$Z$13,J48*$AE$13,$Z$14,J48*$AE$14,$Z$15,J48*$AE$15,$Z$16,J48*$AE$16,$Z$17,J48*$AE$17,$Z$18,J48*$AE$18,$Z$19,J48*$AE$19,$Z$20,J48*$AE$20,$Z$21,J48*$AE$21,$Z$22,J48*$AE$22,$Z$23,J48*$AE$23,$Z$24,J48*$AE$24,$Z$25,J48*$AE$25,$Z$26,J48*$AE$26,$Z$27,J48*$AE$27,$Z$28,J48*$AE$28,$Z$29,J48*$AE$29,$Z$30,J48*$AE$30,$Z$31,J48*$AE$31,$Z$32,J48*$AE$32,$Z$33,J48*$AE$33,$Z$34,J48*$AE$34,$Z$35,J48*$AE$35,$Z$36,J48*$AE$36,$Z$37,J48*$AE$37,$Z$38,J48*$AE$38,$Z$39,J48*$AE$39,$Z$40,J48*$AE$40,$Z$41,J48*$AE$41,$Z$42,J48*$AE$42,$Z$43,J48*$AE$43,$Z$44,J48*$AE$44,$Z$45,J48*$AE$45,$Z$46,J48*$AE$46,$Z$47,J48*$AE$47,$Z$48,J48*$AE$48,$Z$49,J48*$AE$49,$Z$50,J48*$AE$50,$Z$51,J48*$AE$51)</f>
        <v>0</v>
      </c>
      <c r="T48" s="5">
        <f>_xlfn.SWITCH($D$4:$D$800,$Z$4,K48*$AF$4,$Z$5,K48*$AF$5,$Z$6,K48*$AF$6,$Z$7,K48*$AF$7,$Z$8,K48*$AF$8,$Z$9,K48*$AF$9,$Z$10,K48*$AF$10,$Z$11,K48*$AF$11,$Z$12,K48*$AF$12,$Z$13,K48*$AF$13,$Z$14,K48*$AF$14,$Z$15,K48*$AF$15,$Z$16,K48*$AF$16,$Z$17,K48*$AF$17,$Z$18,K48*$AF$18,$Z$19,K48*$AF$19,$Z$20,K48*$AF$20,$Z$21,K48*$AF$21,$Z$22,K48*$AF$22,$Z$23,K48*$AF$23,$Z$24,K48*$AF$24,$Z$25,K48*$AF$25,$Z$26,K48*$AF$26,$Z$27,K48*$AF$27,$Z$28,K48*$AF$28,$Z$29,K48*$AF$29,$Z$30,K48*$AF$30,$Z$31,K48*$AF$31,$Z$32,K48*$AF$32,$Z$33,K48*$AF$33,$Z$34,K48*$AF$34,$Z$35,K48*$AF$35,$Z$36,K48*$AF$36,$Z$37,K48*$AF$37,$Z$38,K48*$AF$38,$Z$39,K48*$AF$39,$Z$40,K48*$AF$40,$Z$41,K48*$AF$41,$Z$42,K48*$AF$42,$Z$43,K48*$AF$43,$Z$44,K48*$AF$44,$Z$45,K48*$AF$45,$Z$46,K48*$AF$46,$Z$47,K48*$AF$47,$Z$48,K48*$AF$48,$Z$49,K48*$AF$49,$Z$50,K48*$AF$50,$Z$51,K48*$AF$51)</f>
        <v>0</v>
      </c>
      <c r="U48" s="5">
        <f>_xlfn.SWITCH($D$4:$D$800,$Z$4,L48*$AG$4,$Z$5,L48*$AG$5,$Z$6,L48*$AG$6,$Z$7,L48*$AG$7,$Z$8,L48*$AG$8,$Z$9,L48*$AG$9,$Z$10,L48*$AG$10,$Z$11,L48*$AG$11,$Z$12,L48*$AG$12,$Z$13,L48*$AG$13,$Z$14,L48*$AG$14,$Z$15,L48*$AG$15,$Z$16,L48*$AG$16,$Z$17,L48*$AG$17,$Z$18,L48*$AG$18,$Z$19,L48*$AG$19,$Z$20,L48*$AG$20,$Z$21,L48*$AG$21,$Z$22,L48*$AG$22,$Z$23,L48*$AG$23,$Z$24,L48*$AG$24,$Z$25,L48*$AG$25,$Z$26,L48*$AG$26,$Z$27,L48*$AG$27,$Z$28,L48*$AG$28,$Z$29,L48*$AG$29,$Z$30,L48*$AG$30,$Z$31,L48*$AG$31,$Z$32,L48*$AG$32,$Z$33,L48*$AG$33,$Z$34,L48*$AG$34,$Z$35,L48*$AG$35,$Z$36,L48*$AG$36,$Z$37,L48*$AG$37,$Z$38,L48*$AG$38,$Z$39,L48*$AG$39,$Z$40,L48*$AG$40,$Z$41,L48*$AG$41,$Z$42,L48*$AG$42,$Z$43,L48*$AG$43,$Z$44,L48*$AG$44,$Z$45,L48*$AG$45,$Z$46,L48*$AG$46,$Z$47,L48*$AG$47,$Z$48,L48*$AG$48,$Z$49,L48*$AG$49,$Z$50,L48*$AG$50,$Z$51,L48*$AG$51)</f>
        <v>0</v>
      </c>
      <c r="V48" s="5">
        <f>_xlfn.SWITCH($D$4:$D$800,$Z$4,M48*$AH$4,$Z$5,M48*$AH$5,$Z$6,M48*$AH$6,$Z$7,M48*$AH$7,$Z$8,M48*$AH$8,$Z$9,M48*$AH$9,$Z$10,M48*$AH$10,$Z$11,M48*$AH$11,$Z$12,M48*$AH$12,$Z$13,M48*$AH$13,$Z$14,M48*$AH$14,$Z$15,M48*$AH$15,$Z$16,M48*$AH$16,$Z$17,M48*$AH$17,$Z$18,M48*$AH$18,$Z$19,M48*$AH$19,$Z$20,M48*$AH$20,$Z$21,M48*$AH$21,$Z$22,M48*$AH$22,$Z$23,M48*$AH$23,$Z$24,M48*$AH$24,$Z$25,M48*$AH$25,$Z$26,M48*$AH$26,$Z$27,M48*$AH$27,$Z$28,M48*$AH$28,$Z$29,M48*$AH$29,$Z$30,M48*$AH$30,$Z$31,M48*$AH$31,$Z$32,M48*$AH$32,$Z$33,M48*$AH$33,$Z$34,M48*$AH$34,$Z$35,M48*$AH$35,$Z$36,M48*$AH$36,$Z$37,M48*$AH$37,$Z$38,M48*$AH$38,$Z$39,M48*$AH$39,$Z$40,M48*$AH$40,$Z$41,M48*$AH$41,$Z$42,M48*$AH$42,$Z$43,M48*$AH$43,$Z$44,M48*$AH$44,$Z$45,M48*$AH$45,$Z$46,M48*$AH$46,$Z$47,M48*$AH$47,$Z$48,M48*$AH$48,$Z$49,M48*$AH$49,$Z$50,M48*$AH$50,$Z$51,M48*$AH$51)</f>
        <v>0</v>
      </c>
      <c r="W48" s="5">
        <f>_xlfn.SWITCH($D$4:$D$800,$Z$4,N48*$AI$4,$Z$5,N48*$AI$5,$Z$6,N48*$AI$6,$Z$7,N48*$AI$7,$Z$8,N48*$AI$8,$Z$9,N48*$AI$9,$Z$10,N48*$AI$10,$Z$11,N48*$AI$11,$Z$12,N48*$AI$12,$Z$13,N48*$AI$13,$Z$14,N48*$AI$14,$Z$15,N48*$AI$15,$Z$16,N48*$AI$16,$Z$17,N48*$AI$17,$Z$18,N48*$AI$18,$Z$19,N48*$AI$19,$Z$20,N48*$AI$20,$Z$21,N48*$AI$21,$Z$22,N48*$AI$22,$Z$23,N48*$AI$23,$Z$24,N48*$AI$24,$Z$25,N48*$AI$25,$Z$26,N48*$AI$26,$Z$27,N48*$AI$27,$Z$28,N48*$AI$28,$Z$29,N48*$AI$29,$Z$30,N48*$AI$30,$Z$31,N48*$AI$31,$Z$32,N48*$AI$32,$Z$33,N48*$AI$33,$Z$34,N48*$AI$34,$Z$35,N48*$AI$35,$Z$36,N48*$AI$36,$Z$37,N48*$AI$37,$Z$38,N48*$AI$38,$Z$39,N48*$AI$39,$Z$40,N48*$AI$40,$Z$41,N48*$AI$41,$Z$42,N48*$AI$42,$Z$43,N48*$AI$43,$Z$44,N48*$AI$44,$Z$45,N48*$AI$45,$Z$46,N48*$AI$46,$Z$47,N48*$AI$47,$Z$48,N48*$AI$48,$Z$49,N48*$AI$49,$Z$50,N48*$AI$50,$Z$51,N48*$AI$51)</f>
        <v>0</v>
      </c>
      <c r="X48" s="5">
        <f>SUM(Tabella120581119312[[#This Row],[Quadrimestre nov22-feb23]:[Quadrimestre lug25-ott25]])</f>
        <v>0</v>
      </c>
      <c r="BT48" s="73"/>
      <c r="BU48" s="52" t="s">
        <v>212</v>
      </c>
      <c r="BV48" s="69" t="s">
        <v>213</v>
      </c>
      <c r="BW48" s="72" t="s">
        <v>114</v>
      </c>
      <c r="BX48" s="72"/>
      <c r="BY48" s="54"/>
      <c r="BZ48" s="52"/>
      <c r="CA48" s="52"/>
      <c r="CB48" s="52"/>
      <c r="CC48" s="52"/>
      <c r="CD48" s="52"/>
      <c r="CE48" s="52"/>
      <c r="CF48" s="52"/>
      <c r="CG48" s="52"/>
      <c r="CH48" s="52"/>
      <c r="CI48" s="52" t="s">
        <v>122</v>
      </c>
      <c r="CJ48" s="52" t="s">
        <v>122</v>
      </c>
      <c r="CK48" s="52" t="s">
        <v>122</v>
      </c>
      <c r="CL48" s="52" t="s">
        <v>122</v>
      </c>
      <c r="CM48" s="52" t="s">
        <v>122</v>
      </c>
      <c r="CN48" s="52" t="s">
        <v>122</v>
      </c>
      <c r="CO48" s="52"/>
      <c r="CP48" s="52"/>
      <c r="CQ48" s="52"/>
      <c r="CR48" s="66"/>
      <c r="CS48" s="53">
        <f>IF(BZ48="X",$DH48/COUNTA($BZ48:$CQ48),0) +  IF(CA48="X",$DH48/COUNTA($BZ48:$CQ48),0)</f>
        <v>0</v>
      </c>
      <c r="CT48" s="53">
        <f>IF(CB48="X",$DH48/COUNTA($BZ48:$CQ48),0) +  IF(CC48="X",$DH48/COUNTA($BZ48:$CQ48),0)</f>
        <v>0</v>
      </c>
      <c r="CU48" s="53">
        <f>IF(CD48="X",$DH48/COUNTA($BZ48:$CQ48),0) +  IF(CE48="X",$DH48/COUNTA($BZ48:$CQ48),0)</f>
        <v>0</v>
      </c>
      <c r="CV48" s="53">
        <f>IF(CF48="X",$DH48/COUNTA($BZ48:$CQ48),0) +  IF(CG48="X",$DH48/COUNTA($BZ48:$CQ48),0)</f>
        <v>0</v>
      </c>
      <c r="CW48" s="53">
        <f>IF(CH48="X",$DH48/COUNTA($BZ48:$CQ48),0) +  IF(CI48="X",$DH48/COUNTA($BZ48:$CQ48),0)</f>
        <v>0</v>
      </c>
      <c r="CX48" s="53">
        <f>IF(CJ48="X",$DH48/COUNTA($BZ48:$CQ48),0) +  IF(CK48="X",$DH48/COUNTA($BZ48:$CQ48),0)</f>
        <v>0</v>
      </c>
      <c r="CY48" s="53">
        <f>IF(CL48="X",$DH48/COUNTA($BZ48:$CQ48),0) +  IF(CM48="X",$DH48/COUNTA($BZ48:$CQ48),0)</f>
        <v>0</v>
      </c>
      <c r="CZ48" s="53">
        <f>IF(CN48="X",$DH48/COUNTA($BZ48:$CQ48),0) +  IF(CO48="X",$DH48/COUNTA($BZ48:$CQ48),0)</f>
        <v>0</v>
      </c>
      <c r="DA48" s="53">
        <f>IF(CP48="X",$DH48/COUNTA($BZ48:$CQ48),0) +  IF(CQ48="X",$DH48/COUNTA($BZ48:$CQ48),0)</f>
        <v>0</v>
      </c>
      <c r="DB48" s="67">
        <f>SUM(CS48:DA48)</f>
        <v>0</v>
      </c>
      <c r="DC48" s="57"/>
      <c r="DE48" s="66"/>
      <c r="DF48" s="106">
        <f t="shared" si="10"/>
        <v>0</v>
      </c>
      <c r="DG48" s="66"/>
      <c r="DH48" s="104">
        <f>DF48*UniPerugia!$B$4</f>
        <v>0</v>
      </c>
    </row>
    <row r="49" spans="2:112" ht="23.25">
      <c r="B49" s="5"/>
      <c r="C49" s="5"/>
      <c r="D49" s="5"/>
      <c r="E49" s="5"/>
      <c r="F49" s="5"/>
      <c r="G49" s="5"/>
      <c r="H49" s="5"/>
      <c r="I49" s="5"/>
      <c r="J49" s="5"/>
      <c r="K49" s="4"/>
      <c r="L49" s="4"/>
      <c r="M49" s="4"/>
      <c r="N49" s="4"/>
      <c r="O49" s="4">
        <f>_xlfn.SWITCH($D$4:$D$800,$Z$4,F49*$AA$4,$Z$5,F49*$AA$5,$Z$6,F49*$AA$6,$Z$7,F49*$AA$7,$Z$8,F49*$AA$8,$Z$9,F49*$AA$9,$Z$10,F49*$AA$10,$Z$11,F49*$AA$11,$Z$12,F49*$AA$12,$Z$13,F49*$AA$13,$Z$14,F49*$AA$14,$Z$15,F49*$AA$15,$Z$16,F49*$AA$16,$Z$17,F49*$AA$17,$Z$18,F49*$AA$18,$Z$19,F49*$AA$19,$Z$20,F49*$AA$20,$Z$21,F49*$AA$21,$Z$22,F49*$AA$22,$Z$23,F49*$AA$23,$Z$24,F49*$AA$24,$Z$25,F49*$AA$25,$Z$26,F49*$AA$26,$Z$27,F49*$AA$27,$Z$28,F49*$AA$28,$Z$29,F49*$AA$29,$Z$30,F49*$AA$30,$Z$31,F49*$AA$31,$Z$32,F49*$AA$32,$Z$33,F49*$AA$33,$Z$34,F49*$AA$34,$Z$35,F49*$AA$35,$Z$36,F49*$AA$36,$Z$37,F49*$AA$37,$Z$38,F49*$AA$38,$Z$39,F49*$AA$39,$Z$40,F49*$AA$40,$Z$41,F49*$AA$41,$Z$42,F49*$AA$42,$Z$43,F49*$AA$43,$Z$44,F49*$AA$44,$Z$45,F49*$AA$45,$Z$46,F49*$AA$46,$Z$47,F49*$AA$47,$Z$48,F49*$AA$48,$Z$49,F49*$AA$49,$Z$50,F49*$AA$50,$Z$51,F49*$AA$51,)</f>
        <v>0</v>
      </c>
      <c r="P49" s="4">
        <f>_xlfn.SWITCH($D$4:$D$800,$Z$4,G49*$AB$4,$Z$5,G49*$AB$5,$Z$6,G49*$AB$6,$Z$7,G49*$AB$7,$Z$8,G49*$AB$8,$Z$9,G49*$AB$9,$Z$10,G49*$AB$10,$Z$11,G49*$AB$11,$Z$12,G49*$AB$12,$Z$13,G49*$AB$13,$Z$14,G49*$AB$14,$Z$15,G49*$AB$15,$Z$16,G49*$AB$16,$Z$17,G49*$AB$17,$Z$18,G49*$AB$18,$Z$19,G49*$AB$19,$Z$20,G49*$AB$20,$Z$21,G49*$AB$21,$Z$22,G49*$AB$22,$Z$23,G49*$AB$23,$Z$24,G49*$AB$24,$Z$25,G49*$AB$25,$Z$26,G49*$AB$26,$Z$27,G49*$AB$27,$Z$28,G49*$AB$28,$Z$29,G49*$AB$29,$Z$30,G49*$AB$30,$Z$31,G49*$AB$31,$Z$32,G49*$AB$32,$Z$33,G49*$AB$33,$Z$34,G49*$AB$34,$Z$35,G49*$AB$35,$Z$36,G49*$AB$36,$Z$37,G49*$AB$37,$Z$38,G49*$AB$38,$Z$39,G49*$AB$39,$Z$40,G49*$AB$40,$Z$41,G49*$AB$41,$Z$42,G49*$AB$42,$Z$43,G49*$AB$43,$Z$44,G49*$AB$44,$Z$45,G49*$AB$45,$Z$46,G49*$AB$46,$Z$47,G49*$AB$47,$Z$48,G49*$AB$48,$Z$49,G49*$AB$49,$Z$50,G49*$AB$50,$Z$51,G49*$AB$51,)</f>
        <v>0</v>
      </c>
      <c r="Q49" s="4">
        <f>_xlfn.SWITCH($D$4:$D$800,$Z$4,H49*$AC$4,$Z$5,H49*$AC$5,$Z$6,H49*$AC$6,$Z$7,H49*$AC$7,$Z$8,H49*$AC$8,$Z$9,H49*$AC$9,$Z$10,H49*$AC$10,$Z$11,H49*$AC$11,$Z$12,H49*$AC$12,$Z$13,H49*$AC$13,$Z$14,H49*$AC$14,$Z$15,H49*$AC$15,$Z$16,H49*$AC$16,$Z$17,H49*$AC$17,$Z$18,H49*$AC$18,$Z$19,H49*$AC$19,$Z$20,H49*$AC$20,$Z$21,H49*$AC$21,$Z$22,H49*$AC$22,$Z$23,H49*$AC$23,$Z$24,H49*$AC$24,$Z$25,H49*$AC$25,$Z$26,H49*$AC$26,$Z$27,H49*$AC$27,$Z$28,H49*$AC$28,$Z$29,H49*$AC$29,$Z$30,H49*$AC$30,$Z$31,H49*$AC$31,$Z$32,H49*$AC$32,$Z$33,H49*$AC$33,$Z$34,H49*$AC$34,$Z$35,H49*$AC$35,$Z$36,H49*$AC$36,$Z$37,H49*$AC$37,$Z$38,H49*$AC$38,$Z$39,H49*$AC$39,$Z$40,H49*$AC$40,$Z$41,H49*$AC$41,$Z$42,H49*$AC$42,$Z$43,H49*$AC$43,$Z$44,H49*$AC$44,$Z$45,H49*$AC$45,$Z$46,H49*$AC$46,$Z$47,H49*$AC$47,$Z$48,H49*$AC$48,$Z$49,H49*$AC$49,$Z$50,H49*$AC$50,$Z$51,H49*$AC$51)</f>
        <v>0</v>
      </c>
      <c r="R49" s="4">
        <f>_xlfn.SWITCH($D$4:$D$800,$Z$4,I49*$AD$4,$Z$5,I49*$AD$5,$Z$6,I49*$AD$6,$Z$7,I49*$AD$7,$Z$8,I49*$AD$8,$Z$9,I49*$AD$9,$Z$10,I49*$AD$10,$Z$11,I49*$AD$11,$Z$12,I49*$AD$12,$Z$13,I49*$AD$13,$Z$14,I49*$AD$14,$Z$15,I49*$AD$15,$Z$16,I49*$AD$16,$Z$17,I49*$AD$17,$Z$18,I49*$AD$18,$Z$19,I49*$AD$19,$Z$20,I49*$AD$20,$Z$21,I49*$AD$21,$Z$22,I49*$AD$22,$Z$23,I49*$AD$23,$Z$24,I49*$AD$24,$Z$25,I49*$AD$25,$Z$26,I49*$AD$26,$Z$27,I49*$AD$27,$Z$28,I49*$AD$28,$Z$29,I49*$AD$29,$Z$30,I49*$AD$30,$Z$31,I49*$AD$31,$Z$32,I49*$AD$32,$Z$33,I49*$AD$33,$Z$34,I49*$AD$34,$Z$35,I49*$AD$35,$Z$36,I49*$AD$36,$Z$37,I49*$AD$37,$Z$38,I49*$AD$38,$Z$39,I49*$AD$39,$Z$40,I49*$AD$40,$Z$41,I49*$AD$41,$Z$42,I49*$AD$42,$Z$43,I49*$AD$43,$Z$44,I49*$AD$44,$Z$45,I49*$AD$45,$Z$46,I49*$AD$46,$Z$47,I49*$AD$47,$Z$48,I49*$AD$48,$Z$49,I49*$AD$49,$Z$50,I49*$AD$50,$Z$51,I49*$AD$51)</f>
        <v>0</v>
      </c>
      <c r="S49" s="4">
        <f>_xlfn.SWITCH($D$4:$D$800,$Z$4,J49*$AE$4,$Z$5,J49*$AE$5,$Z$6,J49*$AE$6,$Z$7,J49*$AE$7,$Z$8,J49*$AE$8,$Z$9,J49*$AE$9,$Z$10,J49*$AE$10,$Z$11,J49*$AE$11,$Z$12,J49*$AE$12,$Z$13,J49*$AE$13,$Z$14,J49*$AE$14,$Z$15,J49*$AE$15,$Z$16,J49*$AE$16,$Z$17,J49*$AE$17,$Z$18,J49*$AE$18,$Z$19,J49*$AE$19,$Z$20,J49*$AE$20,$Z$21,J49*$AE$21,$Z$22,J49*$AE$22,$Z$23,J49*$AE$23,$Z$24,J49*$AE$24,$Z$25,J49*$AE$25,$Z$26,J49*$AE$26,$Z$27,J49*$AE$27,$Z$28,J49*$AE$28,$Z$29,J49*$AE$29,$Z$30,J49*$AE$30,$Z$31,J49*$AE$31,$Z$32,J49*$AE$32,$Z$33,J49*$AE$33,$Z$34,J49*$AE$34,$Z$35,J49*$AE$35,$Z$36,J49*$AE$36,$Z$37,J49*$AE$37,$Z$38,J49*$AE$38,$Z$39,J49*$AE$39,$Z$40,J49*$AE$40,$Z$41,J49*$AE$41,$Z$42,J49*$AE$42,$Z$43,J49*$AE$43,$Z$44,J49*$AE$44,$Z$45,J49*$AE$45,$Z$46,J49*$AE$46,$Z$47,J49*$AE$47,$Z$48,J49*$AE$48,$Z$49,J49*$AE$49,$Z$50,J49*$AE$50,$Z$51,J49*$AE$51)</f>
        <v>0</v>
      </c>
      <c r="T49" s="5">
        <f>_xlfn.SWITCH($D$4:$D$800,$Z$4,K49*$AF$4,$Z$5,K49*$AF$5,$Z$6,K49*$AF$6,$Z$7,K49*$AF$7,$Z$8,K49*$AF$8,$Z$9,K49*$AF$9,$Z$10,K49*$AF$10,$Z$11,K49*$AF$11,$Z$12,K49*$AF$12,$Z$13,K49*$AF$13,$Z$14,K49*$AF$14,$Z$15,K49*$AF$15,$Z$16,K49*$AF$16,$Z$17,K49*$AF$17,$Z$18,K49*$AF$18,$Z$19,K49*$AF$19,$Z$20,K49*$AF$20,$Z$21,K49*$AF$21,$Z$22,K49*$AF$22,$Z$23,K49*$AF$23,$Z$24,K49*$AF$24,$Z$25,K49*$AF$25,$Z$26,K49*$AF$26,$Z$27,K49*$AF$27,$Z$28,K49*$AF$28,$Z$29,K49*$AF$29,$Z$30,K49*$AF$30,$Z$31,K49*$AF$31,$Z$32,K49*$AF$32,$Z$33,K49*$AF$33,$Z$34,K49*$AF$34,$Z$35,K49*$AF$35,$Z$36,K49*$AF$36,$Z$37,K49*$AF$37,$Z$38,K49*$AF$38,$Z$39,K49*$AF$39,$Z$40,K49*$AF$40,$Z$41,K49*$AF$41,$Z$42,K49*$AF$42,$Z$43,K49*$AF$43,$Z$44,K49*$AF$44,$Z$45,K49*$AF$45,$Z$46,K49*$AF$46,$Z$47,K49*$AF$47,$Z$48,K49*$AF$48,$Z$49,K49*$AF$49,$Z$50,K49*$AF$50,$Z$51,K49*$AF$51)</f>
        <v>0</v>
      </c>
      <c r="U49" s="5">
        <f>_xlfn.SWITCH($D$4:$D$800,$Z$4,L49*$AG$4,$Z$5,L49*$AG$5,$Z$6,L49*$AG$6,$Z$7,L49*$AG$7,$Z$8,L49*$AG$8,$Z$9,L49*$AG$9,$Z$10,L49*$AG$10,$Z$11,L49*$AG$11,$Z$12,L49*$AG$12,$Z$13,L49*$AG$13,$Z$14,L49*$AG$14,$Z$15,L49*$AG$15,$Z$16,L49*$AG$16,$Z$17,L49*$AG$17,$Z$18,L49*$AG$18,$Z$19,L49*$AG$19,$Z$20,L49*$AG$20,$Z$21,L49*$AG$21,$Z$22,L49*$AG$22,$Z$23,L49*$AG$23,$Z$24,L49*$AG$24,$Z$25,L49*$AG$25,$Z$26,L49*$AG$26,$Z$27,L49*$AG$27,$Z$28,L49*$AG$28,$Z$29,L49*$AG$29,$Z$30,L49*$AG$30,$Z$31,L49*$AG$31,$Z$32,L49*$AG$32,$Z$33,L49*$AG$33,$Z$34,L49*$AG$34,$Z$35,L49*$AG$35,$Z$36,L49*$AG$36,$Z$37,L49*$AG$37,$Z$38,L49*$AG$38,$Z$39,L49*$AG$39,$Z$40,L49*$AG$40,$Z$41,L49*$AG$41,$Z$42,L49*$AG$42,$Z$43,L49*$AG$43,$Z$44,L49*$AG$44,$Z$45,L49*$AG$45,$Z$46,L49*$AG$46,$Z$47,L49*$AG$47,$Z$48,L49*$AG$48,$Z$49,L49*$AG$49,$Z$50,L49*$AG$50,$Z$51,L49*$AG$51)</f>
        <v>0</v>
      </c>
      <c r="V49" s="5">
        <f>_xlfn.SWITCH($D$4:$D$800,$Z$4,M49*$AH$4,$Z$5,M49*$AH$5,$Z$6,M49*$AH$6,$Z$7,M49*$AH$7,$Z$8,M49*$AH$8,$Z$9,M49*$AH$9,$Z$10,M49*$AH$10,$Z$11,M49*$AH$11,$Z$12,M49*$AH$12,$Z$13,M49*$AH$13,$Z$14,M49*$AH$14,$Z$15,M49*$AH$15,$Z$16,M49*$AH$16,$Z$17,M49*$AH$17,$Z$18,M49*$AH$18,$Z$19,M49*$AH$19,$Z$20,M49*$AH$20,$Z$21,M49*$AH$21,$Z$22,M49*$AH$22,$Z$23,M49*$AH$23,$Z$24,M49*$AH$24,$Z$25,M49*$AH$25,$Z$26,M49*$AH$26,$Z$27,M49*$AH$27,$Z$28,M49*$AH$28,$Z$29,M49*$AH$29,$Z$30,M49*$AH$30,$Z$31,M49*$AH$31,$Z$32,M49*$AH$32,$Z$33,M49*$AH$33,$Z$34,M49*$AH$34,$Z$35,M49*$AH$35,$Z$36,M49*$AH$36,$Z$37,M49*$AH$37,$Z$38,M49*$AH$38,$Z$39,M49*$AH$39,$Z$40,M49*$AH$40,$Z$41,M49*$AH$41,$Z$42,M49*$AH$42,$Z$43,M49*$AH$43,$Z$44,M49*$AH$44,$Z$45,M49*$AH$45,$Z$46,M49*$AH$46,$Z$47,M49*$AH$47,$Z$48,M49*$AH$48,$Z$49,M49*$AH$49,$Z$50,M49*$AH$50,$Z$51,M49*$AH$51)</f>
        <v>0</v>
      </c>
      <c r="W49" s="5">
        <f>_xlfn.SWITCH($D$4:$D$800,$Z$4,N49*$AI$4,$Z$5,N49*$AI$5,$Z$6,N49*$AI$6,$Z$7,N49*$AI$7,$Z$8,N49*$AI$8,$Z$9,N49*$AI$9,$Z$10,N49*$AI$10,$Z$11,N49*$AI$11,$Z$12,N49*$AI$12,$Z$13,N49*$AI$13,$Z$14,N49*$AI$14,$Z$15,N49*$AI$15,$Z$16,N49*$AI$16,$Z$17,N49*$AI$17,$Z$18,N49*$AI$18,$Z$19,N49*$AI$19,$Z$20,N49*$AI$20,$Z$21,N49*$AI$21,$Z$22,N49*$AI$22,$Z$23,N49*$AI$23,$Z$24,N49*$AI$24,$Z$25,N49*$AI$25,$Z$26,N49*$AI$26,$Z$27,N49*$AI$27,$Z$28,N49*$AI$28,$Z$29,N49*$AI$29,$Z$30,N49*$AI$30,$Z$31,N49*$AI$31,$Z$32,N49*$AI$32,$Z$33,N49*$AI$33,$Z$34,N49*$AI$34,$Z$35,N49*$AI$35,$Z$36,N49*$AI$36,$Z$37,N49*$AI$37,$Z$38,N49*$AI$38,$Z$39,N49*$AI$39,$Z$40,N49*$AI$40,$Z$41,N49*$AI$41,$Z$42,N49*$AI$42,$Z$43,N49*$AI$43,$Z$44,N49*$AI$44,$Z$45,N49*$AI$45,$Z$46,N49*$AI$46,$Z$47,N49*$AI$47,$Z$48,N49*$AI$48,$Z$49,N49*$AI$49,$Z$50,N49*$AI$50,$Z$51,N49*$AI$51)</f>
        <v>0</v>
      </c>
      <c r="X49" s="5">
        <f>SUM(Tabella120581119312[[#This Row],[Quadrimestre nov22-feb23]:[Quadrimestre lug25-ott25]])</f>
        <v>0</v>
      </c>
      <c r="BT49" s="73"/>
      <c r="BU49" s="52" t="s">
        <v>214</v>
      </c>
      <c r="BV49" s="69" t="s">
        <v>215</v>
      </c>
      <c r="BW49" s="72" t="s">
        <v>114</v>
      </c>
      <c r="BX49" s="72"/>
      <c r="BY49" s="54"/>
      <c r="BZ49" s="52"/>
      <c r="CA49" s="52"/>
      <c r="CB49" s="52"/>
      <c r="CC49" s="52" t="s">
        <v>122</v>
      </c>
      <c r="CD49" s="52" t="s">
        <v>122</v>
      </c>
      <c r="CE49" s="52" t="s">
        <v>122</v>
      </c>
      <c r="CF49" s="52" t="s">
        <v>122</v>
      </c>
      <c r="CG49" s="52" t="s">
        <v>122</v>
      </c>
      <c r="CH49" s="52" t="s">
        <v>122</v>
      </c>
      <c r="CI49" s="52"/>
      <c r="CJ49" s="52"/>
      <c r="CK49" s="52"/>
      <c r="CL49" s="52"/>
      <c r="CM49" s="52"/>
      <c r="CN49" s="52"/>
      <c r="CO49" s="52"/>
      <c r="CP49" s="52"/>
      <c r="CQ49" s="52"/>
      <c r="CR49" s="66"/>
      <c r="CS49" s="53">
        <f>IF(BZ49="X",$DH49/COUNTA($BZ49:$CQ49),0) +  IF(CA49="X",$DH49/COUNTA($BZ49:$CQ49),0)</f>
        <v>0</v>
      </c>
      <c r="CT49" s="53">
        <f>IF(CB49="X",$DH49/COUNTA($BZ49:$CQ49),0) +  IF(CC49="X",$DH49/COUNTA($BZ49:$CQ49),0)</f>
        <v>0</v>
      </c>
      <c r="CU49" s="53">
        <f>IF(CD49="X",$DH49/COUNTA($BZ49:$CQ49),0) +  IF(CE49="X",$DH49/COUNTA($BZ49:$CQ49),0)</f>
        <v>0</v>
      </c>
      <c r="CV49" s="53">
        <f>IF(CF49="X",$DH49/COUNTA($BZ49:$CQ49),0) +  IF(CG49="X",$DH49/COUNTA($BZ49:$CQ49),0)</f>
        <v>0</v>
      </c>
      <c r="CW49" s="53">
        <f>IF(CH49="X",$DH49/COUNTA($BZ49:$CQ49),0) +  IF(CI49="X",$DH49/COUNTA($BZ49:$CQ49),0)</f>
        <v>0</v>
      </c>
      <c r="CX49" s="53">
        <f>IF(CJ49="X",$DH49/COUNTA($BZ49:$CQ49),0) +  IF(CK49="X",$DH49/COUNTA($BZ49:$CQ49),0)</f>
        <v>0</v>
      </c>
      <c r="CY49" s="53">
        <f>IF(CL49="X",$DH49/COUNTA($BZ49:$CQ49),0) +  IF(CM49="X",$DH49/COUNTA($BZ49:$CQ49),0)</f>
        <v>0</v>
      </c>
      <c r="CZ49" s="53">
        <f>IF(CN49="X",$DH49/COUNTA($BZ49:$CQ49),0) +  IF(CO49="X",$DH49/COUNTA($BZ49:$CQ49),0)</f>
        <v>0</v>
      </c>
      <c r="DA49" s="53">
        <f>IF(CP49="X",$DH49/COUNTA($BZ49:$CQ49),0) +  IF(CQ49="X",$DH49/COUNTA($BZ49:$CQ49),0)</f>
        <v>0</v>
      </c>
      <c r="DB49" s="67">
        <f>SUM(CS49:DA49)</f>
        <v>0</v>
      </c>
      <c r="DC49" s="57"/>
      <c r="DE49" s="66"/>
      <c r="DF49" s="106">
        <f t="shared" si="10"/>
        <v>0</v>
      </c>
      <c r="DG49" s="66"/>
      <c r="DH49" s="104">
        <f>DF49*UniPerugia!$B$4</f>
        <v>0</v>
      </c>
    </row>
    <row r="50" spans="2:112" ht="23.25">
      <c r="B50" s="5"/>
      <c r="C50" s="5"/>
      <c r="D50" s="5"/>
      <c r="E50" s="5"/>
      <c r="F50" s="5"/>
      <c r="G50" s="5"/>
      <c r="H50" s="5"/>
      <c r="I50" s="5"/>
      <c r="J50" s="5"/>
      <c r="K50" s="4"/>
      <c r="L50" s="4"/>
      <c r="M50" s="4"/>
      <c r="N50" s="4"/>
      <c r="O50" s="4">
        <f>_xlfn.SWITCH($D$4:$D$800,$Z$4,F50*$AA$4,$Z$5,F50*$AA$5,$Z$6,F50*$AA$6,$Z$7,F50*$AA$7,$Z$8,F50*$AA$8,$Z$9,F50*$AA$9,$Z$10,F50*$AA$10,$Z$11,F50*$AA$11,$Z$12,F50*$AA$12,$Z$13,F50*$AA$13,$Z$14,F50*$AA$14,$Z$15,F50*$AA$15,$Z$16,F50*$AA$16,$Z$17,F50*$AA$17,$Z$18,F50*$AA$18,$Z$19,F50*$AA$19,$Z$20,F50*$AA$20,$Z$21,F50*$AA$21,$Z$22,F50*$AA$22,$Z$23,F50*$AA$23,$Z$24,F50*$AA$24,$Z$25,F50*$AA$25,$Z$26,F50*$AA$26,$Z$27,F50*$AA$27,$Z$28,F50*$AA$28,$Z$29,F50*$AA$29,$Z$30,F50*$AA$30,$Z$31,F50*$AA$31,$Z$32,F50*$AA$32,$Z$33,F50*$AA$33,$Z$34,F50*$AA$34,$Z$35,F50*$AA$35,$Z$36,F50*$AA$36,$Z$37,F50*$AA$37,$Z$38,F50*$AA$38,$Z$39,F50*$AA$39,$Z$40,F50*$AA$40,$Z$41,F50*$AA$41,$Z$42,F50*$AA$42,$Z$43,F50*$AA$43,$Z$44,F50*$AA$44,$Z$45,F50*$AA$45,$Z$46,F50*$AA$46,$Z$47,F50*$AA$47,$Z$48,F50*$AA$48,$Z$49,F50*$AA$49,$Z$50,F50*$AA$50,$Z$51,F50*$AA$51,)</f>
        <v>0</v>
      </c>
      <c r="P50" s="4">
        <f>_xlfn.SWITCH($D$4:$D$800,$Z$4,G50*$AB$4,$Z$5,G50*$AB$5,$Z$6,G50*$AB$6,$Z$7,G50*$AB$7,$Z$8,G50*$AB$8,$Z$9,G50*$AB$9,$Z$10,G50*$AB$10,$Z$11,G50*$AB$11,$Z$12,G50*$AB$12,$Z$13,G50*$AB$13,$Z$14,G50*$AB$14,$Z$15,G50*$AB$15,$Z$16,G50*$AB$16,$Z$17,G50*$AB$17,$Z$18,G50*$AB$18,$Z$19,G50*$AB$19,$Z$20,G50*$AB$20,$Z$21,G50*$AB$21,$Z$22,G50*$AB$22,$Z$23,G50*$AB$23,$Z$24,G50*$AB$24,$Z$25,G50*$AB$25,$Z$26,G50*$AB$26,$Z$27,G50*$AB$27,$Z$28,G50*$AB$28,$Z$29,G50*$AB$29,$Z$30,G50*$AB$30,$Z$31,G50*$AB$31,$Z$32,G50*$AB$32,$Z$33,G50*$AB$33,$Z$34,G50*$AB$34,$Z$35,G50*$AB$35,$Z$36,G50*$AB$36,$Z$37,G50*$AB$37,$Z$38,G50*$AB$38,$Z$39,G50*$AB$39,$Z$40,G50*$AB$40,$Z$41,G50*$AB$41,$Z$42,G50*$AB$42,$Z$43,G50*$AB$43,$Z$44,G50*$AB$44,$Z$45,G50*$AB$45,$Z$46,G50*$AB$46,$Z$47,G50*$AB$47,$Z$48,G50*$AB$48,$Z$49,G50*$AB$49,$Z$50,G50*$AB$50,$Z$51,G50*$AB$51,)</f>
        <v>0</v>
      </c>
      <c r="Q50" s="4">
        <f>_xlfn.SWITCH($D$4:$D$800,$Z$4,H50*$AC$4,$Z$5,H50*$AC$5,$Z$6,H50*$AC$6,$Z$7,H50*$AC$7,$Z$8,H50*$AC$8,$Z$9,H50*$AC$9,$Z$10,H50*$AC$10,$Z$11,H50*$AC$11,$Z$12,H50*$AC$12,$Z$13,H50*$AC$13,$Z$14,H50*$AC$14,$Z$15,H50*$AC$15,$Z$16,H50*$AC$16,$Z$17,H50*$AC$17,$Z$18,H50*$AC$18,$Z$19,H50*$AC$19,$Z$20,H50*$AC$20,$Z$21,H50*$AC$21,$Z$22,H50*$AC$22,$Z$23,H50*$AC$23,$Z$24,H50*$AC$24,$Z$25,H50*$AC$25,$Z$26,H50*$AC$26,$Z$27,H50*$AC$27,$Z$28,H50*$AC$28,$Z$29,H50*$AC$29,$Z$30,H50*$AC$30,$Z$31,H50*$AC$31,$Z$32,H50*$AC$32,$Z$33,H50*$AC$33,$Z$34,H50*$AC$34,$Z$35,H50*$AC$35,$Z$36,H50*$AC$36,$Z$37,H50*$AC$37,$Z$38,H50*$AC$38,$Z$39,H50*$AC$39,$Z$40,H50*$AC$40,$Z$41,H50*$AC$41,$Z$42,H50*$AC$42,$Z$43,H50*$AC$43,$Z$44,H50*$AC$44,$Z$45,H50*$AC$45,$Z$46,H50*$AC$46,$Z$47,H50*$AC$47,$Z$48,H50*$AC$48,$Z$49,H50*$AC$49,$Z$50,H50*$AC$50,$Z$51,H50*$AC$51)</f>
        <v>0</v>
      </c>
      <c r="R50" s="4">
        <f>_xlfn.SWITCH($D$4:$D$800,$Z$4,I50*$AD$4,$Z$5,I50*$AD$5,$Z$6,I50*$AD$6,$Z$7,I50*$AD$7,$Z$8,I50*$AD$8,$Z$9,I50*$AD$9,$Z$10,I50*$AD$10,$Z$11,I50*$AD$11,$Z$12,I50*$AD$12,$Z$13,I50*$AD$13,$Z$14,I50*$AD$14,$Z$15,I50*$AD$15,$Z$16,I50*$AD$16,$Z$17,I50*$AD$17,$Z$18,I50*$AD$18,$Z$19,I50*$AD$19,$Z$20,I50*$AD$20,$Z$21,I50*$AD$21,$Z$22,I50*$AD$22,$Z$23,I50*$AD$23,$Z$24,I50*$AD$24,$Z$25,I50*$AD$25,$Z$26,I50*$AD$26,$Z$27,I50*$AD$27,$Z$28,I50*$AD$28,$Z$29,I50*$AD$29,$Z$30,I50*$AD$30,$Z$31,I50*$AD$31,$Z$32,I50*$AD$32,$Z$33,I50*$AD$33,$Z$34,I50*$AD$34,$Z$35,I50*$AD$35,$Z$36,I50*$AD$36,$Z$37,I50*$AD$37,$Z$38,I50*$AD$38,$Z$39,I50*$AD$39,$Z$40,I50*$AD$40,$Z$41,I50*$AD$41,$Z$42,I50*$AD$42,$Z$43,I50*$AD$43,$Z$44,I50*$AD$44,$Z$45,I50*$AD$45,$Z$46,I50*$AD$46,$Z$47,I50*$AD$47,$Z$48,I50*$AD$48,$Z$49,I50*$AD$49,$Z$50,I50*$AD$50,$Z$51,I50*$AD$51)</f>
        <v>0</v>
      </c>
      <c r="S50" s="4">
        <f>_xlfn.SWITCH($D$4:$D$800,$Z$4,J50*$AE$4,$Z$5,J50*$AE$5,$Z$6,J50*$AE$6,$Z$7,J50*$AE$7,$Z$8,J50*$AE$8,$Z$9,J50*$AE$9,$Z$10,J50*$AE$10,$Z$11,J50*$AE$11,$Z$12,J50*$AE$12,$Z$13,J50*$AE$13,$Z$14,J50*$AE$14,$Z$15,J50*$AE$15,$Z$16,J50*$AE$16,$Z$17,J50*$AE$17,$Z$18,J50*$AE$18,$Z$19,J50*$AE$19,$Z$20,J50*$AE$20,$Z$21,J50*$AE$21,$Z$22,J50*$AE$22,$Z$23,J50*$AE$23,$Z$24,J50*$AE$24,$Z$25,J50*$AE$25,$Z$26,J50*$AE$26,$Z$27,J50*$AE$27,$Z$28,J50*$AE$28,$Z$29,J50*$AE$29,$Z$30,J50*$AE$30,$Z$31,J50*$AE$31,$Z$32,J50*$AE$32,$Z$33,J50*$AE$33,$Z$34,J50*$AE$34,$Z$35,J50*$AE$35,$Z$36,J50*$AE$36,$Z$37,J50*$AE$37,$Z$38,J50*$AE$38,$Z$39,J50*$AE$39,$Z$40,J50*$AE$40,$Z$41,J50*$AE$41,$Z$42,J50*$AE$42,$Z$43,J50*$AE$43,$Z$44,J50*$AE$44,$Z$45,J50*$AE$45,$Z$46,J50*$AE$46,$Z$47,J50*$AE$47,$Z$48,J50*$AE$48,$Z$49,J50*$AE$49,$Z$50,J50*$AE$50,$Z$51,J50*$AE$51)</f>
        <v>0</v>
      </c>
      <c r="T50" s="5">
        <f>_xlfn.SWITCH($D$4:$D$800,$Z$4,K50*$AF$4,$Z$5,K50*$AF$5,$Z$6,K50*$AF$6,$Z$7,K50*$AF$7,$Z$8,K50*$AF$8,$Z$9,K50*$AF$9,$Z$10,K50*$AF$10,$Z$11,K50*$AF$11,$Z$12,K50*$AF$12,$Z$13,K50*$AF$13,$Z$14,K50*$AF$14,$Z$15,K50*$AF$15,$Z$16,K50*$AF$16,$Z$17,K50*$AF$17,$Z$18,K50*$AF$18,$Z$19,K50*$AF$19,$Z$20,K50*$AF$20,$Z$21,K50*$AF$21,$Z$22,K50*$AF$22,$Z$23,K50*$AF$23,$Z$24,K50*$AF$24,$Z$25,K50*$AF$25,$Z$26,K50*$AF$26,$Z$27,K50*$AF$27,$Z$28,K50*$AF$28,$Z$29,K50*$AF$29,$Z$30,K50*$AF$30,$Z$31,K50*$AF$31,$Z$32,K50*$AF$32,$Z$33,K50*$AF$33,$Z$34,K50*$AF$34,$Z$35,K50*$AF$35,$Z$36,K50*$AF$36,$Z$37,K50*$AF$37,$Z$38,K50*$AF$38,$Z$39,K50*$AF$39,$Z$40,K50*$AF$40,$Z$41,K50*$AF$41,$Z$42,K50*$AF$42,$Z$43,K50*$AF$43,$Z$44,K50*$AF$44,$Z$45,K50*$AF$45,$Z$46,K50*$AF$46,$Z$47,K50*$AF$47,$Z$48,K50*$AF$48,$Z$49,K50*$AF$49,$Z$50,K50*$AF$50,$Z$51,K50*$AF$51)</f>
        <v>0</v>
      </c>
      <c r="U50" s="5">
        <f>_xlfn.SWITCH($D$4:$D$800,$Z$4,L50*$AG$4,$Z$5,L50*$AG$5,$Z$6,L50*$AG$6,$Z$7,L50*$AG$7,$Z$8,L50*$AG$8,$Z$9,L50*$AG$9,$Z$10,L50*$AG$10,$Z$11,L50*$AG$11,$Z$12,L50*$AG$12,$Z$13,L50*$AG$13,$Z$14,L50*$AG$14,$Z$15,L50*$AG$15,$Z$16,L50*$AG$16,$Z$17,L50*$AG$17,$Z$18,L50*$AG$18,$Z$19,L50*$AG$19,$Z$20,L50*$AG$20,$Z$21,L50*$AG$21,$Z$22,L50*$AG$22,$Z$23,L50*$AG$23,$Z$24,L50*$AG$24,$Z$25,L50*$AG$25,$Z$26,L50*$AG$26,$Z$27,L50*$AG$27,$Z$28,L50*$AG$28,$Z$29,L50*$AG$29,$Z$30,L50*$AG$30,$Z$31,L50*$AG$31,$Z$32,L50*$AG$32,$Z$33,L50*$AG$33,$Z$34,L50*$AG$34,$Z$35,L50*$AG$35,$Z$36,L50*$AG$36,$Z$37,L50*$AG$37,$Z$38,L50*$AG$38,$Z$39,L50*$AG$39,$Z$40,L50*$AG$40,$Z$41,L50*$AG$41,$Z$42,L50*$AG$42,$Z$43,L50*$AG$43,$Z$44,L50*$AG$44,$Z$45,L50*$AG$45,$Z$46,L50*$AG$46,$Z$47,L50*$AG$47,$Z$48,L50*$AG$48,$Z$49,L50*$AG$49,$Z$50,L50*$AG$50,$Z$51,L50*$AG$51)</f>
        <v>0</v>
      </c>
      <c r="V50" s="5">
        <f>_xlfn.SWITCH($D$4:$D$800,$Z$4,M50*$AH$4,$Z$5,M50*$AH$5,$Z$6,M50*$AH$6,$Z$7,M50*$AH$7,$Z$8,M50*$AH$8,$Z$9,M50*$AH$9,$Z$10,M50*$AH$10,$Z$11,M50*$AH$11,$Z$12,M50*$AH$12,$Z$13,M50*$AH$13,$Z$14,M50*$AH$14,$Z$15,M50*$AH$15,$Z$16,M50*$AH$16,$Z$17,M50*$AH$17,$Z$18,M50*$AH$18,$Z$19,M50*$AH$19,$Z$20,M50*$AH$20,$Z$21,M50*$AH$21,$Z$22,M50*$AH$22,$Z$23,M50*$AH$23,$Z$24,M50*$AH$24,$Z$25,M50*$AH$25,$Z$26,M50*$AH$26,$Z$27,M50*$AH$27,$Z$28,M50*$AH$28,$Z$29,M50*$AH$29,$Z$30,M50*$AH$30,$Z$31,M50*$AH$31,$Z$32,M50*$AH$32,$Z$33,M50*$AH$33,$Z$34,M50*$AH$34,$Z$35,M50*$AH$35,$Z$36,M50*$AH$36,$Z$37,M50*$AH$37,$Z$38,M50*$AH$38,$Z$39,M50*$AH$39,$Z$40,M50*$AH$40,$Z$41,M50*$AH$41,$Z$42,M50*$AH$42,$Z$43,M50*$AH$43,$Z$44,M50*$AH$44,$Z$45,M50*$AH$45,$Z$46,M50*$AH$46,$Z$47,M50*$AH$47,$Z$48,M50*$AH$48,$Z$49,M50*$AH$49,$Z$50,M50*$AH$50,$Z$51,M50*$AH$51)</f>
        <v>0</v>
      </c>
      <c r="W50" s="5">
        <f>_xlfn.SWITCH($D$4:$D$800,$Z$4,N50*$AI$4,$Z$5,N50*$AI$5,$Z$6,N50*$AI$6,$Z$7,N50*$AI$7,$Z$8,N50*$AI$8,$Z$9,N50*$AI$9,$Z$10,N50*$AI$10,$Z$11,N50*$AI$11,$Z$12,N50*$AI$12,$Z$13,N50*$AI$13,$Z$14,N50*$AI$14,$Z$15,N50*$AI$15,$Z$16,N50*$AI$16,$Z$17,N50*$AI$17,$Z$18,N50*$AI$18,$Z$19,N50*$AI$19,$Z$20,N50*$AI$20,$Z$21,N50*$AI$21,$Z$22,N50*$AI$22,$Z$23,N50*$AI$23,$Z$24,N50*$AI$24,$Z$25,N50*$AI$25,$Z$26,N50*$AI$26,$Z$27,N50*$AI$27,$Z$28,N50*$AI$28,$Z$29,N50*$AI$29,$Z$30,N50*$AI$30,$Z$31,N50*$AI$31,$Z$32,N50*$AI$32,$Z$33,N50*$AI$33,$Z$34,N50*$AI$34,$Z$35,N50*$AI$35,$Z$36,N50*$AI$36,$Z$37,N50*$AI$37,$Z$38,N50*$AI$38,$Z$39,N50*$AI$39,$Z$40,N50*$AI$40,$Z$41,N50*$AI$41,$Z$42,N50*$AI$42,$Z$43,N50*$AI$43,$Z$44,N50*$AI$44,$Z$45,N50*$AI$45,$Z$46,N50*$AI$46,$Z$47,N50*$AI$47,$Z$48,N50*$AI$48,$Z$49,N50*$AI$49,$Z$50,N50*$AI$50,$Z$51,N50*$AI$51)</f>
        <v>0</v>
      </c>
      <c r="X50" s="5">
        <f>SUM(Tabella120581119312[[#This Row],[Quadrimestre nov22-feb23]:[Quadrimestre lug25-ott25]])</f>
        <v>0</v>
      </c>
      <c r="BT50" s="73"/>
      <c r="BU50" s="52" t="s">
        <v>216</v>
      </c>
      <c r="BV50" s="69" t="s">
        <v>217</v>
      </c>
      <c r="BW50" s="72" t="s">
        <v>114</v>
      </c>
      <c r="BX50" s="72"/>
      <c r="BY50" s="54"/>
      <c r="BZ50" s="52"/>
      <c r="CA50" s="52"/>
      <c r="CB50" s="52"/>
      <c r="CC50" s="52" t="s">
        <v>122</v>
      </c>
      <c r="CD50" s="52" t="s">
        <v>122</v>
      </c>
      <c r="CE50" s="52" t="s">
        <v>122</v>
      </c>
      <c r="CF50" s="52" t="s">
        <v>122</v>
      </c>
      <c r="CG50" s="52" t="s">
        <v>122</v>
      </c>
      <c r="CH50" s="52" t="s">
        <v>122</v>
      </c>
      <c r="CI50" s="52"/>
      <c r="CJ50" s="52"/>
      <c r="CK50" s="52"/>
      <c r="CL50" s="52"/>
      <c r="CM50" s="52"/>
      <c r="CN50" s="52"/>
      <c r="CO50" s="52"/>
      <c r="CP50" s="52"/>
      <c r="CQ50" s="52"/>
      <c r="CR50" s="66"/>
      <c r="CS50" s="53">
        <f>IF(BZ50="X",$DH50/COUNTA($BZ50:$CQ50),0) +  IF(CA50="X",$DH50/COUNTA($BZ50:$CQ50),0)</f>
        <v>0</v>
      </c>
      <c r="CT50" s="53">
        <f>IF(CB50="X",$DH50/COUNTA($BZ50:$CQ50),0) +  IF(CC50="X",$DH50/COUNTA($BZ50:$CQ50),0)</f>
        <v>0</v>
      </c>
      <c r="CU50" s="53">
        <f>IF(CD50="X",$DH50/COUNTA($BZ50:$CQ50),0) +  IF(CE50="X",$DH50/COUNTA($BZ50:$CQ50),0)</f>
        <v>0</v>
      </c>
      <c r="CV50" s="53">
        <f>IF(CF50="X",$DH50/COUNTA($BZ50:$CQ50),0) +  IF(CG50="X",$DH50/COUNTA($BZ50:$CQ50),0)</f>
        <v>0</v>
      </c>
      <c r="CW50" s="53">
        <f>IF(CH50="X",$DH50/COUNTA($BZ50:$CQ50),0) +  IF(CI50="X",$DH50/COUNTA($BZ50:$CQ50),0)</f>
        <v>0</v>
      </c>
      <c r="CX50" s="53">
        <f>IF(CJ50="X",$DH50/COUNTA($BZ50:$CQ50),0) +  IF(CK50="X",$DH50/COUNTA($BZ50:$CQ50),0)</f>
        <v>0</v>
      </c>
      <c r="CY50" s="53">
        <f>IF(CL50="X",$DH50/COUNTA($BZ50:$CQ50),0) +  IF(CM50="X",$DH50/COUNTA($BZ50:$CQ50),0)</f>
        <v>0</v>
      </c>
      <c r="CZ50" s="53">
        <f>IF(CN50="X",$DH50/COUNTA($BZ50:$CQ50),0) +  IF(CO50="X",$DH50/COUNTA($BZ50:$CQ50),0)</f>
        <v>0</v>
      </c>
      <c r="DA50" s="53">
        <f>IF(CP50="X",$DH50/COUNTA($BZ50:$CQ50),0) +  IF(CQ50="X",$DH50/COUNTA($BZ50:$CQ50),0)</f>
        <v>0</v>
      </c>
      <c r="DB50" s="67">
        <f>SUM(CS50:DA50)</f>
        <v>0</v>
      </c>
      <c r="DC50" s="57"/>
      <c r="DE50" s="66"/>
      <c r="DF50" s="106">
        <f t="shared" si="10"/>
        <v>0</v>
      </c>
      <c r="DG50" s="66"/>
      <c r="DH50" s="104">
        <f>DF50*UniPerugia!$B$4</f>
        <v>0</v>
      </c>
    </row>
    <row r="51" spans="2:112" ht="23.25">
      <c r="B51" s="5"/>
      <c r="C51" s="5"/>
      <c r="D51" s="5"/>
      <c r="E51" s="5"/>
      <c r="F51" s="5"/>
      <c r="G51" s="5"/>
      <c r="H51" s="5"/>
      <c r="I51" s="5"/>
      <c r="J51" s="5"/>
      <c r="K51" s="4"/>
      <c r="L51" s="4"/>
      <c r="M51" s="4"/>
      <c r="N51" s="4"/>
      <c r="O51" s="4">
        <f>_xlfn.SWITCH($D$4:$D$800,$Z$4,F51*$AA$4,$Z$5,F51*$AA$5,$Z$6,F51*$AA$6,$Z$7,F51*$AA$7,$Z$8,F51*$AA$8,$Z$9,F51*$AA$9,$Z$10,F51*$AA$10,$Z$11,F51*$AA$11,$Z$12,F51*$AA$12,$Z$13,F51*$AA$13,$Z$14,F51*$AA$14,$Z$15,F51*$AA$15,$Z$16,F51*$AA$16,$Z$17,F51*$AA$17,$Z$18,F51*$AA$18,$Z$19,F51*$AA$19,$Z$20,F51*$AA$20,$Z$21,F51*$AA$21,$Z$22,F51*$AA$22,$Z$23,F51*$AA$23,$Z$24,F51*$AA$24,$Z$25,F51*$AA$25,$Z$26,F51*$AA$26,$Z$27,F51*$AA$27,$Z$28,F51*$AA$28,$Z$29,F51*$AA$29,$Z$30,F51*$AA$30,$Z$31,F51*$AA$31,$Z$32,F51*$AA$32,$Z$33,F51*$AA$33,$Z$34,F51*$AA$34,$Z$35,F51*$AA$35,$Z$36,F51*$AA$36,$Z$37,F51*$AA$37,$Z$38,F51*$AA$38,$Z$39,F51*$AA$39,$Z$40,F51*$AA$40,$Z$41,F51*$AA$41,$Z$42,F51*$AA$42,$Z$43,F51*$AA$43,$Z$44,F51*$AA$44,$Z$45,F51*$AA$45,$Z$46,F51*$AA$46,$Z$47,F51*$AA$47,$Z$48,F51*$AA$48,$Z$49,F51*$AA$49,$Z$50,F51*$AA$50,$Z$51,F51*$AA$51,)</f>
        <v>0</v>
      </c>
      <c r="P51" s="4">
        <f>_xlfn.SWITCH($D$4:$D$800,$Z$4,G51*$AB$4,$Z$5,G51*$AB$5,$Z$6,G51*$AB$6,$Z$7,G51*$AB$7,$Z$8,G51*$AB$8,$Z$9,G51*$AB$9,$Z$10,G51*$AB$10,$Z$11,G51*$AB$11,$Z$12,G51*$AB$12,$Z$13,G51*$AB$13,$Z$14,G51*$AB$14,$Z$15,G51*$AB$15,$Z$16,G51*$AB$16,$Z$17,G51*$AB$17,$Z$18,G51*$AB$18,$Z$19,G51*$AB$19,$Z$20,G51*$AB$20,$Z$21,G51*$AB$21,$Z$22,G51*$AB$22,$Z$23,G51*$AB$23,$Z$24,G51*$AB$24,$Z$25,G51*$AB$25,$Z$26,G51*$AB$26,$Z$27,G51*$AB$27,$Z$28,G51*$AB$28,$Z$29,G51*$AB$29,$Z$30,G51*$AB$30,$Z$31,G51*$AB$31,$Z$32,G51*$AB$32,$Z$33,G51*$AB$33,$Z$34,G51*$AB$34,$Z$35,G51*$AB$35,$Z$36,G51*$AB$36,$Z$37,G51*$AB$37,$Z$38,G51*$AB$38,$Z$39,G51*$AB$39,$Z$40,G51*$AB$40,$Z$41,G51*$AB$41,$Z$42,G51*$AB$42,$Z$43,G51*$AB$43,$Z$44,G51*$AB$44,$Z$45,G51*$AB$45,$Z$46,G51*$AB$46,$Z$47,G51*$AB$47,$Z$48,G51*$AB$48,$Z$49,G51*$AB$49,$Z$50,G51*$AB$50,$Z$51,G51*$AB$51,)</f>
        <v>0</v>
      </c>
      <c r="Q51" s="4">
        <f>_xlfn.SWITCH($D$4:$D$800,$Z$4,H51*$AC$4,$Z$5,H51*$AC$5,$Z$6,H51*$AC$6,$Z$7,H51*$AC$7,$Z$8,H51*$AC$8,$Z$9,H51*$AC$9,$Z$10,H51*$AC$10,$Z$11,H51*$AC$11,$Z$12,H51*$AC$12,$Z$13,H51*$AC$13,$Z$14,H51*$AC$14,$Z$15,H51*$AC$15,$Z$16,H51*$AC$16,$Z$17,H51*$AC$17,$Z$18,H51*$AC$18,$Z$19,H51*$AC$19,$Z$20,H51*$AC$20,$Z$21,H51*$AC$21,$Z$22,H51*$AC$22,$Z$23,H51*$AC$23,$Z$24,H51*$AC$24,$Z$25,H51*$AC$25,$Z$26,H51*$AC$26,$Z$27,H51*$AC$27,$Z$28,H51*$AC$28,$Z$29,H51*$AC$29,$Z$30,H51*$AC$30,$Z$31,H51*$AC$31,$Z$32,H51*$AC$32,$Z$33,H51*$AC$33,$Z$34,H51*$AC$34,$Z$35,H51*$AC$35,$Z$36,H51*$AC$36,$Z$37,H51*$AC$37,$Z$38,H51*$AC$38,$Z$39,H51*$AC$39,$Z$40,H51*$AC$40,$Z$41,H51*$AC$41,$Z$42,H51*$AC$42,$Z$43,H51*$AC$43,$Z$44,H51*$AC$44,$Z$45,H51*$AC$45,$Z$46,H51*$AC$46,$Z$47,H51*$AC$47,$Z$48,H51*$AC$48,$Z$49,H51*$AC$49,$Z$50,H51*$AC$50,$Z$51,H51*$AC$51)</f>
        <v>0</v>
      </c>
      <c r="R51" s="4">
        <f>_xlfn.SWITCH($D$4:$D$800,$Z$4,I51*$AD$4,$Z$5,I51*$AD$5,$Z$6,I51*$AD$6,$Z$7,I51*$AD$7,$Z$8,I51*$AD$8,$Z$9,I51*$AD$9,$Z$10,I51*$AD$10,$Z$11,I51*$AD$11,$Z$12,I51*$AD$12,$Z$13,I51*$AD$13,$Z$14,I51*$AD$14,$Z$15,I51*$AD$15,$Z$16,I51*$AD$16,$Z$17,I51*$AD$17,$Z$18,I51*$AD$18,$Z$19,I51*$AD$19,$Z$20,I51*$AD$20,$Z$21,I51*$AD$21,$Z$22,I51*$AD$22,$Z$23,I51*$AD$23,$Z$24,I51*$AD$24,$Z$25,I51*$AD$25,$Z$26,I51*$AD$26,$Z$27,I51*$AD$27,$Z$28,I51*$AD$28,$Z$29,I51*$AD$29,$Z$30,I51*$AD$30,$Z$31,I51*$AD$31,$Z$32,I51*$AD$32,$Z$33,I51*$AD$33,$Z$34,I51*$AD$34,$Z$35,I51*$AD$35,$Z$36,I51*$AD$36,$Z$37,I51*$AD$37,$Z$38,I51*$AD$38,$Z$39,I51*$AD$39,$Z$40,I51*$AD$40,$Z$41,I51*$AD$41,$Z$42,I51*$AD$42,$Z$43,I51*$AD$43,$Z$44,I51*$AD$44,$Z$45,I51*$AD$45,$Z$46,I51*$AD$46,$Z$47,I51*$AD$47,$Z$48,I51*$AD$48,$Z$49,I51*$AD$49,$Z$50,I51*$AD$50,$Z$51,I51*$AD$51)</f>
        <v>0</v>
      </c>
      <c r="S51" s="4">
        <f>_xlfn.SWITCH($D$4:$D$800,$Z$4,J51*$AE$4,$Z$5,J51*$AE$5,$Z$6,J51*$AE$6,$Z$7,J51*$AE$7,$Z$8,J51*$AE$8,$Z$9,J51*$AE$9,$Z$10,J51*$AE$10,$Z$11,J51*$AE$11,$Z$12,J51*$AE$12,$Z$13,J51*$AE$13,$Z$14,J51*$AE$14,$Z$15,J51*$AE$15,$Z$16,J51*$AE$16,$Z$17,J51*$AE$17,$Z$18,J51*$AE$18,$Z$19,J51*$AE$19,$Z$20,J51*$AE$20,$Z$21,J51*$AE$21,$Z$22,J51*$AE$22,$Z$23,J51*$AE$23,$Z$24,J51*$AE$24,$Z$25,J51*$AE$25,$Z$26,J51*$AE$26,$Z$27,J51*$AE$27,$Z$28,J51*$AE$28,$Z$29,J51*$AE$29,$Z$30,J51*$AE$30,$Z$31,J51*$AE$31,$Z$32,J51*$AE$32,$Z$33,J51*$AE$33,$Z$34,J51*$AE$34,$Z$35,J51*$AE$35,$Z$36,J51*$AE$36,$Z$37,J51*$AE$37,$Z$38,J51*$AE$38,$Z$39,J51*$AE$39,$Z$40,J51*$AE$40,$Z$41,J51*$AE$41,$Z$42,J51*$AE$42,$Z$43,J51*$AE$43,$Z$44,J51*$AE$44,$Z$45,J51*$AE$45,$Z$46,J51*$AE$46,$Z$47,J51*$AE$47,$Z$48,J51*$AE$48,$Z$49,J51*$AE$49,$Z$50,J51*$AE$50,$Z$51,J51*$AE$51)</f>
        <v>0</v>
      </c>
      <c r="T51" s="5">
        <f>_xlfn.SWITCH($D$4:$D$800,$Z$4,K51*$AF$4,$Z$5,K51*$AF$5,$Z$6,K51*$AF$6,$Z$7,K51*$AF$7,$Z$8,K51*$AF$8,$Z$9,K51*$AF$9,$Z$10,K51*$AF$10,$Z$11,K51*$AF$11,$Z$12,K51*$AF$12,$Z$13,K51*$AF$13,$Z$14,K51*$AF$14,$Z$15,K51*$AF$15,$Z$16,K51*$AF$16,$Z$17,K51*$AF$17,$Z$18,K51*$AF$18,$Z$19,K51*$AF$19,$Z$20,K51*$AF$20,$Z$21,K51*$AF$21,$Z$22,K51*$AF$22,$Z$23,K51*$AF$23,$Z$24,K51*$AF$24,$Z$25,K51*$AF$25,$Z$26,K51*$AF$26,$Z$27,K51*$AF$27,$Z$28,K51*$AF$28,$Z$29,K51*$AF$29,$Z$30,K51*$AF$30,$Z$31,K51*$AF$31,$Z$32,K51*$AF$32,$Z$33,K51*$AF$33,$Z$34,K51*$AF$34,$Z$35,K51*$AF$35,$Z$36,K51*$AF$36,$Z$37,K51*$AF$37,$Z$38,K51*$AF$38,$Z$39,K51*$AF$39,$Z$40,K51*$AF$40,$Z$41,K51*$AF$41,$Z$42,K51*$AF$42,$Z$43,K51*$AF$43,$Z$44,K51*$AF$44,$Z$45,K51*$AF$45,$Z$46,K51*$AF$46,$Z$47,K51*$AF$47,$Z$48,K51*$AF$48,$Z$49,K51*$AF$49,$Z$50,K51*$AF$50,$Z$51,K51*$AF$51)</f>
        <v>0</v>
      </c>
      <c r="U51" s="5">
        <f>_xlfn.SWITCH($D$4:$D$800,$Z$4,L51*$AG$4,$Z$5,L51*$AG$5,$Z$6,L51*$AG$6,$Z$7,L51*$AG$7,$Z$8,L51*$AG$8,$Z$9,L51*$AG$9,$Z$10,L51*$AG$10,$Z$11,L51*$AG$11,$Z$12,L51*$AG$12,$Z$13,L51*$AG$13,$Z$14,L51*$AG$14,$Z$15,L51*$AG$15,$Z$16,L51*$AG$16,$Z$17,L51*$AG$17,$Z$18,L51*$AG$18,$Z$19,L51*$AG$19,$Z$20,L51*$AG$20,$Z$21,L51*$AG$21,$Z$22,L51*$AG$22,$Z$23,L51*$AG$23,$Z$24,L51*$AG$24,$Z$25,L51*$AG$25,$Z$26,L51*$AG$26,$Z$27,L51*$AG$27,$Z$28,L51*$AG$28,$Z$29,L51*$AG$29,$Z$30,L51*$AG$30,$Z$31,L51*$AG$31,$Z$32,L51*$AG$32,$Z$33,L51*$AG$33,$Z$34,L51*$AG$34,$Z$35,L51*$AG$35,$Z$36,L51*$AG$36,$Z$37,L51*$AG$37,$Z$38,L51*$AG$38,$Z$39,L51*$AG$39,$Z$40,L51*$AG$40,$Z$41,L51*$AG$41,$Z$42,L51*$AG$42,$Z$43,L51*$AG$43,$Z$44,L51*$AG$44,$Z$45,L51*$AG$45,$Z$46,L51*$AG$46,$Z$47,L51*$AG$47,$Z$48,L51*$AG$48,$Z$49,L51*$AG$49,$Z$50,L51*$AG$50,$Z$51,L51*$AG$51)</f>
        <v>0</v>
      </c>
      <c r="V51" s="5">
        <f>_xlfn.SWITCH($D$4:$D$800,$Z$4,M51*$AH$4,$Z$5,M51*$AH$5,$Z$6,M51*$AH$6,$Z$7,M51*$AH$7,$Z$8,M51*$AH$8,$Z$9,M51*$AH$9,$Z$10,M51*$AH$10,$Z$11,M51*$AH$11,$Z$12,M51*$AH$12,$Z$13,M51*$AH$13,$Z$14,M51*$AH$14,$Z$15,M51*$AH$15,$Z$16,M51*$AH$16,$Z$17,M51*$AH$17,$Z$18,M51*$AH$18,$Z$19,M51*$AH$19,$Z$20,M51*$AH$20,$Z$21,M51*$AH$21,$Z$22,M51*$AH$22,$Z$23,M51*$AH$23,$Z$24,M51*$AH$24,$Z$25,M51*$AH$25,$Z$26,M51*$AH$26,$Z$27,M51*$AH$27,$Z$28,M51*$AH$28,$Z$29,M51*$AH$29,$Z$30,M51*$AH$30,$Z$31,M51*$AH$31,$Z$32,M51*$AH$32,$Z$33,M51*$AH$33,$Z$34,M51*$AH$34,$Z$35,M51*$AH$35,$Z$36,M51*$AH$36,$Z$37,M51*$AH$37,$Z$38,M51*$AH$38,$Z$39,M51*$AH$39,$Z$40,M51*$AH$40,$Z$41,M51*$AH$41,$Z$42,M51*$AH$42,$Z$43,M51*$AH$43,$Z$44,M51*$AH$44,$Z$45,M51*$AH$45,$Z$46,M51*$AH$46,$Z$47,M51*$AH$47,$Z$48,M51*$AH$48,$Z$49,M51*$AH$49,$Z$50,M51*$AH$50,$Z$51,M51*$AH$51)</f>
        <v>0</v>
      </c>
      <c r="W51" s="5">
        <f>_xlfn.SWITCH($D$4:$D$800,$Z$4,N51*$AI$4,$Z$5,N51*$AI$5,$Z$6,N51*$AI$6,$Z$7,N51*$AI$7,$Z$8,N51*$AI$8,$Z$9,N51*$AI$9,$Z$10,N51*$AI$10,$Z$11,N51*$AI$11,$Z$12,N51*$AI$12,$Z$13,N51*$AI$13,$Z$14,N51*$AI$14,$Z$15,N51*$AI$15,$Z$16,N51*$AI$16,$Z$17,N51*$AI$17,$Z$18,N51*$AI$18,$Z$19,N51*$AI$19,$Z$20,N51*$AI$20,$Z$21,N51*$AI$21,$Z$22,N51*$AI$22,$Z$23,N51*$AI$23,$Z$24,N51*$AI$24,$Z$25,N51*$AI$25,$Z$26,N51*$AI$26,$Z$27,N51*$AI$27,$Z$28,N51*$AI$28,$Z$29,N51*$AI$29,$Z$30,N51*$AI$30,$Z$31,N51*$AI$31,$Z$32,N51*$AI$32,$Z$33,N51*$AI$33,$Z$34,N51*$AI$34,$Z$35,N51*$AI$35,$Z$36,N51*$AI$36,$Z$37,N51*$AI$37,$Z$38,N51*$AI$38,$Z$39,N51*$AI$39,$Z$40,N51*$AI$40,$Z$41,N51*$AI$41,$Z$42,N51*$AI$42,$Z$43,N51*$AI$43,$Z$44,N51*$AI$44,$Z$45,N51*$AI$45,$Z$46,N51*$AI$46,$Z$47,N51*$AI$47,$Z$48,N51*$AI$48,$Z$49,N51*$AI$49,$Z$50,N51*$AI$50,$Z$51,N51*$AI$51)</f>
        <v>0</v>
      </c>
      <c r="X51" s="5">
        <f>SUM(Tabella120581119312[[#This Row],[Quadrimestre nov22-feb23]:[Quadrimestre lug25-ott25]])</f>
        <v>0</v>
      </c>
      <c r="BT51" s="73"/>
      <c r="BU51" s="52" t="s">
        <v>218</v>
      </c>
      <c r="BV51" s="69" t="s">
        <v>219</v>
      </c>
      <c r="BW51" s="72" t="s">
        <v>114</v>
      </c>
      <c r="BX51" s="72"/>
      <c r="BY51" s="54"/>
      <c r="BZ51" s="52"/>
      <c r="CA51" s="52"/>
      <c r="CB51" s="52"/>
      <c r="CC51" s="52"/>
      <c r="CD51" s="52"/>
      <c r="CE51" s="52"/>
      <c r="CF51" s="52" t="s">
        <v>122</v>
      </c>
      <c r="CG51" s="52" t="s">
        <v>122</v>
      </c>
      <c r="CH51" s="52" t="s">
        <v>122</v>
      </c>
      <c r="CI51" s="52" t="s">
        <v>122</v>
      </c>
      <c r="CJ51" s="52" t="s">
        <v>122</v>
      </c>
      <c r="CK51" s="52" t="s">
        <v>122</v>
      </c>
      <c r="CL51" s="52"/>
      <c r="CM51" s="52"/>
      <c r="CN51" s="52"/>
      <c r="CO51" s="52"/>
      <c r="CP51" s="52"/>
      <c r="CQ51" s="52"/>
      <c r="CR51" s="66"/>
      <c r="CS51" s="53">
        <f>IF(BZ51="X",$DH51/COUNTA($BZ51:$CQ51),0) +  IF(CA51="X",$DH51/COUNTA($BZ51:$CQ51),0)</f>
        <v>0</v>
      </c>
      <c r="CT51" s="53">
        <f>IF(CB51="X",$DH51/COUNTA($BZ51:$CQ51),0) +  IF(CC51="X",$DH51/COUNTA($BZ51:$CQ51),0)</f>
        <v>0</v>
      </c>
      <c r="CU51" s="53">
        <f>IF(CD51="X",$DH51/COUNTA($BZ51:$CQ51),0) +  IF(CE51="X",$DH51/COUNTA($BZ51:$CQ51),0)</f>
        <v>0</v>
      </c>
      <c r="CV51" s="53">
        <f>IF(CF51="X",$DH51/COUNTA($BZ51:$CQ51),0) +  IF(CG51="X",$DH51/COUNTA($BZ51:$CQ51),0)</f>
        <v>0</v>
      </c>
      <c r="CW51" s="53">
        <f>IF(CH51="X",$DH51/COUNTA($BZ51:$CQ51),0) +  IF(CI51="X",$DH51/COUNTA($BZ51:$CQ51),0)</f>
        <v>0</v>
      </c>
      <c r="CX51" s="53">
        <f>IF(CJ51="X",$DH51/COUNTA($BZ51:$CQ51),0) +  IF(CK51="X",$DH51/COUNTA($BZ51:$CQ51),0)</f>
        <v>0</v>
      </c>
      <c r="CY51" s="53">
        <f>IF(CL51="X",$DH51/COUNTA($BZ51:$CQ51),0) +  IF(CM51="X",$DH51/COUNTA($BZ51:$CQ51),0)</f>
        <v>0</v>
      </c>
      <c r="CZ51" s="53">
        <f>IF(CN51="X",$DH51/COUNTA($BZ51:$CQ51),0) +  IF(CO51="X",$DH51/COUNTA($BZ51:$CQ51),0)</f>
        <v>0</v>
      </c>
      <c r="DA51" s="53">
        <f>IF(CP51="X",$DH51/COUNTA($BZ51:$CQ51),0) +  IF(CQ51="X",$DH51/COUNTA($BZ51:$CQ51),0)</f>
        <v>0</v>
      </c>
      <c r="DB51" s="67">
        <f>SUM(CS51:DA51)</f>
        <v>0</v>
      </c>
      <c r="DC51" s="57"/>
      <c r="DE51" s="66"/>
      <c r="DF51" s="106">
        <f t="shared" si="10"/>
        <v>0</v>
      </c>
      <c r="DG51" s="66"/>
      <c r="DH51" s="104">
        <f>DF51*UniPerugia!$B$4</f>
        <v>0</v>
      </c>
    </row>
    <row r="52" spans="2:112" ht="23.25">
      <c r="B52" s="5"/>
      <c r="C52" s="5"/>
      <c r="D52" s="5"/>
      <c r="E52" s="5"/>
      <c r="F52" s="5"/>
      <c r="G52" s="5"/>
      <c r="H52" s="5"/>
      <c r="I52" s="5"/>
      <c r="J52" s="5"/>
      <c r="K52" s="4"/>
      <c r="L52" s="4"/>
      <c r="M52" s="4"/>
      <c r="N52" s="4"/>
      <c r="O52" s="4">
        <f>_xlfn.SWITCH($D$4:$D$800,$Z$4,F52*$AA$4,$Z$5,F52*$AA$5,$Z$6,F52*$AA$6,$Z$7,F52*$AA$7,$Z$8,F52*$AA$8,$Z$9,F52*$AA$9,$Z$10,F52*$AA$10,$Z$11,F52*$AA$11,$Z$12,F52*$AA$12,$Z$13,F52*$AA$13,$Z$14,F52*$AA$14,$Z$15,F52*$AA$15,$Z$16,F52*$AA$16,$Z$17,F52*$AA$17,$Z$18,F52*$AA$18,$Z$19,F52*$AA$19,$Z$20,F52*$AA$20,$Z$21,F52*$AA$21,$Z$22,F52*$AA$22,$Z$23,F52*$AA$23,$Z$24,F52*$AA$24,$Z$25,F52*$AA$25,$Z$26,F52*$AA$26,$Z$27,F52*$AA$27,$Z$28,F52*$AA$28,$Z$29,F52*$AA$29,$Z$30,F52*$AA$30,$Z$31,F52*$AA$31,$Z$32,F52*$AA$32,$Z$33,F52*$AA$33,$Z$34,F52*$AA$34,$Z$35,F52*$AA$35,$Z$36,F52*$AA$36,$Z$37,F52*$AA$37,$Z$38,F52*$AA$38,$Z$39,F52*$AA$39,$Z$40,F52*$AA$40,$Z$41,F52*$AA$41,$Z$42,F52*$AA$42,$Z$43,F52*$AA$43,$Z$44,F52*$AA$44,$Z$45,F52*$AA$45,$Z$46,F52*$AA$46,$Z$47,F52*$AA$47,$Z$48,F52*$AA$48,$Z$49,F52*$AA$49,$Z$50,F52*$AA$50,$Z$51,F52*$AA$51,)</f>
        <v>0</v>
      </c>
      <c r="P52" s="4">
        <f>_xlfn.SWITCH($D$4:$D$800,$Z$4,G52*$AB$4,$Z$5,G52*$AB$5,$Z$6,G52*$AB$6,$Z$7,G52*$AB$7,$Z$8,G52*$AB$8,$Z$9,G52*$AB$9,$Z$10,G52*$AB$10,$Z$11,G52*$AB$11,$Z$12,G52*$AB$12,$Z$13,G52*$AB$13,$Z$14,G52*$AB$14,$Z$15,G52*$AB$15,$Z$16,G52*$AB$16,$Z$17,G52*$AB$17,$Z$18,G52*$AB$18,$Z$19,G52*$AB$19,$Z$20,G52*$AB$20,$Z$21,G52*$AB$21,$Z$22,G52*$AB$22,$Z$23,G52*$AB$23,$Z$24,G52*$AB$24,$Z$25,G52*$AB$25,$Z$26,G52*$AB$26,$Z$27,G52*$AB$27,$Z$28,G52*$AB$28,$Z$29,G52*$AB$29,$Z$30,G52*$AB$30,$Z$31,G52*$AB$31,$Z$32,G52*$AB$32,$Z$33,G52*$AB$33,$Z$34,G52*$AB$34,$Z$35,G52*$AB$35,$Z$36,G52*$AB$36,$Z$37,G52*$AB$37,$Z$38,G52*$AB$38,$Z$39,G52*$AB$39,$Z$40,G52*$AB$40,$Z$41,G52*$AB$41,$Z$42,G52*$AB$42,$Z$43,G52*$AB$43,$Z$44,G52*$AB$44,$Z$45,G52*$AB$45,$Z$46,G52*$AB$46,$Z$47,G52*$AB$47,$Z$48,G52*$AB$48,$Z$49,G52*$AB$49,$Z$50,G52*$AB$50,$Z$51,G52*$AB$51,)</f>
        <v>0</v>
      </c>
      <c r="Q52" s="4">
        <f>_xlfn.SWITCH($D$4:$D$800,$Z$4,H52*$AC$4,$Z$5,H52*$AC$5,$Z$6,H52*$AC$6,$Z$7,H52*$AC$7,$Z$8,H52*$AC$8,$Z$9,H52*$AC$9,$Z$10,H52*$AC$10,$Z$11,H52*$AC$11,$Z$12,H52*$AC$12,$Z$13,H52*$AC$13,$Z$14,H52*$AC$14,$Z$15,H52*$AC$15,$Z$16,H52*$AC$16,$Z$17,H52*$AC$17,$Z$18,H52*$AC$18,$Z$19,H52*$AC$19,$Z$20,H52*$AC$20,$Z$21,H52*$AC$21,$Z$22,H52*$AC$22,$Z$23,H52*$AC$23,$Z$24,H52*$AC$24,$Z$25,H52*$AC$25,$Z$26,H52*$AC$26,$Z$27,H52*$AC$27,$Z$28,H52*$AC$28,$Z$29,H52*$AC$29,$Z$30,H52*$AC$30,$Z$31,H52*$AC$31,$Z$32,H52*$AC$32,$Z$33,H52*$AC$33,$Z$34,H52*$AC$34,$Z$35,H52*$AC$35,$Z$36,H52*$AC$36,$Z$37,H52*$AC$37,$Z$38,H52*$AC$38,$Z$39,H52*$AC$39,$Z$40,H52*$AC$40,$Z$41,H52*$AC$41,$Z$42,H52*$AC$42,$Z$43,H52*$AC$43,$Z$44,H52*$AC$44,$Z$45,H52*$AC$45,$Z$46,H52*$AC$46,$Z$47,H52*$AC$47,$Z$48,H52*$AC$48,$Z$49,H52*$AC$49,$Z$50,H52*$AC$50,$Z$51,H52*$AC$51)</f>
        <v>0</v>
      </c>
      <c r="R52" s="4">
        <f>_xlfn.SWITCH($D$4:$D$800,$Z$4,I52*$AD$4,$Z$5,I52*$AD$5,$Z$6,I52*$AD$6,$Z$7,I52*$AD$7,$Z$8,I52*$AD$8,$Z$9,I52*$AD$9,$Z$10,I52*$AD$10,$Z$11,I52*$AD$11,$Z$12,I52*$AD$12,$Z$13,I52*$AD$13,$Z$14,I52*$AD$14,$Z$15,I52*$AD$15,$Z$16,I52*$AD$16,$Z$17,I52*$AD$17,$Z$18,I52*$AD$18,$Z$19,I52*$AD$19,$Z$20,I52*$AD$20,$Z$21,I52*$AD$21,$Z$22,I52*$AD$22,$Z$23,I52*$AD$23,$Z$24,I52*$AD$24,$Z$25,I52*$AD$25,$Z$26,I52*$AD$26,$Z$27,I52*$AD$27,$Z$28,I52*$AD$28,$Z$29,I52*$AD$29,$Z$30,I52*$AD$30,$Z$31,I52*$AD$31,$Z$32,I52*$AD$32,$Z$33,I52*$AD$33,$Z$34,I52*$AD$34,$Z$35,I52*$AD$35,$Z$36,I52*$AD$36,$Z$37,I52*$AD$37,$Z$38,I52*$AD$38,$Z$39,I52*$AD$39,$Z$40,I52*$AD$40,$Z$41,I52*$AD$41,$Z$42,I52*$AD$42,$Z$43,I52*$AD$43,$Z$44,I52*$AD$44,$Z$45,I52*$AD$45,$Z$46,I52*$AD$46,$Z$47,I52*$AD$47,$Z$48,I52*$AD$48,$Z$49,I52*$AD$49,$Z$50,I52*$AD$50,$Z$51,I52*$AD$51)</f>
        <v>0</v>
      </c>
      <c r="S52" s="4">
        <f>_xlfn.SWITCH($D$4:$D$800,$Z$4,J52*$AE$4,$Z$5,J52*$AE$5,$Z$6,J52*$AE$6,$Z$7,J52*$AE$7,$Z$8,J52*$AE$8,$Z$9,J52*$AE$9,$Z$10,J52*$AE$10,$Z$11,J52*$AE$11,$Z$12,J52*$AE$12,$Z$13,J52*$AE$13,$Z$14,J52*$AE$14,$Z$15,J52*$AE$15,$Z$16,J52*$AE$16,$Z$17,J52*$AE$17,$Z$18,J52*$AE$18,$Z$19,J52*$AE$19,$Z$20,J52*$AE$20,$Z$21,J52*$AE$21,$Z$22,J52*$AE$22,$Z$23,J52*$AE$23,$Z$24,J52*$AE$24,$Z$25,J52*$AE$25,$Z$26,J52*$AE$26,$Z$27,J52*$AE$27,$Z$28,J52*$AE$28,$Z$29,J52*$AE$29,$Z$30,J52*$AE$30,$Z$31,J52*$AE$31,$Z$32,J52*$AE$32,$Z$33,J52*$AE$33,$Z$34,J52*$AE$34,$Z$35,J52*$AE$35,$Z$36,J52*$AE$36,$Z$37,J52*$AE$37,$Z$38,J52*$AE$38,$Z$39,J52*$AE$39,$Z$40,J52*$AE$40,$Z$41,J52*$AE$41,$Z$42,J52*$AE$42,$Z$43,J52*$AE$43,$Z$44,J52*$AE$44,$Z$45,J52*$AE$45,$Z$46,J52*$AE$46,$Z$47,J52*$AE$47,$Z$48,J52*$AE$48,$Z$49,J52*$AE$49,$Z$50,J52*$AE$50,$Z$51,J52*$AE$51)</f>
        <v>0</v>
      </c>
      <c r="T52" s="5">
        <f>_xlfn.SWITCH($D$4:$D$800,$Z$4,K52*$AF$4,$Z$5,K52*$AF$5,$Z$6,K52*$AF$6,$Z$7,K52*$AF$7,$Z$8,K52*$AF$8,$Z$9,K52*$AF$9,$Z$10,K52*$AF$10,$Z$11,K52*$AF$11,$Z$12,K52*$AF$12,$Z$13,K52*$AF$13,$Z$14,K52*$AF$14,$Z$15,K52*$AF$15,$Z$16,K52*$AF$16,$Z$17,K52*$AF$17,$Z$18,K52*$AF$18,$Z$19,K52*$AF$19,$Z$20,K52*$AF$20,$Z$21,K52*$AF$21,$Z$22,K52*$AF$22,$Z$23,K52*$AF$23,$Z$24,K52*$AF$24,$Z$25,K52*$AF$25,$Z$26,K52*$AF$26,$Z$27,K52*$AF$27,$Z$28,K52*$AF$28,$Z$29,K52*$AF$29,$Z$30,K52*$AF$30,$Z$31,K52*$AF$31,$Z$32,K52*$AF$32,$Z$33,K52*$AF$33,$Z$34,K52*$AF$34,$Z$35,K52*$AF$35,$Z$36,K52*$AF$36,$Z$37,K52*$AF$37,$Z$38,K52*$AF$38,$Z$39,K52*$AF$39,$Z$40,K52*$AF$40,$Z$41,K52*$AF$41,$Z$42,K52*$AF$42,$Z$43,K52*$AF$43,$Z$44,K52*$AF$44,$Z$45,K52*$AF$45,$Z$46,K52*$AF$46,$Z$47,K52*$AF$47,$Z$48,K52*$AF$48,$Z$49,K52*$AF$49,$Z$50,K52*$AF$50,$Z$51,K52*$AF$51)</f>
        <v>0</v>
      </c>
      <c r="U52" s="5">
        <f>_xlfn.SWITCH($D$4:$D$800,$Z$4,L52*$AG$4,$Z$5,L52*$AG$5,$Z$6,L52*$AG$6,$Z$7,L52*$AG$7,$Z$8,L52*$AG$8,$Z$9,L52*$AG$9,$Z$10,L52*$AG$10,$Z$11,L52*$AG$11,$Z$12,L52*$AG$12,$Z$13,L52*$AG$13,$Z$14,L52*$AG$14,$Z$15,L52*$AG$15,$Z$16,L52*$AG$16,$Z$17,L52*$AG$17,$Z$18,L52*$AG$18,$Z$19,L52*$AG$19,$Z$20,L52*$AG$20,$Z$21,L52*$AG$21,$Z$22,L52*$AG$22,$Z$23,L52*$AG$23,$Z$24,L52*$AG$24,$Z$25,L52*$AG$25,$Z$26,L52*$AG$26,$Z$27,L52*$AG$27,$Z$28,L52*$AG$28,$Z$29,L52*$AG$29,$Z$30,L52*$AG$30,$Z$31,L52*$AG$31,$Z$32,L52*$AG$32,$Z$33,L52*$AG$33,$Z$34,L52*$AG$34,$Z$35,L52*$AG$35,$Z$36,L52*$AG$36,$Z$37,L52*$AG$37,$Z$38,L52*$AG$38,$Z$39,L52*$AG$39,$Z$40,L52*$AG$40,$Z$41,L52*$AG$41,$Z$42,L52*$AG$42,$Z$43,L52*$AG$43,$Z$44,L52*$AG$44,$Z$45,L52*$AG$45,$Z$46,L52*$AG$46,$Z$47,L52*$AG$47,$Z$48,L52*$AG$48,$Z$49,L52*$AG$49,$Z$50,L52*$AG$50,$Z$51,L52*$AG$51)</f>
        <v>0</v>
      </c>
      <c r="V52" s="5">
        <f>_xlfn.SWITCH($D$4:$D$800,$Z$4,M52*$AH$4,$Z$5,M52*$AH$5,$Z$6,M52*$AH$6,$Z$7,M52*$AH$7,$Z$8,M52*$AH$8,$Z$9,M52*$AH$9,$Z$10,M52*$AH$10,$Z$11,M52*$AH$11,$Z$12,M52*$AH$12,$Z$13,M52*$AH$13,$Z$14,M52*$AH$14,$Z$15,M52*$AH$15,$Z$16,M52*$AH$16,$Z$17,M52*$AH$17,$Z$18,M52*$AH$18,$Z$19,M52*$AH$19,$Z$20,M52*$AH$20,$Z$21,M52*$AH$21,$Z$22,M52*$AH$22,$Z$23,M52*$AH$23,$Z$24,M52*$AH$24,$Z$25,M52*$AH$25,$Z$26,M52*$AH$26,$Z$27,M52*$AH$27,$Z$28,M52*$AH$28,$Z$29,M52*$AH$29,$Z$30,M52*$AH$30,$Z$31,M52*$AH$31,$Z$32,M52*$AH$32,$Z$33,M52*$AH$33,$Z$34,M52*$AH$34,$Z$35,M52*$AH$35,$Z$36,M52*$AH$36,$Z$37,M52*$AH$37,$Z$38,M52*$AH$38,$Z$39,M52*$AH$39,$Z$40,M52*$AH$40,$Z$41,M52*$AH$41,$Z$42,M52*$AH$42,$Z$43,M52*$AH$43,$Z$44,M52*$AH$44,$Z$45,M52*$AH$45,$Z$46,M52*$AH$46,$Z$47,M52*$AH$47,$Z$48,M52*$AH$48,$Z$49,M52*$AH$49,$Z$50,M52*$AH$50,$Z$51,M52*$AH$51)</f>
        <v>0</v>
      </c>
      <c r="W52" s="5">
        <f>_xlfn.SWITCH($D$4:$D$800,$Z$4,N52*$AI$4,$Z$5,N52*$AI$5,$Z$6,N52*$AI$6,$Z$7,N52*$AI$7,$Z$8,N52*$AI$8,$Z$9,N52*$AI$9,$Z$10,N52*$AI$10,$Z$11,N52*$AI$11,$Z$12,N52*$AI$12,$Z$13,N52*$AI$13,$Z$14,N52*$AI$14,$Z$15,N52*$AI$15,$Z$16,N52*$AI$16,$Z$17,N52*$AI$17,$Z$18,N52*$AI$18,$Z$19,N52*$AI$19,$Z$20,N52*$AI$20,$Z$21,N52*$AI$21,$Z$22,N52*$AI$22,$Z$23,N52*$AI$23,$Z$24,N52*$AI$24,$Z$25,N52*$AI$25,$Z$26,N52*$AI$26,$Z$27,N52*$AI$27,$Z$28,N52*$AI$28,$Z$29,N52*$AI$29,$Z$30,N52*$AI$30,$Z$31,N52*$AI$31,$Z$32,N52*$AI$32,$Z$33,N52*$AI$33,$Z$34,N52*$AI$34,$Z$35,N52*$AI$35,$Z$36,N52*$AI$36,$Z$37,N52*$AI$37,$Z$38,N52*$AI$38,$Z$39,N52*$AI$39,$Z$40,N52*$AI$40,$Z$41,N52*$AI$41,$Z$42,N52*$AI$42,$Z$43,N52*$AI$43,$Z$44,N52*$AI$44,$Z$45,N52*$AI$45,$Z$46,N52*$AI$46,$Z$47,N52*$AI$47,$Z$48,N52*$AI$48,$Z$49,N52*$AI$49,$Z$50,N52*$AI$50,$Z$51,N52*$AI$51)</f>
        <v>0</v>
      </c>
      <c r="X52" s="5">
        <f>SUM(Tabella120581119312[[#This Row],[Quadrimestre nov22-feb23]:[Quadrimestre lug25-ott25]])</f>
        <v>0</v>
      </c>
      <c r="BT52" s="73"/>
      <c r="BU52" s="52" t="s">
        <v>220</v>
      </c>
      <c r="BV52" s="69" t="s">
        <v>221</v>
      </c>
      <c r="BW52" s="72" t="s">
        <v>114</v>
      </c>
      <c r="BX52" s="72"/>
      <c r="BY52" s="54"/>
      <c r="BZ52" s="52" t="s">
        <v>122</v>
      </c>
      <c r="CA52" s="52" t="s">
        <v>122</v>
      </c>
      <c r="CB52" s="52" t="s">
        <v>122</v>
      </c>
      <c r="CC52" s="52"/>
      <c r="CD52" s="52"/>
      <c r="CE52" s="52"/>
      <c r="CF52" s="53"/>
      <c r="CG52" s="53"/>
      <c r="CH52" s="53"/>
      <c r="CI52" s="52"/>
      <c r="CJ52" s="52"/>
      <c r="CK52" s="52"/>
      <c r="CL52" s="52" t="s">
        <v>122</v>
      </c>
      <c r="CM52" s="52" t="s">
        <v>122</v>
      </c>
      <c r="CN52" s="52" t="s">
        <v>122</v>
      </c>
      <c r="CO52" s="52"/>
      <c r="CP52" s="52"/>
      <c r="CQ52" s="52"/>
      <c r="CR52" s="66"/>
      <c r="CS52" s="53">
        <f>IF(BZ52="X",$DH52/COUNTA($BZ52:$CQ52),0) +  IF(CA52="X",$DH52/COUNTA($BZ52:$CQ52),0)</f>
        <v>0</v>
      </c>
      <c r="CT52" s="53">
        <f>IF(CB52="X",$DH52/COUNTA($BZ52:$CQ52),0) +  IF(CC52="X",$DH52/COUNTA($BZ52:$CQ52),0)</f>
        <v>0</v>
      </c>
      <c r="CU52" s="53">
        <f>IF(CD52="X",$DH52/COUNTA($BZ52:$CQ52),0) +  IF(CE52="X",$DH52/COUNTA($BZ52:$CQ52),0)</f>
        <v>0</v>
      </c>
      <c r="CV52" s="53">
        <f>IF(CF52="X",$DH52/COUNTA($BZ52:$CQ52),0) +  IF(CG52="X",$DH52/COUNTA($BZ52:$CQ52),0)</f>
        <v>0</v>
      </c>
      <c r="CW52" s="53">
        <f>IF(CH52="X",$DH52/COUNTA($BZ52:$CQ52),0) +  IF(CI52="X",$DH52/COUNTA($BZ52:$CQ52),0)</f>
        <v>0</v>
      </c>
      <c r="CX52" s="53">
        <f>IF(CJ52="X",$DH52/COUNTA($BZ52:$CQ52),0) +  IF(CK52="X",$DH52/COUNTA($BZ52:$CQ52),0)</f>
        <v>0</v>
      </c>
      <c r="CY52" s="53">
        <f>IF(CL52="X",$DH52/COUNTA($BZ52:$CQ52),0) +  IF(CM52="X",$DH52/COUNTA($BZ52:$CQ52),0)</f>
        <v>0</v>
      </c>
      <c r="CZ52" s="53">
        <f>IF(CN52="X",$DH52/COUNTA($BZ52:$CQ52),0) +  IF(CO52="X",$DH52/COUNTA($BZ52:$CQ52),0)</f>
        <v>0</v>
      </c>
      <c r="DA52" s="53">
        <f>IF(CP52="X",$DH52/COUNTA($BZ52:$CQ52),0) +  IF(CQ52="X",$DH52/COUNTA($BZ52:$CQ52),0)</f>
        <v>0</v>
      </c>
      <c r="DB52" s="67">
        <f>SUM(CS52:DA52)</f>
        <v>0</v>
      </c>
      <c r="DC52" s="57"/>
      <c r="DE52" s="66"/>
      <c r="DF52" s="106">
        <f t="shared" si="10"/>
        <v>0</v>
      </c>
      <c r="DG52" s="66"/>
      <c r="DH52" s="104">
        <f>DF52*UniPerugia!$B$4</f>
        <v>0</v>
      </c>
    </row>
    <row r="53" spans="2:112" ht="23.25">
      <c r="B53" s="5"/>
      <c r="C53" s="5"/>
      <c r="D53" s="5"/>
      <c r="E53" s="5"/>
      <c r="F53" s="5"/>
      <c r="G53" s="5"/>
      <c r="H53" s="5"/>
      <c r="I53" s="5"/>
      <c r="J53" s="5"/>
      <c r="K53" s="4"/>
      <c r="L53" s="4"/>
      <c r="M53" s="4"/>
      <c r="N53" s="4"/>
      <c r="O53" s="4">
        <f>_xlfn.SWITCH($D$4:$D$800,$Z$4,F53*$AA$4,$Z$5,F53*$AA$5,$Z$6,F53*$AA$6,$Z$7,F53*$AA$7,$Z$8,F53*$AA$8,$Z$9,F53*$AA$9,$Z$10,F53*$AA$10,$Z$11,F53*$AA$11,$Z$12,F53*$AA$12,$Z$13,F53*$AA$13,$Z$14,F53*$AA$14,$Z$15,F53*$AA$15,$Z$16,F53*$AA$16,$Z$17,F53*$AA$17,$Z$18,F53*$AA$18,$Z$19,F53*$AA$19,$Z$20,F53*$AA$20,$Z$21,F53*$AA$21,$Z$22,F53*$AA$22,$Z$23,F53*$AA$23,$Z$24,F53*$AA$24,$Z$25,F53*$AA$25,$Z$26,F53*$AA$26,$Z$27,F53*$AA$27,$Z$28,F53*$AA$28,$Z$29,F53*$AA$29,$Z$30,F53*$AA$30,$Z$31,F53*$AA$31,$Z$32,F53*$AA$32,$Z$33,F53*$AA$33,$Z$34,F53*$AA$34,$Z$35,F53*$AA$35,$Z$36,F53*$AA$36,$Z$37,F53*$AA$37,$Z$38,F53*$AA$38,$Z$39,F53*$AA$39,$Z$40,F53*$AA$40,$Z$41,F53*$AA$41,$Z$42,F53*$AA$42,$Z$43,F53*$AA$43,$Z$44,F53*$AA$44,$Z$45,F53*$AA$45,$Z$46,F53*$AA$46,$Z$47,F53*$AA$47,$Z$48,F53*$AA$48,$Z$49,F53*$AA$49,$Z$50,F53*$AA$50,$Z$51,F53*$AA$51,)</f>
        <v>0</v>
      </c>
      <c r="P53" s="4">
        <f>_xlfn.SWITCH($D$4:$D$800,$Z$4,G53*$AB$4,$Z$5,G53*$AB$5,$Z$6,G53*$AB$6,$Z$7,G53*$AB$7,$Z$8,G53*$AB$8,$Z$9,G53*$AB$9,$Z$10,G53*$AB$10,$Z$11,G53*$AB$11,$Z$12,G53*$AB$12,$Z$13,G53*$AB$13,$Z$14,G53*$AB$14,$Z$15,G53*$AB$15,$Z$16,G53*$AB$16,$Z$17,G53*$AB$17,$Z$18,G53*$AB$18,$Z$19,G53*$AB$19,$Z$20,G53*$AB$20,$Z$21,G53*$AB$21,$Z$22,G53*$AB$22,$Z$23,G53*$AB$23,$Z$24,G53*$AB$24,$Z$25,G53*$AB$25,$Z$26,G53*$AB$26,$Z$27,G53*$AB$27,$Z$28,G53*$AB$28,$Z$29,G53*$AB$29,$Z$30,G53*$AB$30,$Z$31,G53*$AB$31,$Z$32,G53*$AB$32,$Z$33,G53*$AB$33,$Z$34,G53*$AB$34,$Z$35,G53*$AB$35,$Z$36,G53*$AB$36,$Z$37,G53*$AB$37,$Z$38,G53*$AB$38,$Z$39,G53*$AB$39,$Z$40,G53*$AB$40,$Z$41,G53*$AB$41,$Z$42,G53*$AB$42,$Z$43,G53*$AB$43,$Z$44,G53*$AB$44,$Z$45,G53*$AB$45,$Z$46,G53*$AB$46,$Z$47,G53*$AB$47,$Z$48,G53*$AB$48,$Z$49,G53*$AB$49,$Z$50,G53*$AB$50,$Z$51,G53*$AB$51,)</f>
        <v>0</v>
      </c>
      <c r="Q53" s="4">
        <f>_xlfn.SWITCH($D$4:$D$800,$Z$4,H53*$AC$4,$Z$5,H53*$AC$5,$Z$6,H53*$AC$6,$Z$7,H53*$AC$7,$Z$8,H53*$AC$8,$Z$9,H53*$AC$9,$Z$10,H53*$AC$10,$Z$11,H53*$AC$11,$Z$12,H53*$AC$12,$Z$13,H53*$AC$13,$Z$14,H53*$AC$14,$Z$15,H53*$AC$15,$Z$16,H53*$AC$16,$Z$17,H53*$AC$17,$Z$18,H53*$AC$18,$Z$19,H53*$AC$19,$Z$20,H53*$AC$20,$Z$21,H53*$AC$21,$Z$22,H53*$AC$22,$Z$23,H53*$AC$23,$Z$24,H53*$AC$24,$Z$25,H53*$AC$25,$Z$26,H53*$AC$26,$Z$27,H53*$AC$27,$Z$28,H53*$AC$28,$Z$29,H53*$AC$29,$Z$30,H53*$AC$30,$Z$31,H53*$AC$31,$Z$32,H53*$AC$32,$Z$33,H53*$AC$33,$Z$34,H53*$AC$34,$Z$35,H53*$AC$35,$Z$36,H53*$AC$36,$Z$37,H53*$AC$37,$Z$38,H53*$AC$38,$Z$39,H53*$AC$39,$Z$40,H53*$AC$40,$Z$41,H53*$AC$41,$Z$42,H53*$AC$42,$Z$43,H53*$AC$43,$Z$44,H53*$AC$44,$Z$45,H53*$AC$45,$Z$46,H53*$AC$46,$Z$47,H53*$AC$47,$Z$48,H53*$AC$48,$Z$49,H53*$AC$49,$Z$50,H53*$AC$50,$Z$51,H53*$AC$51)</f>
        <v>0</v>
      </c>
      <c r="R53" s="4">
        <f>_xlfn.SWITCH($D$4:$D$800,$Z$4,I53*$AD$4,$Z$5,I53*$AD$5,$Z$6,I53*$AD$6,$Z$7,I53*$AD$7,$Z$8,I53*$AD$8,$Z$9,I53*$AD$9,$Z$10,I53*$AD$10,$Z$11,I53*$AD$11,$Z$12,I53*$AD$12,$Z$13,I53*$AD$13,$Z$14,I53*$AD$14,$Z$15,I53*$AD$15,$Z$16,I53*$AD$16,$Z$17,I53*$AD$17,$Z$18,I53*$AD$18,$Z$19,I53*$AD$19,$Z$20,I53*$AD$20,$Z$21,I53*$AD$21,$Z$22,I53*$AD$22,$Z$23,I53*$AD$23,$Z$24,I53*$AD$24,$Z$25,I53*$AD$25,$Z$26,I53*$AD$26,$Z$27,I53*$AD$27,$Z$28,I53*$AD$28,$Z$29,I53*$AD$29,$Z$30,I53*$AD$30,$Z$31,I53*$AD$31,$Z$32,I53*$AD$32,$Z$33,I53*$AD$33,$Z$34,I53*$AD$34,$Z$35,I53*$AD$35,$Z$36,I53*$AD$36,$Z$37,I53*$AD$37,$Z$38,I53*$AD$38,$Z$39,I53*$AD$39,$Z$40,I53*$AD$40,$Z$41,I53*$AD$41,$Z$42,I53*$AD$42,$Z$43,I53*$AD$43,$Z$44,I53*$AD$44,$Z$45,I53*$AD$45,$Z$46,I53*$AD$46,$Z$47,I53*$AD$47,$Z$48,I53*$AD$48,$Z$49,I53*$AD$49,$Z$50,I53*$AD$50,$Z$51,I53*$AD$51)</f>
        <v>0</v>
      </c>
      <c r="S53" s="4">
        <f>_xlfn.SWITCH($D$4:$D$800,$Z$4,J53*$AE$4,$Z$5,J53*$AE$5,$Z$6,J53*$AE$6,$Z$7,J53*$AE$7,$Z$8,J53*$AE$8,$Z$9,J53*$AE$9,$Z$10,J53*$AE$10,$Z$11,J53*$AE$11,$Z$12,J53*$AE$12,$Z$13,J53*$AE$13,$Z$14,J53*$AE$14,$Z$15,J53*$AE$15,$Z$16,J53*$AE$16,$Z$17,J53*$AE$17,$Z$18,J53*$AE$18,$Z$19,J53*$AE$19,$Z$20,J53*$AE$20,$Z$21,J53*$AE$21,$Z$22,J53*$AE$22,$Z$23,J53*$AE$23,$Z$24,J53*$AE$24,$Z$25,J53*$AE$25,$Z$26,J53*$AE$26,$Z$27,J53*$AE$27,$Z$28,J53*$AE$28,$Z$29,J53*$AE$29,$Z$30,J53*$AE$30,$Z$31,J53*$AE$31,$Z$32,J53*$AE$32,$Z$33,J53*$AE$33,$Z$34,J53*$AE$34,$Z$35,J53*$AE$35,$Z$36,J53*$AE$36,$Z$37,J53*$AE$37,$Z$38,J53*$AE$38,$Z$39,J53*$AE$39,$Z$40,J53*$AE$40,$Z$41,J53*$AE$41,$Z$42,J53*$AE$42,$Z$43,J53*$AE$43,$Z$44,J53*$AE$44,$Z$45,J53*$AE$45,$Z$46,J53*$AE$46,$Z$47,J53*$AE$47,$Z$48,J53*$AE$48,$Z$49,J53*$AE$49,$Z$50,J53*$AE$50,$Z$51,J53*$AE$51)</f>
        <v>0</v>
      </c>
      <c r="T53" s="5">
        <f>_xlfn.SWITCH($D$4:$D$800,$Z$4,K53*$AF$4,$Z$5,K53*$AF$5,$Z$6,K53*$AF$6,$Z$7,K53*$AF$7,$Z$8,K53*$AF$8,$Z$9,K53*$AF$9,$Z$10,K53*$AF$10,$Z$11,K53*$AF$11,$Z$12,K53*$AF$12,$Z$13,K53*$AF$13,$Z$14,K53*$AF$14,$Z$15,K53*$AF$15,$Z$16,K53*$AF$16,$Z$17,K53*$AF$17,$Z$18,K53*$AF$18,$Z$19,K53*$AF$19,$Z$20,K53*$AF$20,$Z$21,K53*$AF$21,$Z$22,K53*$AF$22,$Z$23,K53*$AF$23,$Z$24,K53*$AF$24,$Z$25,K53*$AF$25,$Z$26,K53*$AF$26,$Z$27,K53*$AF$27,$Z$28,K53*$AF$28,$Z$29,K53*$AF$29,$Z$30,K53*$AF$30,$Z$31,K53*$AF$31,$Z$32,K53*$AF$32,$Z$33,K53*$AF$33,$Z$34,K53*$AF$34,$Z$35,K53*$AF$35,$Z$36,K53*$AF$36,$Z$37,K53*$AF$37,$Z$38,K53*$AF$38,$Z$39,K53*$AF$39,$Z$40,K53*$AF$40,$Z$41,K53*$AF$41,$Z$42,K53*$AF$42,$Z$43,K53*$AF$43,$Z$44,K53*$AF$44,$Z$45,K53*$AF$45,$Z$46,K53*$AF$46,$Z$47,K53*$AF$47,$Z$48,K53*$AF$48,$Z$49,K53*$AF$49,$Z$50,K53*$AF$50,$Z$51,K53*$AF$51)</f>
        <v>0</v>
      </c>
      <c r="U53" s="5">
        <f>_xlfn.SWITCH($D$4:$D$800,$Z$4,L53*$AG$4,$Z$5,L53*$AG$5,$Z$6,L53*$AG$6,$Z$7,L53*$AG$7,$Z$8,L53*$AG$8,$Z$9,L53*$AG$9,$Z$10,L53*$AG$10,$Z$11,L53*$AG$11,$Z$12,L53*$AG$12,$Z$13,L53*$AG$13,$Z$14,L53*$AG$14,$Z$15,L53*$AG$15,$Z$16,L53*$AG$16,$Z$17,L53*$AG$17,$Z$18,L53*$AG$18,$Z$19,L53*$AG$19,$Z$20,L53*$AG$20,$Z$21,L53*$AG$21,$Z$22,L53*$AG$22,$Z$23,L53*$AG$23,$Z$24,L53*$AG$24,$Z$25,L53*$AG$25,$Z$26,L53*$AG$26,$Z$27,L53*$AG$27,$Z$28,L53*$AG$28,$Z$29,L53*$AG$29,$Z$30,L53*$AG$30,$Z$31,L53*$AG$31,$Z$32,L53*$AG$32,$Z$33,L53*$AG$33,$Z$34,L53*$AG$34,$Z$35,L53*$AG$35,$Z$36,L53*$AG$36,$Z$37,L53*$AG$37,$Z$38,L53*$AG$38,$Z$39,L53*$AG$39,$Z$40,L53*$AG$40,$Z$41,L53*$AG$41,$Z$42,L53*$AG$42,$Z$43,L53*$AG$43,$Z$44,L53*$AG$44,$Z$45,L53*$AG$45,$Z$46,L53*$AG$46,$Z$47,L53*$AG$47,$Z$48,L53*$AG$48,$Z$49,L53*$AG$49,$Z$50,L53*$AG$50,$Z$51,L53*$AG$51)</f>
        <v>0</v>
      </c>
      <c r="V53" s="5">
        <f>_xlfn.SWITCH($D$4:$D$800,$Z$4,M53*$AH$4,$Z$5,M53*$AH$5,$Z$6,M53*$AH$6,$Z$7,M53*$AH$7,$Z$8,M53*$AH$8,$Z$9,M53*$AH$9,$Z$10,M53*$AH$10,$Z$11,M53*$AH$11,$Z$12,M53*$AH$12,$Z$13,M53*$AH$13,$Z$14,M53*$AH$14,$Z$15,M53*$AH$15,$Z$16,M53*$AH$16,$Z$17,M53*$AH$17,$Z$18,M53*$AH$18,$Z$19,M53*$AH$19,$Z$20,M53*$AH$20,$Z$21,M53*$AH$21,$Z$22,M53*$AH$22,$Z$23,M53*$AH$23,$Z$24,M53*$AH$24,$Z$25,M53*$AH$25,$Z$26,M53*$AH$26,$Z$27,M53*$AH$27,$Z$28,M53*$AH$28,$Z$29,M53*$AH$29,$Z$30,M53*$AH$30,$Z$31,M53*$AH$31,$Z$32,M53*$AH$32,$Z$33,M53*$AH$33,$Z$34,M53*$AH$34,$Z$35,M53*$AH$35,$Z$36,M53*$AH$36,$Z$37,M53*$AH$37,$Z$38,M53*$AH$38,$Z$39,M53*$AH$39,$Z$40,M53*$AH$40,$Z$41,M53*$AH$41,$Z$42,M53*$AH$42,$Z$43,M53*$AH$43,$Z$44,M53*$AH$44,$Z$45,M53*$AH$45,$Z$46,M53*$AH$46,$Z$47,M53*$AH$47,$Z$48,M53*$AH$48,$Z$49,M53*$AH$49,$Z$50,M53*$AH$50,$Z$51,M53*$AH$51)</f>
        <v>0</v>
      </c>
      <c r="W53" s="5">
        <f>_xlfn.SWITCH($D$4:$D$800,$Z$4,N53*$AI$4,$Z$5,N53*$AI$5,$Z$6,N53*$AI$6,$Z$7,N53*$AI$7,$Z$8,N53*$AI$8,$Z$9,N53*$AI$9,$Z$10,N53*$AI$10,$Z$11,N53*$AI$11,$Z$12,N53*$AI$12,$Z$13,N53*$AI$13,$Z$14,N53*$AI$14,$Z$15,N53*$AI$15,$Z$16,N53*$AI$16,$Z$17,N53*$AI$17,$Z$18,N53*$AI$18,$Z$19,N53*$AI$19,$Z$20,N53*$AI$20,$Z$21,N53*$AI$21,$Z$22,N53*$AI$22,$Z$23,N53*$AI$23,$Z$24,N53*$AI$24,$Z$25,N53*$AI$25,$Z$26,N53*$AI$26,$Z$27,N53*$AI$27,$Z$28,N53*$AI$28,$Z$29,N53*$AI$29,$Z$30,N53*$AI$30,$Z$31,N53*$AI$31,$Z$32,N53*$AI$32,$Z$33,N53*$AI$33,$Z$34,N53*$AI$34,$Z$35,N53*$AI$35,$Z$36,N53*$AI$36,$Z$37,N53*$AI$37,$Z$38,N53*$AI$38,$Z$39,N53*$AI$39,$Z$40,N53*$AI$40,$Z$41,N53*$AI$41,$Z$42,N53*$AI$42,$Z$43,N53*$AI$43,$Z$44,N53*$AI$44,$Z$45,N53*$AI$45,$Z$46,N53*$AI$46,$Z$47,N53*$AI$47,$Z$48,N53*$AI$48,$Z$49,N53*$AI$49,$Z$50,N53*$AI$50,$Z$51,N53*$AI$51)</f>
        <v>0</v>
      </c>
      <c r="X53" s="5">
        <f>SUM(Tabella120581119312[[#This Row],[Quadrimestre nov22-feb23]:[Quadrimestre lug25-ott25]])</f>
        <v>0</v>
      </c>
      <c r="BT53" s="64" t="s">
        <v>222</v>
      </c>
      <c r="BU53" s="53"/>
      <c r="BV53" s="65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64"/>
      <c r="CH53" s="64"/>
      <c r="CI53" s="64"/>
      <c r="CJ53" s="64"/>
      <c r="CK53" s="64"/>
      <c r="CL53" s="64"/>
      <c r="CM53" s="64"/>
      <c r="CN53" s="64"/>
      <c r="CO53" s="64"/>
      <c r="CP53" s="64"/>
      <c r="CQ53" s="64"/>
      <c r="CR53" s="64"/>
      <c r="CS53" s="53">
        <f>IF(BZ53="X",$DH53/COUNTA($BZ53:$CQ53),0) +  IF(CA53="X",$DH53/COUNTA($BZ53:$CQ53),0)</f>
        <v>0</v>
      </c>
      <c r="CT53" s="53">
        <f>IF(CB53="X",$DH53/COUNTA($BZ53:$CQ53),0) +  IF(CC53="X",$DH53/COUNTA($BZ53:$CQ53),0)</f>
        <v>0</v>
      </c>
      <c r="CU53" s="53">
        <f>IF(CD53="X",$DH53/COUNTA($BZ53:$CQ53),0) +  IF(CE53="X",$DH53/COUNTA($BZ53:$CQ53),0)</f>
        <v>0</v>
      </c>
      <c r="CV53" s="53">
        <f>IF(CF53="X",$DH53/COUNTA($BZ53:$CQ53),0) +  IF(CG53="X",$DH53/COUNTA($BZ53:$CQ53),0)</f>
        <v>0</v>
      </c>
      <c r="CW53" s="53">
        <f>IF(CH53="X",$DH53/COUNTA($BZ53:$CQ53),0) +  IF(CI53="X",$DH53/COUNTA($BZ53:$CQ53),0)</f>
        <v>0</v>
      </c>
      <c r="CX53" s="53">
        <f>IF(CJ53="X",$DH53/COUNTA($BZ53:$CQ53),0) +  IF(CK53="X",$DH53/COUNTA($BZ53:$CQ53),0)</f>
        <v>0</v>
      </c>
      <c r="CY53" s="53">
        <f>IF(CL53="X",$DH53/COUNTA($BZ53:$CQ53),0) +  IF(CM53="X",$DH53/COUNTA($BZ53:$CQ53),0)</f>
        <v>0</v>
      </c>
      <c r="CZ53" s="53">
        <f>IF(CN53="X",$DH53/COUNTA($BZ53:$CQ53),0) +  IF(CO53="X",$DH53/COUNTA($BZ53:$CQ53),0)</f>
        <v>0</v>
      </c>
      <c r="DA53" s="53">
        <f>IF(CP53="X",$DH53/COUNTA($BZ53:$CQ53),0) +  IF(CQ53="X",$DH53/COUNTA($BZ53:$CQ53),0)</f>
        <v>0</v>
      </c>
      <c r="DB53" s="67">
        <f>SUM(CS53:DA53)</f>
        <v>0</v>
      </c>
      <c r="DC53" s="77"/>
      <c r="DD53" s="104"/>
      <c r="DE53" s="64"/>
      <c r="DF53" s="104">
        <f t="shared" ref="DF53" si="11">SUM(DF54:DF93)</f>
        <v>10.199999999999999</v>
      </c>
      <c r="DG53" s="66"/>
      <c r="DH53" s="104">
        <f>DF53*UniPerugia!$B$4</f>
        <v>40919.951999999997</v>
      </c>
    </row>
    <row r="54" spans="2:112" ht="23.25">
      <c r="B54" s="5"/>
      <c r="C54" s="5"/>
      <c r="D54" s="5"/>
      <c r="E54" s="5"/>
      <c r="F54" s="5"/>
      <c r="G54" s="5"/>
      <c r="H54" s="5"/>
      <c r="I54" s="5"/>
      <c r="J54" s="5"/>
      <c r="K54" s="4"/>
      <c r="L54" s="4"/>
      <c r="M54" s="4"/>
      <c r="N54" s="4"/>
      <c r="O54" s="4">
        <f>_xlfn.SWITCH($D$4:$D$800,$Z$4,F54*$AA$4,$Z$5,F54*$AA$5,$Z$6,F54*$AA$6,$Z$7,F54*$AA$7,$Z$8,F54*$AA$8,$Z$9,F54*$AA$9,$Z$10,F54*$AA$10,$Z$11,F54*$AA$11,$Z$12,F54*$AA$12,$Z$13,F54*$AA$13,$Z$14,F54*$AA$14,$Z$15,F54*$AA$15,$Z$16,F54*$AA$16,$Z$17,F54*$AA$17,$Z$18,F54*$AA$18,$Z$19,F54*$AA$19,$Z$20,F54*$AA$20,$Z$21,F54*$AA$21,$Z$22,F54*$AA$22,$Z$23,F54*$AA$23,$Z$24,F54*$AA$24,$Z$25,F54*$AA$25,$Z$26,F54*$AA$26,$Z$27,F54*$AA$27,$Z$28,F54*$AA$28,$Z$29,F54*$AA$29,$Z$30,F54*$AA$30,$Z$31,F54*$AA$31,$Z$32,F54*$AA$32,$Z$33,F54*$AA$33,$Z$34,F54*$AA$34,$Z$35,F54*$AA$35,$Z$36,F54*$AA$36,$Z$37,F54*$AA$37,$Z$38,F54*$AA$38,$Z$39,F54*$AA$39,$Z$40,F54*$AA$40,$Z$41,F54*$AA$41,$Z$42,F54*$AA$42,$Z$43,F54*$AA$43,$Z$44,F54*$AA$44,$Z$45,F54*$AA$45,$Z$46,F54*$AA$46,$Z$47,F54*$AA$47,$Z$48,F54*$AA$48,$Z$49,F54*$AA$49,$Z$50,F54*$AA$50,$Z$51,F54*$AA$51,)</f>
        <v>0</v>
      </c>
      <c r="P54" s="4">
        <f>_xlfn.SWITCH($D$4:$D$800,$Z$4,G54*$AB$4,$Z$5,G54*$AB$5,$Z$6,G54*$AB$6,$Z$7,G54*$AB$7,$Z$8,G54*$AB$8,$Z$9,G54*$AB$9,$Z$10,G54*$AB$10,$Z$11,G54*$AB$11,$Z$12,G54*$AB$12,$Z$13,G54*$AB$13,$Z$14,G54*$AB$14,$Z$15,G54*$AB$15,$Z$16,G54*$AB$16,$Z$17,G54*$AB$17,$Z$18,G54*$AB$18,$Z$19,G54*$AB$19,$Z$20,G54*$AB$20,$Z$21,G54*$AB$21,$Z$22,G54*$AB$22,$Z$23,G54*$AB$23,$Z$24,G54*$AB$24,$Z$25,G54*$AB$25,$Z$26,G54*$AB$26,$Z$27,G54*$AB$27,$Z$28,G54*$AB$28,$Z$29,G54*$AB$29,$Z$30,G54*$AB$30,$Z$31,G54*$AB$31,$Z$32,G54*$AB$32,$Z$33,G54*$AB$33,$Z$34,G54*$AB$34,$Z$35,G54*$AB$35,$Z$36,G54*$AB$36,$Z$37,G54*$AB$37,$Z$38,G54*$AB$38,$Z$39,G54*$AB$39,$Z$40,G54*$AB$40,$Z$41,G54*$AB$41,$Z$42,G54*$AB$42,$Z$43,G54*$AB$43,$Z$44,G54*$AB$44,$Z$45,G54*$AB$45,$Z$46,G54*$AB$46,$Z$47,G54*$AB$47,$Z$48,G54*$AB$48,$Z$49,G54*$AB$49,$Z$50,G54*$AB$50,$Z$51,G54*$AB$51,)</f>
        <v>0</v>
      </c>
      <c r="Q54" s="4">
        <f>_xlfn.SWITCH($D$4:$D$800,$Z$4,H54*$AC$4,$Z$5,H54*$AC$5,$Z$6,H54*$AC$6,$Z$7,H54*$AC$7,$Z$8,H54*$AC$8,$Z$9,H54*$AC$9,$Z$10,H54*$AC$10,$Z$11,H54*$AC$11,$Z$12,H54*$AC$12,$Z$13,H54*$AC$13,$Z$14,H54*$AC$14,$Z$15,H54*$AC$15,$Z$16,H54*$AC$16,$Z$17,H54*$AC$17,$Z$18,H54*$AC$18,$Z$19,H54*$AC$19,$Z$20,H54*$AC$20,$Z$21,H54*$AC$21,$Z$22,H54*$AC$22,$Z$23,H54*$AC$23,$Z$24,H54*$AC$24,$Z$25,H54*$AC$25,$Z$26,H54*$AC$26,$Z$27,H54*$AC$27,$Z$28,H54*$AC$28,$Z$29,H54*$AC$29,$Z$30,H54*$AC$30,$Z$31,H54*$AC$31,$Z$32,H54*$AC$32,$Z$33,H54*$AC$33,$Z$34,H54*$AC$34,$Z$35,H54*$AC$35,$Z$36,H54*$AC$36,$Z$37,H54*$AC$37,$Z$38,H54*$AC$38,$Z$39,H54*$AC$39,$Z$40,H54*$AC$40,$Z$41,H54*$AC$41,$Z$42,H54*$AC$42,$Z$43,H54*$AC$43,$Z$44,H54*$AC$44,$Z$45,H54*$AC$45,$Z$46,H54*$AC$46,$Z$47,H54*$AC$47,$Z$48,H54*$AC$48,$Z$49,H54*$AC$49,$Z$50,H54*$AC$50,$Z$51,H54*$AC$51)</f>
        <v>0</v>
      </c>
      <c r="R54" s="4">
        <f>_xlfn.SWITCH($D$4:$D$800,$Z$4,I54*$AD$4,$Z$5,I54*$AD$5,$Z$6,I54*$AD$6,$Z$7,I54*$AD$7,$Z$8,I54*$AD$8,$Z$9,I54*$AD$9,$Z$10,I54*$AD$10,$Z$11,I54*$AD$11,$Z$12,I54*$AD$12,$Z$13,I54*$AD$13,$Z$14,I54*$AD$14,$Z$15,I54*$AD$15,$Z$16,I54*$AD$16,$Z$17,I54*$AD$17,$Z$18,I54*$AD$18,$Z$19,I54*$AD$19,$Z$20,I54*$AD$20,$Z$21,I54*$AD$21,$Z$22,I54*$AD$22,$Z$23,I54*$AD$23,$Z$24,I54*$AD$24,$Z$25,I54*$AD$25,$Z$26,I54*$AD$26,$Z$27,I54*$AD$27,$Z$28,I54*$AD$28,$Z$29,I54*$AD$29,$Z$30,I54*$AD$30,$Z$31,I54*$AD$31,$Z$32,I54*$AD$32,$Z$33,I54*$AD$33,$Z$34,I54*$AD$34,$Z$35,I54*$AD$35,$Z$36,I54*$AD$36,$Z$37,I54*$AD$37,$Z$38,I54*$AD$38,$Z$39,I54*$AD$39,$Z$40,I54*$AD$40,$Z$41,I54*$AD$41,$Z$42,I54*$AD$42,$Z$43,I54*$AD$43,$Z$44,I54*$AD$44,$Z$45,I54*$AD$45,$Z$46,I54*$AD$46,$Z$47,I54*$AD$47,$Z$48,I54*$AD$48,$Z$49,I54*$AD$49,$Z$50,I54*$AD$50,$Z$51,I54*$AD$51)</f>
        <v>0</v>
      </c>
      <c r="S54" s="4">
        <f>_xlfn.SWITCH($D$4:$D$800,$Z$4,J54*$AE$4,$Z$5,J54*$AE$5,$Z$6,J54*$AE$6,$Z$7,J54*$AE$7,$Z$8,J54*$AE$8,$Z$9,J54*$AE$9,$Z$10,J54*$AE$10,$Z$11,J54*$AE$11,$Z$12,J54*$AE$12,$Z$13,J54*$AE$13,$Z$14,J54*$AE$14,$Z$15,J54*$AE$15,$Z$16,J54*$AE$16,$Z$17,J54*$AE$17,$Z$18,J54*$AE$18,$Z$19,J54*$AE$19,$Z$20,J54*$AE$20,$Z$21,J54*$AE$21,$Z$22,J54*$AE$22,$Z$23,J54*$AE$23,$Z$24,J54*$AE$24,$Z$25,J54*$AE$25,$Z$26,J54*$AE$26,$Z$27,J54*$AE$27,$Z$28,J54*$AE$28,$Z$29,J54*$AE$29,$Z$30,J54*$AE$30,$Z$31,J54*$AE$31,$Z$32,J54*$AE$32,$Z$33,J54*$AE$33,$Z$34,J54*$AE$34,$Z$35,J54*$AE$35,$Z$36,J54*$AE$36,$Z$37,J54*$AE$37,$Z$38,J54*$AE$38,$Z$39,J54*$AE$39,$Z$40,J54*$AE$40,$Z$41,J54*$AE$41,$Z$42,J54*$AE$42,$Z$43,J54*$AE$43,$Z$44,J54*$AE$44,$Z$45,J54*$AE$45,$Z$46,J54*$AE$46,$Z$47,J54*$AE$47,$Z$48,J54*$AE$48,$Z$49,J54*$AE$49,$Z$50,J54*$AE$50,$Z$51,J54*$AE$51)</f>
        <v>0</v>
      </c>
      <c r="T54" s="5">
        <f>_xlfn.SWITCH($D$4:$D$800,$Z$4,K54*$AF$4,$Z$5,K54*$AF$5,$Z$6,K54*$AF$6,$Z$7,K54*$AF$7,$Z$8,K54*$AF$8,$Z$9,K54*$AF$9,$Z$10,K54*$AF$10,$Z$11,K54*$AF$11,$Z$12,K54*$AF$12,$Z$13,K54*$AF$13,$Z$14,K54*$AF$14,$Z$15,K54*$AF$15,$Z$16,K54*$AF$16,$Z$17,K54*$AF$17,$Z$18,K54*$AF$18,$Z$19,K54*$AF$19,$Z$20,K54*$AF$20,$Z$21,K54*$AF$21,$Z$22,K54*$AF$22,$Z$23,K54*$AF$23,$Z$24,K54*$AF$24,$Z$25,K54*$AF$25,$Z$26,K54*$AF$26,$Z$27,K54*$AF$27,$Z$28,K54*$AF$28,$Z$29,K54*$AF$29,$Z$30,K54*$AF$30,$Z$31,K54*$AF$31,$Z$32,K54*$AF$32,$Z$33,K54*$AF$33,$Z$34,K54*$AF$34,$Z$35,K54*$AF$35,$Z$36,K54*$AF$36,$Z$37,K54*$AF$37,$Z$38,K54*$AF$38,$Z$39,K54*$AF$39,$Z$40,K54*$AF$40,$Z$41,K54*$AF$41,$Z$42,K54*$AF$42,$Z$43,K54*$AF$43,$Z$44,K54*$AF$44,$Z$45,K54*$AF$45,$Z$46,K54*$AF$46,$Z$47,K54*$AF$47,$Z$48,K54*$AF$48,$Z$49,K54*$AF$49,$Z$50,K54*$AF$50,$Z$51,K54*$AF$51)</f>
        <v>0</v>
      </c>
      <c r="U54" s="5">
        <f>_xlfn.SWITCH($D$4:$D$800,$Z$4,L54*$AG$4,$Z$5,L54*$AG$5,$Z$6,L54*$AG$6,$Z$7,L54*$AG$7,$Z$8,L54*$AG$8,$Z$9,L54*$AG$9,$Z$10,L54*$AG$10,$Z$11,L54*$AG$11,$Z$12,L54*$AG$12,$Z$13,L54*$AG$13,$Z$14,L54*$AG$14,$Z$15,L54*$AG$15,$Z$16,L54*$AG$16,$Z$17,L54*$AG$17,$Z$18,L54*$AG$18,$Z$19,L54*$AG$19,$Z$20,L54*$AG$20,$Z$21,L54*$AG$21,$Z$22,L54*$AG$22,$Z$23,L54*$AG$23,$Z$24,L54*$AG$24,$Z$25,L54*$AG$25,$Z$26,L54*$AG$26,$Z$27,L54*$AG$27,$Z$28,L54*$AG$28,$Z$29,L54*$AG$29,$Z$30,L54*$AG$30,$Z$31,L54*$AG$31,$Z$32,L54*$AG$32,$Z$33,L54*$AG$33,$Z$34,L54*$AG$34,$Z$35,L54*$AG$35,$Z$36,L54*$AG$36,$Z$37,L54*$AG$37,$Z$38,L54*$AG$38,$Z$39,L54*$AG$39,$Z$40,L54*$AG$40,$Z$41,L54*$AG$41,$Z$42,L54*$AG$42,$Z$43,L54*$AG$43,$Z$44,L54*$AG$44,$Z$45,L54*$AG$45,$Z$46,L54*$AG$46,$Z$47,L54*$AG$47,$Z$48,L54*$AG$48,$Z$49,L54*$AG$49,$Z$50,L54*$AG$50,$Z$51,L54*$AG$51)</f>
        <v>0</v>
      </c>
      <c r="V54" s="5">
        <f>_xlfn.SWITCH($D$4:$D$800,$Z$4,M54*$AH$4,$Z$5,M54*$AH$5,$Z$6,M54*$AH$6,$Z$7,M54*$AH$7,$Z$8,M54*$AH$8,$Z$9,M54*$AH$9,$Z$10,M54*$AH$10,$Z$11,M54*$AH$11,$Z$12,M54*$AH$12,$Z$13,M54*$AH$13,$Z$14,M54*$AH$14,$Z$15,M54*$AH$15,$Z$16,M54*$AH$16,$Z$17,M54*$AH$17,$Z$18,M54*$AH$18,$Z$19,M54*$AH$19,$Z$20,M54*$AH$20,$Z$21,M54*$AH$21,$Z$22,M54*$AH$22,$Z$23,M54*$AH$23,$Z$24,M54*$AH$24,$Z$25,M54*$AH$25,$Z$26,M54*$AH$26,$Z$27,M54*$AH$27,$Z$28,M54*$AH$28,$Z$29,M54*$AH$29,$Z$30,M54*$AH$30,$Z$31,M54*$AH$31,$Z$32,M54*$AH$32,$Z$33,M54*$AH$33,$Z$34,M54*$AH$34,$Z$35,M54*$AH$35,$Z$36,M54*$AH$36,$Z$37,M54*$AH$37,$Z$38,M54*$AH$38,$Z$39,M54*$AH$39,$Z$40,M54*$AH$40,$Z$41,M54*$AH$41,$Z$42,M54*$AH$42,$Z$43,M54*$AH$43,$Z$44,M54*$AH$44,$Z$45,M54*$AH$45,$Z$46,M54*$AH$46,$Z$47,M54*$AH$47,$Z$48,M54*$AH$48,$Z$49,M54*$AH$49,$Z$50,M54*$AH$50,$Z$51,M54*$AH$51)</f>
        <v>0</v>
      </c>
      <c r="W54" s="5">
        <f>_xlfn.SWITCH($D$4:$D$800,$Z$4,N54*$AI$4,$Z$5,N54*$AI$5,$Z$6,N54*$AI$6,$Z$7,N54*$AI$7,$Z$8,N54*$AI$8,$Z$9,N54*$AI$9,$Z$10,N54*$AI$10,$Z$11,N54*$AI$11,$Z$12,N54*$AI$12,$Z$13,N54*$AI$13,$Z$14,N54*$AI$14,$Z$15,N54*$AI$15,$Z$16,N54*$AI$16,$Z$17,N54*$AI$17,$Z$18,N54*$AI$18,$Z$19,N54*$AI$19,$Z$20,N54*$AI$20,$Z$21,N54*$AI$21,$Z$22,N54*$AI$22,$Z$23,N54*$AI$23,$Z$24,N54*$AI$24,$Z$25,N54*$AI$25,$Z$26,N54*$AI$26,$Z$27,N54*$AI$27,$Z$28,N54*$AI$28,$Z$29,N54*$AI$29,$Z$30,N54*$AI$30,$Z$31,N54*$AI$31,$Z$32,N54*$AI$32,$Z$33,N54*$AI$33,$Z$34,N54*$AI$34,$Z$35,N54*$AI$35,$Z$36,N54*$AI$36,$Z$37,N54*$AI$37,$Z$38,N54*$AI$38,$Z$39,N54*$AI$39,$Z$40,N54*$AI$40,$Z$41,N54*$AI$41,$Z$42,N54*$AI$42,$Z$43,N54*$AI$43,$Z$44,N54*$AI$44,$Z$45,N54*$AI$45,$Z$46,N54*$AI$46,$Z$47,N54*$AI$47,$Z$48,N54*$AI$48,$Z$49,N54*$AI$49,$Z$50,N54*$AI$50,$Z$51,N54*$AI$51)</f>
        <v>0</v>
      </c>
      <c r="X54" s="5">
        <f>SUM(Tabella120581119312[[#This Row],[Quadrimestre nov22-feb23]:[Quadrimestre lug25-ott25]])</f>
        <v>0</v>
      </c>
      <c r="BT54" s="73"/>
      <c r="BU54" s="70" t="s">
        <v>223</v>
      </c>
      <c r="BV54" s="71"/>
      <c r="BW54" s="72" t="s">
        <v>224</v>
      </c>
      <c r="BX54" s="70"/>
      <c r="BY54" s="54"/>
      <c r="BZ54" s="52"/>
      <c r="CA54" s="52"/>
      <c r="CB54" s="52"/>
      <c r="CC54" s="52"/>
      <c r="CD54" s="52"/>
      <c r="CE54" s="52"/>
      <c r="CF54" s="53"/>
      <c r="CG54" s="53"/>
      <c r="CH54" s="53"/>
      <c r="CI54" s="52"/>
      <c r="CJ54" s="52"/>
      <c r="CK54" s="52"/>
      <c r="CL54" s="52"/>
      <c r="CM54" s="52"/>
      <c r="CN54" s="52"/>
      <c r="CO54" s="52"/>
      <c r="CP54" s="52"/>
      <c r="CQ54" s="52"/>
      <c r="CR54" s="66"/>
      <c r="CS54" s="53">
        <f>IF(BZ54="X",$DH54/COUNTA($BZ54:$CQ54),0) +  IF(CA54="X",$DH54/COUNTA($BZ54:$CQ54),0)</f>
        <v>0</v>
      </c>
      <c r="CT54" s="53">
        <f>IF(CB54="X",$DH54/COUNTA($BZ54:$CQ54),0) +  IF(CC54="X",$DH54/COUNTA($BZ54:$CQ54),0)</f>
        <v>0</v>
      </c>
      <c r="CU54" s="53">
        <f>IF(CD54="X",$DH54/COUNTA($BZ54:$CQ54),0) +  IF(CE54="X",$DH54/COUNTA($BZ54:$CQ54),0)</f>
        <v>0</v>
      </c>
      <c r="CV54" s="53">
        <f>IF(CF54="X",$DH54/COUNTA($BZ54:$CQ54),0) +  IF(CG54="X",$DH54/COUNTA($BZ54:$CQ54),0)</f>
        <v>0</v>
      </c>
      <c r="CW54" s="53">
        <f>IF(CH54="X",$DH54/COUNTA($BZ54:$CQ54),0) +  IF(CI54="X",$DH54/COUNTA($BZ54:$CQ54),0)</f>
        <v>0</v>
      </c>
      <c r="CX54" s="53">
        <f>IF(CJ54="X",$DH54/COUNTA($BZ54:$CQ54),0) +  IF(CK54="X",$DH54/COUNTA($BZ54:$CQ54),0)</f>
        <v>0</v>
      </c>
      <c r="CY54" s="53">
        <f>IF(CL54="X",$DH54/COUNTA($BZ54:$CQ54),0) +  IF(CM54="X",$DH54/COUNTA($BZ54:$CQ54),0)</f>
        <v>0</v>
      </c>
      <c r="CZ54" s="53">
        <f>IF(CN54="X",$DH54/COUNTA($BZ54:$CQ54),0) +  IF(CO54="X",$DH54/COUNTA($BZ54:$CQ54),0)</f>
        <v>0</v>
      </c>
      <c r="DA54" s="53">
        <f>IF(CP54="X",$DH54/COUNTA($BZ54:$CQ54),0) +  IF(CQ54="X",$DH54/COUNTA($BZ54:$CQ54),0)</f>
        <v>0</v>
      </c>
      <c r="DB54" s="67">
        <f>SUM(CS54:DA54)</f>
        <v>0</v>
      </c>
      <c r="DC54" s="57"/>
      <c r="DE54" s="66"/>
      <c r="DF54" s="106">
        <f t="shared" ref="DF54:DF93" si="12">DD54/125</f>
        <v>0</v>
      </c>
      <c r="DG54" s="66"/>
      <c r="DH54" s="104">
        <f>DF54*UniPerugia!$B$4</f>
        <v>0</v>
      </c>
    </row>
    <row r="55" spans="2:112" ht="23.25">
      <c r="B55" s="5"/>
      <c r="C55" s="5"/>
      <c r="D55" s="5"/>
      <c r="E55" s="5"/>
      <c r="F55" s="5"/>
      <c r="G55" s="5"/>
      <c r="H55" s="5"/>
      <c r="I55" s="5"/>
      <c r="J55" s="5"/>
      <c r="K55" s="4"/>
      <c r="L55" s="4"/>
      <c r="M55" s="4"/>
      <c r="N55" s="4"/>
      <c r="O55" s="4">
        <f>_xlfn.SWITCH($D$4:$D$800,$Z$4,F55*$AA$4,$Z$5,F55*$AA$5,$Z$6,F55*$AA$6,$Z$7,F55*$AA$7,$Z$8,F55*$AA$8,$Z$9,F55*$AA$9,$Z$10,F55*$AA$10,$Z$11,F55*$AA$11,$Z$12,F55*$AA$12,$Z$13,F55*$AA$13,$Z$14,F55*$AA$14,$Z$15,F55*$AA$15,$Z$16,F55*$AA$16,$Z$17,F55*$AA$17,$Z$18,F55*$AA$18,$Z$19,F55*$AA$19,$Z$20,F55*$AA$20,$Z$21,F55*$AA$21,$Z$22,F55*$AA$22,$Z$23,F55*$AA$23,$Z$24,F55*$AA$24,$Z$25,F55*$AA$25,$Z$26,F55*$AA$26,$Z$27,F55*$AA$27,$Z$28,F55*$AA$28,$Z$29,F55*$AA$29,$Z$30,F55*$AA$30,$Z$31,F55*$AA$31,$Z$32,F55*$AA$32,$Z$33,F55*$AA$33,$Z$34,F55*$AA$34,$Z$35,F55*$AA$35,$Z$36,F55*$AA$36,$Z$37,F55*$AA$37,$Z$38,F55*$AA$38,$Z$39,F55*$AA$39,$Z$40,F55*$AA$40,$Z$41,F55*$AA$41,$Z$42,F55*$AA$42,$Z$43,F55*$AA$43,$Z$44,F55*$AA$44,$Z$45,F55*$AA$45,$Z$46,F55*$AA$46,$Z$47,F55*$AA$47,$Z$48,F55*$AA$48,$Z$49,F55*$AA$49,$Z$50,F55*$AA$50,$Z$51,F55*$AA$51,)</f>
        <v>0</v>
      </c>
      <c r="P55" s="4">
        <f>_xlfn.SWITCH($D$4:$D$800,$Z$4,G55*$AB$4,$Z$5,G55*$AB$5,$Z$6,G55*$AB$6,$Z$7,G55*$AB$7,$Z$8,G55*$AB$8,$Z$9,G55*$AB$9,$Z$10,G55*$AB$10,$Z$11,G55*$AB$11,$Z$12,G55*$AB$12,$Z$13,G55*$AB$13,$Z$14,G55*$AB$14,$Z$15,G55*$AB$15,$Z$16,G55*$AB$16,$Z$17,G55*$AB$17,$Z$18,G55*$AB$18,$Z$19,G55*$AB$19,$Z$20,G55*$AB$20,$Z$21,G55*$AB$21,$Z$22,G55*$AB$22,$Z$23,G55*$AB$23,$Z$24,G55*$AB$24,$Z$25,G55*$AB$25,$Z$26,G55*$AB$26,$Z$27,G55*$AB$27,$Z$28,G55*$AB$28,$Z$29,G55*$AB$29,$Z$30,G55*$AB$30,$Z$31,G55*$AB$31,$Z$32,G55*$AB$32,$Z$33,G55*$AB$33,$Z$34,G55*$AB$34,$Z$35,G55*$AB$35,$Z$36,G55*$AB$36,$Z$37,G55*$AB$37,$Z$38,G55*$AB$38,$Z$39,G55*$AB$39,$Z$40,G55*$AB$40,$Z$41,G55*$AB$41,$Z$42,G55*$AB$42,$Z$43,G55*$AB$43,$Z$44,G55*$AB$44,$Z$45,G55*$AB$45,$Z$46,G55*$AB$46,$Z$47,G55*$AB$47,$Z$48,G55*$AB$48,$Z$49,G55*$AB$49,$Z$50,G55*$AB$50,$Z$51,G55*$AB$51,)</f>
        <v>0</v>
      </c>
      <c r="Q55" s="4">
        <f>_xlfn.SWITCH($D$4:$D$800,$Z$4,H55*$AC$4,$Z$5,H55*$AC$5,$Z$6,H55*$AC$6,$Z$7,H55*$AC$7,$Z$8,H55*$AC$8,$Z$9,H55*$AC$9,$Z$10,H55*$AC$10,$Z$11,H55*$AC$11,$Z$12,H55*$AC$12,$Z$13,H55*$AC$13,$Z$14,H55*$AC$14,$Z$15,H55*$AC$15,$Z$16,H55*$AC$16,$Z$17,H55*$AC$17,$Z$18,H55*$AC$18,$Z$19,H55*$AC$19,$Z$20,H55*$AC$20,$Z$21,H55*$AC$21,$Z$22,H55*$AC$22,$Z$23,H55*$AC$23,$Z$24,H55*$AC$24,$Z$25,H55*$AC$25,$Z$26,H55*$AC$26,$Z$27,H55*$AC$27,$Z$28,H55*$AC$28,$Z$29,H55*$AC$29,$Z$30,H55*$AC$30,$Z$31,H55*$AC$31,$Z$32,H55*$AC$32,$Z$33,H55*$AC$33,$Z$34,H55*$AC$34,$Z$35,H55*$AC$35,$Z$36,H55*$AC$36,$Z$37,H55*$AC$37,$Z$38,H55*$AC$38,$Z$39,H55*$AC$39,$Z$40,H55*$AC$40,$Z$41,H55*$AC$41,$Z$42,H55*$AC$42,$Z$43,H55*$AC$43,$Z$44,H55*$AC$44,$Z$45,H55*$AC$45,$Z$46,H55*$AC$46,$Z$47,H55*$AC$47,$Z$48,H55*$AC$48,$Z$49,H55*$AC$49,$Z$50,H55*$AC$50,$Z$51,H55*$AC$51)</f>
        <v>0</v>
      </c>
      <c r="R55" s="4">
        <f>_xlfn.SWITCH($D$4:$D$800,$Z$4,I55*$AD$4,$Z$5,I55*$AD$5,$Z$6,I55*$AD$6,$Z$7,I55*$AD$7,$Z$8,I55*$AD$8,$Z$9,I55*$AD$9,$Z$10,I55*$AD$10,$Z$11,I55*$AD$11,$Z$12,I55*$AD$12,$Z$13,I55*$AD$13,$Z$14,I55*$AD$14,$Z$15,I55*$AD$15,$Z$16,I55*$AD$16,$Z$17,I55*$AD$17,$Z$18,I55*$AD$18,$Z$19,I55*$AD$19,$Z$20,I55*$AD$20,$Z$21,I55*$AD$21,$Z$22,I55*$AD$22,$Z$23,I55*$AD$23,$Z$24,I55*$AD$24,$Z$25,I55*$AD$25,$Z$26,I55*$AD$26,$Z$27,I55*$AD$27,$Z$28,I55*$AD$28,$Z$29,I55*$AD$29,$Z$30,I55*$AD$30,$Z$31,I55*$AD$31,$Z$32,I55*$AD$32,$Z$33,I55*$AD$33,$Z$34,I55*$AD$34,$Z$35,I55*$AD$35,$Z$36,I55*$AD$36,$Z$37,I55*$AD$37,$Z$38,I55*$AD$38,$Z$39,I55*$AD$39,$Z$40,I55*$AD$40,$Z$41,I55*$AD$41,$Z$42,I55*$AD$42,$Z$43,I55*$AD$43,$Z$44,I55*$AD$44,$Z$45,I55*$AD$45,$Z$46,I55*$AD$46,$Z$47,I55*$AD$47,$Z$48,I55*$AD$48,$Z$49,I55*$AD$49,$Z$50,I55*$AD$50,$Z$51,I55*$AD$51)</f>
        <v>0</v>
      </c>
      <c r="S55" s="4">
        <f>_xlfn.SWITCH($D$4:$D$800,$Z$4,J55*$AE$4,$Z$5,J55*$AE$5,$Z$6,J55*$AE$6,$Z$7,J55*$AE$7,$Z$8,J55*$AE$8,$Z$9,J55*$AE$9,$Z$10,J55*$AE$10,$Z$11,J55*$AE$11,$Z$12,J55*$AE$12,$Z$13,J55*$AE$13,$Z$14,J55*$AE$14,$Z$15,J55*$AE$15,$Z$16,J55*$AE$16,$Z$17,J55*$AE$17,$Z$18,J55*$AE$18,$Z$19,J55*$AE$19,$Z$20,J55*$AE$20,$Z$21,J55*$AE$21,$Z$22,J55*$AE$22,$Z$23,J55*$AE$23,$Z$24,J55*$AE$24,$Z$25,J55*$AE$25,$Z$26,J55*$AE$26,$Z$27,J55*$AE$27,$Z$28,J55*$AE$28,$Z$29,J55*$AE$29,$Z$30,J55*$AE$30,$Z$31,J55*$AE$31,$Z$32,J55*$AE$32,$Z$33,J55*$AE$33,$Z$34,J55*$AE$34,$Z$35,J55*$AE$35,$Z$36,J55*$AE$36,$Z$37,J55*$AE$37,$Z$38,J55*$AE$38,$Z$39,J55*$AE$39,$Z$40,J55*$AE$40,$Z$41,J55*$AE$41,$Z$42,J55*$AE$42,$Z$43,J55*$AE$43,$Z$44,J55*$AE$44,$Z$45,J55*$AE$45,$Z$46,J55*$AE$46,$Z$47,J55*$AE$47,$Z$48,J55*$AE$48,$Z$49,J55*$AE$49,$Z$50,J55*$AE$50,$Z$51,J55*$AE$51)</f>
        <v>0</v>
      </c>
      <c r="T55" s="5">
        <f>_xlfn.SWITCH($D$4:$D$800,$Z$4,K55*$AF$4,$Z$5,K55*$AF$5,$Z$6,K55*$AF$6,$Z$7,K55*$AF$7,$Z$8,K55*$AF$8,$Z$9,K55*$AF$9,$Z$10,K55*$AF$10,$Z$11,K55*$AF$11,$Z$12,K55*$AF$12,$Z$13,K55*$AF$13,$Z$14,K55*$AF$14,$Z$15,K55*$AF$15,$Z$16,K55*$AF$16,$Z$17,K55*$AF$17,$Z$18,K55*$AF$18,$Z$19,K55*$AF$19,$Z$20,K55*$AF$20,$Z$21,K55*$AF$21,$Z$22,K55*$AF$22,$Z$23,K55*$AF$23,$Z$24,K55*$AF$24,$Z$25,K55*$AF$25,$Z$26,K55*$AF$26,$Z$27,K55*$AF$27,$Z$28,K55*$AF$28,$Z$29,K55*$AF$29,$Z$30,K55*$AF$30,$Z$31,K55*$AF$31,$Z$32,K55*$AF$32,$Z$33,K55*$AF$33,$Z$34,K55*$AF$34,$Z$35,K55*$AF$35,$Z$36,K55*$AF$36,$Z$37,K55*$AF$37,$Z$38,K55*$AF$38,$Z$39,K55*$AF$39,$Z$40,K55*$AF$40,$Z$41,K55*$AF$41,$Z$42,K55*$AF$42,$Z$43,K55*$AF$43,$Z$44,K55*$AF$44,$Z$45,K55*$AF$45,$Z$46,K55*$AF$46,$Z$47,K55*$AF$47,$Z$48,K55*$AF$48,$Z$49,K55*$AF$49,$Z$50,K55*$AF$50,$Z$51,K55*$AF$51)</f>
        <v>0</v>
      </c>
      <c r="U55" s="5">
        <f>_xlfn.SWITCH($D$4:$D$800,$Z$4,L55*$AG$4,$Z$5,L55*$AG$5,$Z$6,L55*$AG$6,$Z$7,L55*$AG$7,$Z$8,L55*$AG$8,$Z$9,L55*$AG$9,$Z$10,L55*$AG$10,$Z$11,L55*$AG$11,$Z$12,L55*$AG$12,$Z$13,L55*$AG$13,$Z$14,L55*$AG$14,$Z$15,L55*$AG$15,$Z$16,L55*$AG$16,$Z$17,L55*$AG$17,$Z$18,L55*$AG$18,$Z$19,L55*$AG$19,$Z$20,L55*$AG$20,$Z$21,L55*$AG$21,$Z$22,L55*$AG$22,$Z$23,L55*$AG$23,$Z$24,L55*$AG$24,$Z$25,L55*$AG$25,$Z$26,L55*$AG$26,$Z$27,L55*$AG$27,$Z$28,L55*$AG$28,$Z$29,L55*$AG$29,$Z$30,L55*$AG$30,$Z$31,L55*$AG$31,$Z$32,L55*$AG$32,$Z$33,L55*$AG$33,$Z$34,L55*$AG$34,$Z$35,L55*$AG$35,$Z$36,L55*$AG$36,$Z$37,L55*$AG$37,$Z$38,L55*$AG$38,$Z$39,L55*$AG$39,$Z$40,L55*$AG$40,$Z$41,L55*$AG$41,$Z$42,L55*$AG$42,$Z$43,L55*$AG$43,$Z$44,L55*$AG$44,$Z$45,L55*$AG$45,$Z$46,L55*$AG$46,$Z$47,L55*$AG$47,$Z$48,L55*$AG$48,$Z$49,L55*$AG$49,$Z$50,L55*$AG$50,$Z$51,L55*$AG$51)</f>
        <v>0</v>
      </c>
      <c r="V55" s="5">
        <f>_xlfn.SWITCH($D$4:$D$800,$Z$4,M55*$AH$4,$Z$5,M55*$AH$5,$Z$6,M55*$AH$6,$Z$7,M55*$AH$7,$Z$8,M55*$AH$8,$Z$9,M55*$AH$9,$Z$10,M55*$AH$10,$Z$11,M55*$AH$11,$Z$12,M55*$AH$12,$Z$13,M55*$AH$13,$Z$14,M55*$AH$14,$Z$15,M55*$AH$15,$Z$16,M55*$AH$16,$Z$17,M55*$AH$17,$Z$18,M55*$AH$18,$Z$19,M55*$AH$19,$Z$20,M55*$AH$20,$Z$21,M55*$AH$21,$Z$22,M55*$AH$22,$Z$23,M55*$AH$23,$Z$24,M55*$AH$24,$Z$25,M55*$AH$25,$Z$26,M55*$AH$26,$Z$27,M55*$AH$27,$Z$28,M55*$AH$28,$Z$29,M55*$AH$29,$Z$30,M55*$AH$30,$Z$31,M55*$AH$31,$Z$32,M55*$AH$32,$Z$33,M55*$AH$33,$Z$34,M55*$AH$34,$Z$35,M55*$AH$35,$Z$36,M55*$AH$36,$Z$37,M55*$AH$37,$Z$38,M55*$AH$38,$Z$39,M55*$AH$39,$Z$40,M55*$AH$40,$Z$41,M55*$AH$41,$Z$42,M55*$AH$42,$Z$43,M55*$AH$43,$Z$44,M55*$AH$44,$Z$45,M55*$AH$45,$Z$46,M55*$AH$46,$Z$47,M55*$AH$47,$Z$48,M55*$AH$48,$Z$49,M55*$AH$49,$Z$50,M55*$AH$50,$Z$51,M55*$AH$51)</f>
        <v>0</v>
      </c>
      <c r="W55" s="5">
        <f>_xlfn.SWITCH($D$4:$D$800,$Z$4,N55*$AI$4,$Z$5,N55*$AI$5,$Z$6,N55*$AI$6,$Z$7,N55*$AI$7,$Z$8,N55*$AI$8,$Z$9,N55*$AI$9,$Z$10,N55*$AI$10,$Z$11,N55*$AI$11,$Z$12,N55*$AI$12,$Z$13,N55*$AI$13,$Z$14,N55*$AI$14,$Z$15,N55*$AI$15,$Z$16,N55*$AI$16,$Z$17,N55*$AI$17,$Z$18,N55*$AI$18,$Z$19,N55*$AI$19,$Z$20,N55*$AI$20,$Z$21,N55*$AI$21,$Z$22,N55*$AI$22,$Z$23,N55*$AI$23,$Z$24,N55*$AI$24,$Z$25,N55*$AI$25,$Z$26,N55*$AI$26,$Z$27,N55*$AI$27,$Z$28,N55*$AI$28,$Z$29,N55*$AI$29,$Z$30,N55*$AI$30,$Z$31,N55*$AI$31,$Z$32,N55*$AI$32,$Z$33,N55*$AI$33,$Z$34,N55*$AI$34,$Z$35,N55*$AI$35,$Z$36,N55*$AI$36,$Z$37,N55*$AI$37,$Z$38,N55*$AI$38,$Z$39,N55*$AI$39,$Z$40,N55*$AI$40,$Z$41,N55*$AI$41,$Z$42,N55*$AI$42,$Z$43,N55*$AI$43,$Z$44,N55*$AI$44,$Z$45,N55*$AI$45,$Z$46,N55*$AI$46,$Z$47,N55*$AI$47,$Z$48,N55*$AI$48,$Z$49,N55*$AI$49,$Z$50,N55*$AI$50,$Z$51,N55*$AI$51)</f>
        <v>0</v>
      </c>
      <c r="X55" s="5">
        <f>SUM(Tabella120581119312[[#This Row],[Quadrimestre nov22-feb23]:[Quadrimestre lug25-ott25]])</f>
        <v>0</v>
      </c>
      <c r="BT55" s="73"/>
      <c r="BU55" s="72" t="s">
        <v>225</v>
      </c>
      <c r="BV55" s="73" t="s">
        <v>226</v>
      </c>
      <c r="BW55" s="72" t="s">
        <v>224</v>
      </c>
      <c r="BX55" s="72"/>
      <c r="BY55" s="54"/>
      <c r="BZ55" s="52"/>
      <c r="CA55" s="52"/>
      <c r="CB55" s="52"/>
      <c r="CC55" s="52" t="s">
        <v>122</v>
      </c>
      <c r="CD55" s="52" t="s">
        <v>122</v>
      </c>
      <c r="CE55" s="52" t="s">
        <v>122</v>
      </c>
      <c r="CF55" s="52" t="s">
        <v>122</v>
      </c>
      <c r="CG55" s="52" t="s">
        <v>122</v>
      </c>
      <c r="CH55" s="52" t="s">
        <v>122</v>
      </c>
      <c r="CI55" s="52" t="s">
        <v>122</v>
      </c>
      <c r="CJ55" s="52" t="s">
        <v>122</v>
      </c>
      <c r="CK55" s="52" t="s">
        <v>122</v>
      </c>
      <c r="CL55" s="52" t="s">
        <v>122</v>
      </c>
      <c r="CM55" s="52" t="s">
        <v>122</v>
      </c>
      <c r="CN55" s="52" t="s">
        <v>122</v>
      </c>
      <c r="CO55" s="52"/>
      <c r="CP55" s="52"/>
      <c r="CQ55" s="52"/>
      <c r="CR55" s="66"/>
      <c r="CS55" s="53">
        <f>IF(BZ55="X",$DH55/COUNTA($BZ55:$CQ55),0) +  IF(CA55="X",$DH55/COUNTA($BZ55:$CQ55),0)</f>
        <v>0</v>
      </c>
      <c r="CT55" s="53">
        <f>IF(CB55="X",$DH55/COUNTA($BZ55:$CQ55),0) +  IF(CC55="X",$DH55/COUNTA($BZ55:$CQ55),0)</f>
        <v>0</v>
      </c>
      <c r="CU55" s="53">
        <f>IF(CD55="X",$DH55/COUNTA($BZ55:$CQ55),0) +  IF(CE55="X",$DH55/COUNTA($BZ55:$CQ55),0)</f>
        <v>0</v>
      </c>
      <c r="CV55" s="53">
        <f>IF(CF55="X",$DH55/COUNTA($BZ55:$CQ55),0) +  IF(CG55="X",$DH55/COUNTA($BZ55:$CQ55),0)</f>
        <v>0</v>
      </c>
      <c r="CW55" s="53">
        <f>IF(CH55="X",$DH55/COUNTA($BZ55:$CQ55),0) +  IF(CI55="X",$DH55/COUNTA($BZ55:$CQ55),0)</f>
        <v>0</v>
      </c>
      <c r="CX55" s="53">
        <f>IF(CJ55="X",$DH55/COUNTA($BZ55:$CQ55),0) +  IF(CK55="X",$DH55/COUNTA($BZ55:$CQ55),0)</f>
        <v>0</v>
      </c>
      <c r="CY55" s="53">
        <f>IF(CL55="X",$DH55/COUNTA($BZ55:$CQ55),0) +  IF(CM55="X",$DH55/COUNTA($BZ55:$CQ55),0)</f>
        <v>0</v>
      </c>
      <c r="CZ55" s="53">
        <f>IF(CN55="X",$DH55/COUNTA($BZ55:$CQ55),0) +  IF(CO55="X",$DH55/COUNTA($BZ55:$CQ55),0)</f>
        <v>0</v>
      </c>
      <c r="DA55" s="53">
        <f>IF(CP55="X",$DH55/COUNTA($BZ55:$CQ55),0) +  IF(CQ55="X",$DH55/COUNTA($BZ55:$CQ55),0)</f>
        <v>0</v>
      </c>
      <c r="DB55" s="67">
        <f>SUM(CS55:DA55)</f>
        <v>0</v>
      </c>
      <c r="DC55" s="57"/>
      <c r="DE55" s="66"/>
      <c r="DF55" s="106">
        <f t="shared" si="12"/>
        <v>0</v>
      </c>
      <c r="DG55" s="66"/>
      <c r="DH55" s="104">
        <f>DF55*UniPerugia!$B$4</f>
        <v>0</v>
      </c>
    </row>
    <row r="56" spans="2:112" ht="23.25">
      <c r="B56" s="5"/>
      <c r="C56" s="5"/>
      <c r="D56" s="5"/>
      <c r="E56" s="5"/>
      <c r="F56" s="5"/>
      <c r="G56" s="5"/>
      <c r="H56" s="5"/>
      <c r="I56" s="5"/>
      <c r="J56" s="5"/>
      <c r="K56" s="4"/>
      <c r="L56" s="4"/>
      <c r="M56" s="4"/>
      <c r="N56" s="4"/>
      <c r="O56" s="4">
        <f>_xlfn.SWITCH($D$4:$D$800,$Z$4,F56*$AA$4,$Z$5,F56*$AA$5,$Z$6,F56*$AA$6,$Z$7,F56*$AA$7,$Z$8,F56*$AA$8,$Z$9,F56*$AA$9,$Z$10,F56*$AA$10,$Z$11,F56*$AA$11,$Z$12,F56*$AA$12,$Z$13,F56*$AA$13,$Z$14,F56*$AA$14,$Z$15,F56*$AA$15,$Z$16,F56*$AA$16,$Z$17,F56*$AA$17,$Z$18,F56*$AA$18,$Z$19,F56*$AA$19,$Z$20,F56*$AA$20,$Z$21,F56*$AA$21,$Z$22,F56*$AA$22,$Z$23,F56*$AA$23,$Z$24,F56*$AA$24,$Z$25,F56*$AA$25,$Z$26,F56*$AA$26,$Z$27,F56*$AA$27,$Z$28,F56*$AA$28,$Z$29,F56*$AA$29,$Z$30,F56*$AA$30,$Z$31,F56*$AA$31,$Z$32,F56*$AA$32,$Z$33,F56*$AA$33,$Z$34,F56*$AA$34,$Z$35,F56*$AA$35,$Z$36,F56*$AA$36,$Z$37,F56*$AA$37,$Z$38,F56*$AA$38,$Z$39,F56*$AA$39,$Z$40,F56*$AA$40,$Z$41,F56*$AA$41,$Z$42,F56*$AA$42,$Z$43,F56*$AA$43,$Z$44,F56*$AA$44,$Z$45,F56*$AA$45,$Z$46,F56*$AA$46,$Z$47,F56*$AA$47,$Z$48,F56*$AA$48,$Z$49,F56*$AA$49,$Z$50,F56*$AA$50,$Z$51,F56*$AA$51,)</f>
        <v>0</v>
      </c>
      <c r="P56" s="4">
        <f>_xlfn.SWITCH($D$4:$D$800,$Z$4,G56*$AB$4,$Z$5,G56*$AB$5,$Z$6,G56*$AB$6,$Z$7,G56*$AB$7,$Z$8,G56*$AB$8,$Z$9,G56*$AB$9,$Z$10,G56*$AB$10,$Z$11,G56*$AB$11,$Z$12,G56*$AB$12,$Z$13,G56*$AB$13,$Z$14,G56*$AB$14,$Z$15,G56*$AB$15,$Z$16,G56*$AB$16,$Z$17,G56*$AB$17,$Z$18,G56*$AB$18,$Z$19,G56*$AB$19,$Z$20,G56*$AB$20,$Z$21,G56*$AB$21,$Z$22,G56*$AB$22,$Z$23,G56*$AB$23,$Z$24,G56*$AB$24,$Z$25,G56*$AB$25,$Z$26,G56*$AB$26,$Z$27,G56*$AB$27,$Z$28,G56*$AB$28,$Z$29,G56*$AB$29,$Z$30,G56*$AB$30,$Z$31,G56*$AB$31,$Z$32,G56*$AB$32,$Z$33,G56*$AB$33,$Z$34,G56*$AB$34,$Z$35,G56*$AB$35,$Z$36,G56*$AB$36,$Z$37,G56*$AB$37,$Z$38,G56*$AB$38,$Z$39,G56*$AB$39,$Z$40,G56*$AB$40,$Z$41,G56*$AB$41,$Z$42,G56*$AB$42,$Z$43,G56*$AB$43,$Z$44,G56*$AB$44,$Z$45,G56*$AB$45,$Z$46,G56*$AB$46,$Z$47,G56*$AB$47,$Z$48,G56*$AB$48,$Z$49,G56*$AB$49,$Z$50,G56*$AB$50,$Z$51,G56*$AB$51,)</f>
        <v>0</v>
      </c>
      <c r="Q56" s="4">
        <f>_xlfn.SWITCH($D$4:$D$800,$Z$4,H56*$AC$4,$Z$5,H56*$AC$5,$Z$6,H56*$AC$6,$Z$7,H56*$AC$7,$Z$8,H56*$AC$8,$Z$9,H56*$AC$9,$Z$10,H56*$AC$10,$Z$11,H56*$AC$11,$Z$12,H56*$AC$12,$Z$13,H56*$AC$13,$Z$14,H56*$AC$14,$Z$15,H56*$AC$15,$Z$16,H56*$AC$16,$Z$17,H56*$AC$17,$Z$18,H56*$AC$18,$Z$19,H56*$AC$19,$Z$20,H56*$AC$20,$Z$21,H56*$AC$21,$Z$22,H56*$AC$22,$Z$23,H56*$AC$23,$Z$24,H56*$AC$24,$Z$25,H56*$AC$25,$Z$26,H56*$AC$26,$Z$27,H56*$AC$27,$Z$28,H56*$AC$28,$Z$29,H56*$AC$29,$Z$30,H56*$AC$30,$Z$31,H56*$AC$31,$Z$32,H56*$AC$32,$Z$33,H56*$AC$33,$Z$34,H56*$AC$34,$Z$35,H56*$AC$35,$Z$36,H56*$AC$36,$Z$37,H56*$AC$37,$Z$38,H56*$AC$38,$Z$39,H56*$AC$39,$Z$40,H56*$AC$40,$Z$41,H56*$AC$41,$Z$42,H56*$AC$42,$Z$43,H56*$AC$43,$Z$44,H56*$AC$44,$Z$45,H56*$AC$45,$Z$46,H56*$AC$46,$Z$47,H56*$AC$47,$Z$48,H56*$AC$48,$Z$49,H56*$AC$49,$Z$50,H56*$AC$50,$Z$51,H56*$AC$51)</f>
        <v>0</v>
      </c>
      <c r="R56" s="4">
        <f>_xlfn.SWITCH($D$4:$D$800,$Z$4,I56*$AD$4,$Z$5,I56*$AD$5,$Z$6,I56*$AD$6,$Z$7,I56*$AD$7,$Z$8,I56*$AD$8,$Z$9,I56*$AD$9,$Z$10,I56*$AD$10,$Z$11,I56*$AD$11,$Z$12,I56*$AD$12,$Z$13,I56*$AD$13,$Z$14,I56*$AD$14,$Z$15,I56*$AD$15,$Z$16,I56*$AD$16,$Z$17,I56*$AD$17,$Z$18,I56*$AD$18,$Z$19,I56*$AD$19,$Z$20,I56*$AD$20,$Z$21,I56*$AD$21,$Z$22,I56*$AD$22,$Z$23,I56*$AD$23,$Z$24,I56*$AD$24,$Z$25,I56*$AD$25,$Z$26,I56*$AD$26,$Z$27,I56*$AD$27,$Z$28,I56*$AD$28,$Z$29,I56*$AD$29,$Z$30,I56*$AD$30,$Z$31,I56*$AD$31,$Z$32,I56*$AD$32,$Z$33,I56*$AD$33,$Z$34,I56*$AD$34,$Z$35,I56*$AD$35,$Z$36,I56*$AD$36,$Z$37,I56*$AD$37,$Z$38,I56*$AD$38,$Z$39,I56*$AD$39,$Z$40,I56*$AD$40,$Z$41,I56*$AD$41,$Z$42,I56*$AD$42,$Z$43,I56*$AD$43,$Z$44,I56*$AD$44,$Z$45,I56*$AD$45,$Z$46,I56*$AD$46,$Z$47,I56*$AD$47,$Z$48,I56*$AD$48,$Z$49,I56*$AD$49,$Z$50,I56*$AD$50,$Z$51,I56*$AD$51)</f>
        <v>0</v>
      </c>
      <c r="S56" s="4">
        <f>_xlfn.SWITCH($D$4:$D$800,$Z$4,J56*$AE$4,$Z$5,J56*$AE$5,$Z$6,J56*$AE$6,$Z$7,J56*$AE$7,$Z$8,J56*$AE$8,$Z$9,J56*$AE$9,$Z$10,J56*$AE$10,$Z$11,J56*$AE$11,$Z$12,J56*$AE$12,$Z$13,J56*$AE$13,$Z$14,J56*$AE$14,$Z$15,J56*$AE$15,$Z$16,J56*$AE$16,$Z$17,J56*$AE$17,$Z$18,J56*$AE$18,$Z$19,J56*$AE$19,$Z$20,J56*$AE$20,$Z$21,J56*$AE$21,$Z$22,J56*$AE$22,$Z$23,J56*$AE$23,$Z$24,J56*$AE$24,$Z$25,J56*$AE$25,$Z$26,J56*$AE$26,$Z$27,J56*$AE$27,$Z$28,J56*$AE$28,$Z$29,J56*$AE$29,$Z$30,J56*$AE$30,$Z$31,J56*$AE$31,$Z$32,J56*$AE$32,$Z$33,J56*$AE$33,$Z$34,J56*$AE$34,$Z$35,J56*$AE$35,$Z$36,J56*$AE$36,$Z$37,J56*$AE$37,$Z$38,J56*$AE$38,$Z$39,J56*$AE$39,$Z$40,J56*$AE$40,$Z$41,J56*$AE$41,$Z$42,J56*$AE$42,$Z$43,J56*$AE$43,$Z$44,J56*$AE$44,$Z$45,J56*$AE$45,$Z$46,J56*$AE$46,$Z$47,J56*$AE$47,$Z$48,J56*$AE$48,$Z$49,J56*$AE$49,$Z$50,J56*$AE$50,$Z$51,J56*$AE$51)</f>
        <v>0</v>
      </c>
      <c r="T56" s="5">
        <f>_xlfn.SWITCH($D$4:$D$800,$Z$4,K56*$AF$4,$Z$5,K56*$AF$5,$Z$6,K56*$AF$6,$Z$7,K56*$AF$7,$Z$8,K56*$AF$8,$Z$9,K56*$AF$9,$Z$10,K56*$AF$10,$Z$11,K56*$AF$11,$Z$12,K56*$AF$12,$Z$13,K56*$AF$13,$Z$14,K56*$AF$14,$Z$15,K56*$AF$15,$Z$16,K56*$AF$16,$Z$17,K56*$AF$17,$Z$18,K56*$AF$18,$Z$19,K56*$AF$19,$Z$20,K56*$AF$20,$Z$21,K56*$AF$21,$Z$22,K56*$AF$22,$Z$23,K56*$AF$23,$Z$24,K56*$AF$24,$Z$25,K56*$AF$25,$Z$26,K56*$AF$26,$Z$27,K56*$AF$27,$Z$28,K56*$AF$28,$Z$29,K56*$AF$29,$Z$30,K56*$AF$30,$Z$31,K56*$AF$31,$Z$32,K56*$AF$32,$Z$33,K56*$AF$33,$Z$34,K56*$AF$34,$Z$35,K56*$AF$35,$Z$36,K56*$AF$36,$Z$37,K56*$AF$37,$Z$38,K56*$AF$38,$Z$39,K56*$AF$39,$Z$40,K56*$AF$40,$Z$41,K56*$AF$41,$Z$42,K56*$AF$42,$Z$43,K56*$AF$43,$Z$44,K56*$AF$44,$Z$45,K56*$AF$45,$Z$46,K56*$AF$46,$Z$47,K56*$AF$47,$Z$48,K56*$AF$48,$Z$49,K56*$AF$49,$Z$50,K56*$AF$50,$Z$51,K56*$AF$51)</f>
        <v>0</v>
      </c>
      <c r="U56" s="5">
        <f>_xlfn.SWITCH($D$4:$D$800,$Z$4,L56*$AG$4,$Z$5,L56*$AG$5,$Z$6,L56*$AG$6,$Z$7,L56*$AG$7,$Z$8,L56*$AG$8,$Z$9,L56*$AG$9,$Z$10,L56*$AG$10,$Z$11,L56*$AG$11,$Z$12,L56*$AG$12,$Z$13,L56*$AG$13,$Z$14,L56*$AG$14,$Z$15,L56*$AG$15,$Z$16,L56*$AG$16,$Z$17,L56*$AG$17,$Z$18,L56*$AG$18,$Z$19,L56*$AG$19,$Z$20,L56*$AG$20,$Z$21,L56*$AG$21,$Z$22,L56*$AG$22,$Z$23,L56*$AG$23,$Z$24,L56*$AG$24,$Z$25,L56*$AG$25,$Z$26,L56*$AG$26,$Z$27,L56*$AG$27,$Z$28,L56*$AG$28,$Z$29,L56*$AG$29,$Z$30,L56*$AG$30,$Z$31,L56*$AG$31,$Z$32,L56*$AG$32,$Z$33,L56*$AG$33,$Z$34,L56*$AG$34,$Z$35,L56*$AG$35,$Z$36,L56*$AG$36,$Z$37,L56*$AG$37,$Z$38,L56*$AG$38,$Z$39,L56*$AG$39,$Z$40,L56*$AG$40,$Z$41,L56*$AG$41,$Z$42,L56*$AG$42,$Z$43,L56*$AG$43,$Z$44,L56*$AG$44,$Z$45,L56*$AG$45,$Z$46,L56*$AG$46,$Z$47,L56*$AG$47,$Z$48,L56*$AG$48,$Z$49,L56*$AG$49,$Z$50,L56*$AG$50,$Z$51,L56*$AG$51)</f>
        <v>0</v>
      </c>
      <c r="V56" s="5">
        <f>_xlfn.SWITCH($D$4:$D$800,$Z$4,M56*$AH$4,$Z$5,M56*$AH$5,$Z$6,M56*$AH$6,$Z$7,M56*$AH$7,$Z$8,M56*$AH$8,$Z$9,M56*$AH$9,$Z$10,M56*$AH$10,$Z$11,M56*$AH$11,$Z$12,M56*$AH$12,$Z$13,M56*$AH$13,$Z$14,M56*$AH$14,$Z$15,M56*$AH$15,$Z$16,M56*$AH$16,$Z$17,M56*$AH$17,$Z$18,M56*$AH$18,$Z$19,M56*$AH$19,$Z$20,M56*$AH$20,$Z$21,M56*$AH$21,$Z$22,M56*$AH$22,$Z$23,M56*$AH$23,$Z$24,M56*$AH$24,$Z$25,M56*$AH$25,$Z$26,M56*$AH$26,$Z$27,M56*$AH$27,$Z$28,M56*$AH$28,$Z$29,M56*$AH$29,$Z$30,M56*$AH$30,$Z$31,M56*$AH$31,$Z$32,M56*$AH$32,$Z$33,M56*$AH$33,$Z$34,M56*$AH$34,$Z$35,M56*$AH$35,$Z$36,M56*$AH$36,$Z$37,M56*$AH$37,$Z$38,M56*$AH$38,$Z$39,M56*$AH$39,$Z$40,M56*$AH$40,$Z$41,M56*$AH$41,$Z$42,M56*$AH$42,$Z$43,M56*$AH$43,$Z$44,M56*$AH$44,$Z$45,M56*$AH$45,$Z$46,M56*$AH$46,$Z$47,M56*$AH$47,$Z$48,M56*$AH$48,$Z$49,M56*$AH$49,$Z$50,M56*$AH$50,$Z$51,M56*$AH$51)</f>
        <v>0</v>
      </c>
      <c r="W56" s="5">
        <f>_xlfn.SWITCH($D$4:$D$800,$Z$4,N56*$AI$4,$Z$5,N56*$AI$5,$Z$6,N56*$AI$6,$Z$7,N56*$AI$7,$Z$8,N56*$AI$8,$Z$9,N56*$AI$9,$Z$10,N56*$AI$10,$Z$11,N56*$AI$11,$Z$12,N56*$AI$12,$Z$13,N56*$AI$13,$Z$14,N56*$AI$14,$Z$15,N56*$AI$15,$Z$16,N56*$AI$16,$Z$17,N56*$AI$17,$Z$18,N56*$AI$18,$Z$19,N56*$AI$19,$Z$20,N56*$AI$20,$Z$21,N56*$AI$21,$Z$22,N56*$AI$22,$Z$23,N56*$AI$23,$Z$24,N56*$AI$24,$Z$25,N56*$AI$25,$Z$26,N56*$AI$26,$Z$27,N56*$AI$27,$Z$28,N56*$AI$28,$Z$29,N56*$AI$29,$Z$30,N56*$AI$30,$Z$31,N56*$AI$31,$Z$32,N56*$AI$32,$Z$33,N56*$AI$33,$Z$34,N56*$AI$34,$Z$35,N56*$AI$35,$Z$36,N56*$AI$36,$Z$37,N56*$AI$37,$Z$38,N56*$AI$38,$Z$39,N56*$AI$39,$Z$40,N56*$AI$40,$Z$41,N56*$AI$41,$Z$42,N56*$AI$42,$Z$43,N56*$AI$43,$Z$44,N56*$AI$44,$Z$45,N56*$AI$45,$Z$46,N56*$AI$46,$Z$47,N56*$AI$47,$Z$48,N56*$AI$48,$Z$49,N56*$AI$49,$Z$50,N56*$AI$50,$Z$51,N56*$AI$51)</f>
        <v>0</v>
      </c>
      <c r="X56" s="5">
        <f>SUM(Tabella120581119312[[#This Row],[Quadrimestre nov22-feb23]:[Quadrimestre lug25-ott25]])</f>
        <v>0</v>
      </c>
      <c r="BT56" s="73"/>
      <c r="BU56" s="72" t="s">
        <v>227</v>
      </c>
      <c r="BV56" s="73" t="s">
        <v>228</v>
      </c>
      <c r="BW56" s="72" t="s">
        <v>224</v>
      </c>
      <c r="BX56" s="72"/>
      <c r="BY56" s="54"/>
      <c r="BZ56" s="52"/>
      <c r="CA56" s="52"/>
      <c r="CB56" s="52"/>
      <c r="CC56" s="52" t="s">
        <v>122</v>
      </c>
      <c r="CD56" s="52" t="s">
        <v>122</v>
      </c>
      <c r="CE56" s="52" t="s">
        <v>122</v>
      </c>
      <c r="CF56" s="52" t="s">
        <v>122</v>
      </c>
      <c r="CG56" s="52" t="s">
        <v>122</v>
      </c>
      <c r="CH56" s="52" t="s">
        <v>122</v>
      </c>
      <c r="CI56" s="52" t="s">
        <v>122</v>
      </c>
      <c r="CJ56" s="52" t="s">
        <v>122</v>
      </c>
      <c r="CK56" s="52" t="s">
        <v>122</v>
      </c>
      <c r="CL56" s="52" t="s">
        <v>122</v>
      </c>
      <c r="CM56" s="52" t="s">
        <v>122</v>
      </c>
      <c r="CN56" s="52" t="s">
        <v>122</v>
      </c>
      <c r="CO56" s="52"/>
      <c r="CP56" s="52"/>
      <c r="CQ56" s="52"/>
      <c r="CR56" s="66"/>
      <c r="CS56" s="53">
        <f>IF(BZ56="X",$DH56/COUNTA($BZ56:$CQ56),0) +  IF(CA56="X",$DH56/COUNTA($BZ56:$CQ56),0)</f>
        <v>0</v>
      </c>
      <c r="CT56" s="53">
        <f>IF(CB56="X",$DH56/COUNTA($BZ56:$CQ56),0) +  IF(CC56="X",$DH56/COUNTA($BZ56:$CQ56),0)</f>
        <v>0</v>
      </c>
      <c r="CU56" s="53">
        <f>IF(CD56="X",$DH56/COUNTA($BZ56:$CQ56),0) +  IF(CE56="X",$DH56/COUNTA($BZ56:$CQ56),0)</f>
        <v>0</v>
      </c>
      <c r="CV56" s="53">
        <f>IF(CF56="X",$DH56/COUNTA($BZ56:$CQ56),0) +  IF(CG56="X",$DH56/COUNTA($BZ56:$CQ56),0)</f>
        <v>0</v>
      </c>
      <c r="CW56" s="53">
        <f>IF(CH56="X",$DH56/COUNTA($BZ56:$CQ56),0) +  IF(CI56="X",$DH56/COUNTA($BZ56:$CQ56),0)</f>
        <v>0</v>
      </c>
      <c r="CX56" s="53">
        <f>IF(CJ56="X",$DH56/COUNTA($BZ56:$CQ56),0) +  IF(CK56="X",$DH56/COUNTA($BZ56:$CQ56),0)</f>
        <v>0</v>
      </c>
      <c r="CY56" s="53">
        <f>IF(CL56="X",$DH56/COUNTA($BZ56:$CQ56),0) +  IF(CM56="X",$DH56/COUNTA($BZ56:$CQ56),0)</f>
        <v>0</v>
      </c>
      <c r="CZ56" s="53">
        <f>IF(CN56="X",$DH56/COUNTA($BZ56:$CQ56),0) +  IF(CO56="X",$DH56/COUNTA($BZ56:$CQ56),0)</f>
        <v>0</v>
      </c>
      <c r="DA56" s="53">
        <f>IF(CP56="X",$DH56/COUNTA($BZ56:$CQ56),0) +  IF(CQ56="X",$DH56/COUNTA($BZ56:$CQ56),0)</f>
        <v>0</v>
      </c>
      <c r="DB56" s="67">
        <f>SUM(CS56:DA56)</f>
        <v>0</v>
      </c>
      <c r="DC56" s="57"/>
      <c r="DE56" s="66"/>
      <c r="DF56" s="106">
        <f t="shared" si="12"/>
        <v>0</v>
      </c>
      <c r="DG56" s="66"/>
      <c r="DH56" s="104">
        <f>DF56*UniPerugia!$B$4</f>
        <v>0</v>
      </c>
    </row>
    <row r="57" spans="2:112" ht="23.25">
      <c r="B57" s="5"/>
      <c r="C57" s="5"/>
      <c r="D57" s="5"/>
      <c r="E57" s="5"/>
      <c r="F57" s="5"/>
      <c r="G57" s="5"/>
      <c r="H57" s="5"/>
      <c r="I57" s="5"/>
      <c r="J57" s="5"/>
      <c r="K57" s="4"/>
      <c r="L57" s="4"/>
      <c r="M57" s="4"/>
      <c r="N57" s="4"/>
      <c r="O57" s="4">
        <f>_xlfn.SWITCH($D$4:$D$800,$Z$4,F57*$AA$4,$Z$5,F57*$AA$5,$Z$6,F57*$AA$6,$Z$7,F57*$AA$7,$Z$8,F57*$AA$8,$Z$9,F57*$AA$9,$Z$10,F57*$AA$10,$Z$11,F57*$AA$11,$Z$12,F57*$AA$12,$Z$13,F57*$AA$13,$Z$14,F57*$AA$14,$Z$15,F57*$AA$15,$Z$16,F57*$AA$16,$Z$17,F57*$AA$17,$Z$18,F57*$AA$18,$Z$19,F57*$AA$19,$Z$20,F57*$AA$20,$Z$21,F57*$AA$21,$Z$22,F57*$AA$22,$Z$23,F57*$AA$23,$Z$24,F57*$AA$24,$Z$25,F57*$AA$25,$Z$26,F57*$AA$26,$Z$27,F57*$AA$27,$Z$28,F57*$AA$28,$Z$29,F57*$AA$29,$Z$30,F57*$AA$30,$Z$31,F57*$AA$31,$Z$32,F57*$AA$32,$Z$33,F57*$AA$33,$Z$34,F57*$AA$34,$Z$35,F57*$AA$35,$Z$36,F57*$AA$36,$Z$37,F57*$AA$37,$Z$38,F57*$AA$38,$Z$39,F57*$AA$39,$Z$40,F57*$AA$40,$Z$41,F57*$AA$41,$Z$42,F57*$AA$42,$Z$43,F57*$AA$43,$Z$44,F57*$AA$44,$Z$45,F57*$AA$45,$Z$46,F57*$AA$46,$Z$47,F57*$AA$47,$Z$48,F57*$AA$48,$Z$49,F57*$AA$49,$Z$50,F57*$AA$50,$Z$51,F57*$AA$51,)</f>
        <v>0</v>
      </c>
      <c r="P57" s="4">
        <f>_xlfn.SWITCH($D$4:$D$800,$Z$4,G57*$AB$4,$Z$5,G57*$AB$5,$Z$6,G57*$AB$6,$Z$7,G57*$AB$7,$Z$8,G57*$AB$8,$Z$9,G57*$AB$9,$Z$10,G57*$AB$10,$Z$11,G57*$AB$11,$Z$12,G57*$AB$12,$Z$13,G57*$AB$13,$Z$14,G57*$AB$14,$Z$15,G57*$AB$15,$Z$16,G57*$AB$16,$Z$17,G57*$AB$17,$Z$18,G57*$AB$18,$Z$19,G57*$AB$19,$Z$20,G57*$AB$20,$Z$21,G57*$AB$21,$Z$22,G57*$AB$22,$Z$23,G57*$AB$23,$Z$24,G57*$AB$24,$Z$25,G57*$AB$25,$Z$26,G57*$AB$26,$Z$27,G57*$AB$27,$Z$28,G57*$AB$28,$Z$29,G57*$AB$29,$Z$30,G57*$AB$30,$Z$31,G57*$AB$31,$Z$32,G57*$AB$32,$Z$33,G57*$AB$33,$Z$34,G57*$AB$34,$Z$35,G57*$AB$35,$Z$36,G57*$AB$36,$Z$37,G57*$AB$37,$Z$38,G57*$AB$38,$Z$39,G57*$AB$39,$Z$40,G57*$AB$40,$Z$41,G57*$AB$41,$Z$42,G57*$AB$42,$Z$43,G57*$AB$43,$Z$44,G57*$AB$44,$Z$45,G57*$AB$45,$Z$46,G57*$AB$46,$Z$47,G57*$AB$47,$Z$48,G57*$AB$48,$Z$49,G57*$AB$49,$Z$50,G57*$AB$50,$Z$51,G57*$AB$51,)</f>
        <v>0</v>
      </c>
      <c r="Q57" s="4">
        <f>_xlfn.SWITCH($D$4:$D$800,$Z$4,H57*$AC$4,$Z$5,H57*$AC$5,$Z$6,H57*$AC$6,$Z$7,H57*$AC$7,$Z$8,H57*$AC$8,$Z$9,H57*$AC$9,$Z$10,H57*$AC$10,$Z$11,H57*$AC$11,$Z$12,H57*$AC$12,$Z$13,H57*$AC$13,$Z$14,H57*$AC$14,$Z$15,H57*$AC$15,$Z$16,H57*$AC$16,$Z$17,H57*$AC$17,$Z$18,H57*$AC$18,$Z$19,H57*$AC$19,$Z$20,H57*$AC$20,$Z$21,H57*$AC$21,$Z$22,H57*$AC$22,$Z$23,H57*$AC$23,$Z$24,H57*$AC$24,$Z$25,H57*$AC$25,$Z$26,H57*$AC$26,$Z$27,H57*$AC$27,$Z$28,H57*$AC$28,$Z$29,H57*$AC$29,$Z$30,H57*$AC$30,$Z$31,H57*$AC$31,$Z$32,H57*$AC$32,$Z$33,H57*$AC$33,$Z$34,H57*$AC$34,$Z$35,H57*$AC$35,$Z$36,H57*$AC$36,$Z$37,H57*$AC$37,$Z$38,H57*$AC$38,$Z$39,H57*$AC$39,$Z$40,H57*$AC$40,$Z$41,H57*$AC$41,$Z$42,H57*$AC$42,$Z$43,H57*$AC$43,$Z$44,H57*$AC$44,$Z$45,H57*$AC$45,$Z$46,H57*$AC$46,$Z$47,H57*$AC$47,$Z$48,H57*$AC$48,$Z$49,H57*$AC$49,$Z$50,H57*$AC$50,$Z$51,H57*$AC$51)</f>
        <v>0</v>
      </c>
      <c r="R57" s="4">
        <f>_xlfn.SWITCH($D$4:$D$800,$Z$4,I57*$AD$4,$Z$5,I57*$AD$5,$Z$6,I57*$AD$6,$Z$7,I57*$AD$7,$Z$8,I57*$AD$8,$Z$9,I57*$AD$9,$Z$10,I57*$AD$10,$Z$11,I57*$AD$11,$Z$12,I57*$AD$12,$Z$13,I57*$AD$13,$Z$14,I57*$AD$14,$Z$15,I57*$AD$15,$Z$16,I57*$AD$16,$Z$17,I57*$AD$17,$Z$18,I57*$AD$18,$Z$19,I57*$AD$19,$Z$20,I57*$AD$20,$Z$21,I57*$AD$21,$Z$22,I57*$AD$22,$Z$23,I57*$AD$23,$Z$24,I57*$AD$24,$Z$25,I57*$AD$25,$Z$26,I57*$AD$26,$Z$27,I57*$AD$27,$Z$28,I57*$AD$28,$Z$29,I57*$AD$29,$Z$30,I57*$AD$30,$Z$31,I57*$AD$31,$Z$32,I57*$AD$32,$Z$33,I57*$AD$33,$Z$34,I57*$AD$34,$Z$35,I57*$AD$35,$Z$36,I57*$AD$36,$Z$37,I57*$AD$37,$Z$38,I57*$AD$38,$Z$39,I57*$AD$39,$Z$40,I57*$AD$40,$Z$41,I57*$AD$41,$Z$42,I57*$AD$42,$Z$43,I57*$AD$43,$Z$44,I57*$AD$44,$Z$45,I57*$AD$45,$Z$46,I57*$AD$46,$Z$47,I57*$AD$47,$Z$48,I57*$AD$48,$Z$49,I57*$AD$49,$Z$50,I57*$AD$50,$Z$51,I57*$AD$51)</f>
        <v>0</v>
      </c>
      <c r="S57" s="4">
        <f>_xlfn.SWITCH($D$4:$D$800,$Z$4,J57*$AE$4,$Z$5,J57*$AE$5,$Z$6,J57*$AE$6,$Z$7,J57*$AE$7,$Z$8,J57*$AE$8,$Z$9,J57*$AE$9,$Z$10,J57*$AE$10,$Z$11,J57*$AE$11,$Z$12,J57*$AE$12,$Z$13,J57*$AE$13,$Z$14,J57*$AE$14,$Z$15,J57*$AE$15,$Z$16,J57*$AE$16,$Z$17,J57*$AE$17,$Z$18,J57*$AE$18,$Z$19,J57*$AE$19,$Z$20,J57*$AE$20,$Z$21,J57*$AE$21,$Z$22,J57*$AE$22,$Z$23,J57*$AE$23,$Z$24,J57*$AE$24,$Z$25,J57*$AE$25,$Z$26,J57*$AE$26,$Z$27,J57*$AE$27,$Z$28,J57*$AE$28,$Z$29,J57*$AE$29,$Z$30,J57*$AE$30,$Z$31,J57*$AE$31,$Z$32,J57*$AE$32,$Z$33,J57*$AE$33,$Z$34,J57*$AE$34,$Z$35,J57*$AE$35,$Z$36,J57*$AE$36,$Z$37,J57*$AE$37,$Z$38,J57*$AE$38,$Z$39,J57*$AE$39,$Z$40,J57*$AE$40,$Z$41,J57*$AE$41,$Z$42,J57*$AE$42,$Z$43,J57*$AE$43,$Z$44,J57*$AE$44,$Z$45,J57*$AE$45,$Z$46,J57*$AE$46,$Z$47,J57*$AE$47,$Z$48,J57*$AE$48,$Z$49,J57*$AE$49,$Z$50,J57*$AE$50,$Z$51,J57*$AE$51)</f>
        <v>0</v>
      </c>
      <c r="T57" s="5">
        <f>_xlfn.SWITCH($D$4:$D$800,$Z$4,K57*$AF$4,$Z$5,K57*$AF$5,$Z$6,K57*$AF$6,$Z$7,K57*$AF$7,$Z$8,K57*$AF$8,$Z$9,K57*$AF$9,$Z$10,K57*$AF$10,$Z$11,K57*$AF$11,$Z$12,K57*$AF$12,$Z$13,K57*$AF$13,$Z$14,K57*$AF$14,$Z$15,K57*$AF$15,$Z$16,K57*$AF$16,$Z$17,K57*$AF$17,$Z$18,K57*$AF$18,$Z$19,K57*$AF$19,$Z$20,K57*$AF$20,$Z$21,K57*$AF$21,$Z$22,K57*$AF$22,$Z$23,K57*$AF$23,$Z$24,K57*$AF$24,$Z$25,K57*$AF$25,$Z$26,K57*$AF$26,$Z$27,K57*$AF$27,$Z$28,K57*$AF$28,$Z$29,K57*$AF$29,$Z$30,K57*$AF$30,$Z$31,K57*$AF$31,$Z$32,K57*$AF$32,$Z$33,K57*$AF$33,$Z$34,K57*$AF$34,$Z$35,K57*$AF$35,$Z$36,K57*$AF$36,$Z$37,K57*$AF$37,$Z$38,K57*$AF$38,$Z$39,K57*$AF$39,$Z$40,K57*$AF$40,$Z$41,K57*$AF$41,$Z$42,K57*$AF$42,$Z$43,K57*$AF$43,$Z$44,K57*$AF$44,$Z$45,K57*$AF$45,$Z$46,K57*$AF$46,$Z$47,K57*$AF$47,$Z$48,K57*$AF$48,$Z$49,K57*$AF$49,$Z$50,K57*$AF$50,$Z$51,K57*$AF$51)</f>
        <v>0</v>
      </c>
      <c r="U57" s="5">
        <f>_xlfn.SWITCH($D$4:$D$800,$Z$4,L57*$AG$4,$Z$5,L57*$AG$5,$Z$6,L57*$AG$6,$Z$7,L57*$AG$7,$Z$8,L57*$AG$8,$Z$9,L57*$AG$9,$Z$10,L57*$AG$10,$Z$11,L57*$AG$11,$Z$12,L57*$AG$12,$Z$13,L57*$AG$13,$Z$14,L57*$AG$14,$Z$15,L57*$AG$15,$Z$16,L57*$AG$16,$Z$17,L57*$AG$17,$Z$18,L57*$AG$18,$Z$19,L57*$AG$19,$Z$20,L57*$AG$20,$Z$21,L57*$AG$21,$Z$22,L57*$AG$22,$Z$23,L57*$AG$23,$Z$24,L57*$AG$24,$Z$25,L57*$AG$25,$Z$26,L57*$AG$26,$Z$27,L57*$AG$27,$Z$28,L57*$AG$28,$Z$29,L57*$AG$29,$Z$30,L57*$AG$30,$Z$31,L57*$AG$31,$Z$32,L57*$AG$32,$Z$33,L57*$AG$33,$Z$34,L57*$AG$34,$Z$35,L57*$AG$35,$Z$36,L57*$AG$36,$Z$37,L57*$AG$37,$Z$38,L57*$AG$38,$Z$39,L57*$AG$39,$Z$40,L57*$AG$40,$Z$41,L57*$AG$41,$Z$42,L57*$AG$42,$Z$43,L57*$AG$43,$Z$44,L57*$AG$44,$Z$45,L57*$AG$45,$Z$46,L57*$AG$46,$Z$47,L57*$AG$47,$Z$48,L57*$AG$48,$Z$49,L57*$AG$49,$Z$50,L57*$AG$50,$Z$51,L57*$AG$51)</f>
        <v>0</v>
      </c>
      <c r="V57" s="5">
        <f>_xlfn.SWITCH($D$4:$D$800,$Z$4,M57*$AH$4,$Z$5,M57*$AH$5,$Z$6,M57*$AH$6,$Z$7,M57*$AH$7,$Z$8,M57*$AH$8,$Z$9,M57*$AH$9,$Z$10,M57*$AH$10,$Z$11,M57*$AH$11,$Z$12,M57*$AH$12,$Z$13,M57*$AH$13,$Z$14,M57*$AH$14,$Z$15,M57*$AH$15,$Z$16,M57*$AH$16,$Z$17,M57*$AH$17,$Z$18,M57*$AH$18,$Z$19,M57*$AH$19,$Z$20,M57*$AH$20,$Z$21,M57*$AH$21,$Z$22,M57*$AH$22,$Z$23,M57*$AH$23,$Z$24,M57*$AH$24,$Z$25,M57*$AH$25,$Z$26,M57*$AH$26,$Z$27,M57*$AH$27,$Z$28,M57*$AH$28,$Z$29,M57*$AH$29,$Z$30,M57*$AH$30,$Z$31,M57*$AH$31,$Z$32,M57*$AH$32,$Z$33,M57*$AH$33,$Z$34,M57*$AH$34,$Z$35,M57*$AH$35,$Z$36,M57*$AH$36,$Z$37,M57*$AH$37,$Z$38,M57*$AH$38,$Z$39,M57*$AH$39,$Z$40,M57*$AH$40,$Z$41,M57*$AH$41,$Z$42,M57*$AH$42,$Z$43,M57*$AH$43,$Z$44,M57*$AH$44,$Z$45,M57*$AH$45,$Z$46,M57*$AH$46,$Z$47,M57*$AH$47,$Z$48,M57*$AH$48,$Z$49,M57*$AH$49,$Z$50,M57*$AH$50,$Z$51,M57*$AH$51)</f>
        <v>0</v>
      </c>
      <c r="W57" s="5">
        <f>_xlfn.SWITCH($D$4:$D$800,$Z$4,N57*$AI$4,$Z$5,N57*$AI$5,$Z$6,N57*$AI$6,$Z$7,N57*$AI$7,$Z$8,N57*$AI$8,$Z$9,N57*$AI$9,$Z$10,N57*$AI$10,$Z$11,N57*$AI$11,$Z$12,N57*$AI$12,$Z$13,N57*$AI$13,$Z$14,N57*$AI$14,$Z$15,N57*$AI$15,$Z$16,N57*$AI$16,$Z$17,N57*$AI$17,$Z$18,N57*$AI$18,$Z$19,N57*$AI$19,$Z$20,N57*$AI$20,$Z$21,N57*$AI$21,$Z$22,N57*$AI$22,$Z$23,N57*$AI$23,$Z$24,N57*$AI$24,$Z$25,N57*$AI$25,$Z$26,N57*$AI$26,$Z$27,N57*$AI$27,$Z$28,N57*$AI$28,$Z$29,N57*$AI$29,$Z$30,N57*$AI$30,$Z$31,N57*$AI$31,$Z$32,N57*$AI$32,$Z$33,N57*$AI$33,$Z$34,N57*$AI$34,$Z$35,N57*$AI$35,$Z$36,N57*$AI$36,$Z$37,N57*$AI$37,$Z$38,N57*$AI$38,$Z$39,N57*$AI$39,$Z$40,N57*$AI$40,$Z$41,N57*$AI$41,$Z$42,N57*$AI$42,$Z$43,N57*$AI$43,$Z$44,N57*$AI$44,$Z$45,N57*$AI$45,$Z$46,N57*$AI$46,$Z$47,N57*$AI$47,$Z$48,N57*$AI$48,$Z$49,N57*$AI$49,$Z$50,N57*$AI$50,$Z$51,N57*$AI$51)</f>
        <v>0</v>
      </c>
      <c r="X57" s="5">
        <f>SUM(Tabella120581119312[[#This Row],[Quadrimestre nov22-feb23]:[Quadrimestre lug25-ott25]])</f>
        <v>0</v>
      </c>
      <c r="BT57" s="73"/>
      <c r="BU57" s="72" t="s">
        <v>229</v>
      </c>
      <c r="BV57" s="73" t="s">
        <v>230</v>
      </c>
      <c r="BW57" s="72" t="s">
        <v>224</v>
      </c>
      <c r="BX57" s="72"/>
      <c r="BY57" s="54"/>
      <c r="BZ57" s="52"/>
      <c r="CA57" s="52"/>
      <c r="CB57" s="52"/>
      <c r="CC57" s="52" t="s">
        <v>122</v>
      </c>
      <c r="CD57" s="52" t="s">
        <v>122</v>
      </c>
      <c r="CE57" s="52" t="s">
        <v>122</v>
      </c>
      <c r="CF57" s="52" t="s">
        <v>122</v>
      </c>
      <c r="CG57" s="52" t="s">
        <v>122</v>
      </c>
      <c r="CH57" s="52" t="s">
        <v>122</v>
      </c>
      <c r="CI57" s="52" t="s">
        <v>122</v>
      </c>
      <c r="CJ57" s="52" t="s">
        <v>122</v>
      </c>
      <c r="CK57" s="52" t="s">
        <v>122</v>
      </c>
      <c r="CL57" s="52" t="s">
        <v>122</v>
      </c>
      <c r="CM57" s="52" t="s">
        <v>122</v>
      </c>
      <c r="CN57" s="52" t="s">
        <v>122</v>
      </c>
      <c r="CO57" s="52"/>
      <c r="CP57" s="52"/>
      <c r="CQ57" s="52"/>
      <c r="CR57" s="66"/>
      <c r="CS57" s="53">
        <f>IF(BZ57="X",$DH57/COUNTA($BZ57:$CQ57),0) +  IF(CA57="X",$DH57/COUNTA($BZ57:$CQ57),0)</f>
        <v>0</v>
      </c>
      <c r="CT57" s="53">
        <f>IF(CB57="X",$DH57/COUNTA($BZ57:$CQ57),0) +  IF(CC57="X",$DH57/COUNTA($BZ57:$CQ57),0)</f>
        <v>0</v>
      </c>
      <c r="CU57" s="53">
        <f>IF(CD57="X",$DH57/COUNTA($BZ57:$CQ57),0) +  IF(CE57="X",$DH57/COUNTA($BZ57:$CQ57),0)</f>
        <v>0</v>
      </c>
      <c r="CV57" s="53">
        <f>IF(CF57="X",$DH57/COUNTA($BZ57:$CQ57),0) +  IF(CG57="X",$DH57/COUNTA($BZ57:$CQ57),0)</f>
        <v>0</v>
      </c>
      <c r="CW57" s="53">
        <f>IF(CH57="X",$DH57/COUNTA($BZ57:$CQ57),0) +  IF(CI57="X",$DH57/COUNTA($BZ57:$CQ57),0)</f>
        <v>0</v>
      </c>
      <c r="CX57" s="53">
        <f>IF(CJ57="X",$DH57/COUNTA($BZ57:$CQ57),0) +  IF(CK57="X",$DH57/COUNTA($BZ57:$CQ57),0)</f>
        <v>0</v>
      </c>
      <c r="CY57" s="53">
        <f>IF(CL57="X",$DH57/COUNTA($BZ57:$CQ57),0) +  IF(CM57="X",$DH57/COUNTA($BZ57:$CQ57),0)</f>
        <v>0</v>
      </c>
      <c r="CZ57" s="53">
        <f>IF(CN57="X",$DH57/COUNTA($BZ57:$CQ57),0) +  IF(CO57="X",$DH57/COUNTA($BZ57:$CQ57),0)</f>
        <v>0</v>
      </c>
      <c r="DA57" s="53">
        <f>IF(CP57="X",$DH57/COUNTA($BZ57:$CQ57),0) +  IF(CQ57="X",$DH57/COUNTA($BZ57:$CQ57),0)</f>
        <v>0</v>
      </c>
      <c r="DB57" s="67">
        <f>SUM(CS57:DA57)</f>
        <v>0</v>
      </c>
      <c r="DC57" s="57"/>
      <c r="DE57" s="66"/>
      <c r="DF57" s="106">
        <f t="shared" si="12"/>
        <v>0</v>
      </c>
      <c r="DG57" s="66"/>
      <c r="DH57" s="104">
        <f>DF57*UniPerugia!$B$4</f>
        <v>0</v>
      </c>
    </row>
    <row r="58" spans="2:112" ht="23.25">
      <c r="B58" s="5"/>
      <c r="C58" s="5"/>
      <c r="D58" s="5"/>
      <c r="E58" s="5"/>
      <c r="F58" s="5"/>
      <c r="G58" s="5"/>
      <c r="H58" s="5"/>
      <c r="I58" s="5"/>
      <c r="J58" s="5"/>
      <c r="K58" s="4"/>
      <c r="L58" s="4"/>
      <c r="M58" s="4"/>
      <c r="N58" s="4"/>
      <c r="O58" s="4">
        <f>_xlfn.SWITCH($D$4:$D$800,$Z$4,F58*$AA$4,$Z$5,F58*$AA$5,$Z$6,F58*$AA$6,$Z$7,F58*$AA$7,$Z$8,F58*$AA$8,$Z$9,F58*$AA$9,$Z$10,F58*$AA$10,$Z$11,F58*$AA$11,$Z$12,F58*$AA$12,$Z$13,F58*$AA$13,$Z$14,F58*$AA$14,$Z$15,F58*$AA$15,$Z$16,F58*$AA$16,$Z$17,F58*$AA$17,$Z$18,F58*$AA$18,$Z$19,F58*$AA$19,$Z$20,F58*$AA$20,$Z$21,F58*$AA$21,$Z$22,F58*$AA$22,$Z$23,F58*$AA$23,$Z$24,F58*$AA$24,$Z$25,F58*$AA$25,$Z$26,F58*$AA$26,$Z$27,F58*$AA$27,$Z$28,F58*$AA$28,$Z$29,F58*$AA$29,$Z$30,F58*$AA$30,$Z$31,F58*$AA$31,$Z$32,F58*$AA$32,$Z$33,F58*$AA$33,$Z$34,F58*$AA$34,$Z$35,F58*$AA$35,$Z$36,F58*$AA$36,$Z$37,F58*$AA$37,$Z$38,F58*$AA$38,$Z$39,F58*$AA$39,$Z$40,F58*$AA$40,$Z$41,F58*$AA$41,$Z$42,F58*$AA$42,$Z$43,F58*$AA$43,$Z$44,F58*$AA$44,$Z$45,F58*$AA$45,$Z$46,F58*$AA$46,$Z$47,F58*$AA$47,$Z$48,F58*$AA$48,$Z$49,F58*$AA$49,$Z$50,F58*$AA$50,$Z$51,F58*$AA$51,)</f>
        <v>0</v>
      </c>
      <c r="P58" s="4">
        <f>_xlfn.SWITCH($D$4:$D$800,$Z$4,G58*$AB$4,$Z$5,G58*$AB$5,$Z$6,G58*$AB$6,$Z$7,G58*$AB$7,$Z$8,G58*$AB$8,$Z$9,G58*$AB$9,$Z$10,G58*$AB$10,$Z$11,G58*$AB$11,$Z$12,G58*$AB$12,$Z$13,G58*$AB$13,$Z$14,G58*$AB$14,$Z$15,G58*$AB$15,$Z$16,G58*$AB$16,$Z$17,G58*$AB$17,$Z$18,G58*$AB$18,$Z$19,G58*$AB$19,$Z$20,G58*$AB$20,$Z$21,G58*$AB$21,$Z$22,G58*$AB$22,$Z$23,G58*$AB$23,$Z$24,G58*$AB$24,$Z$25,G58*$AB$25,$Z$26,G58*$AB$26,$Z$27,G58*$AB$27,$Z$28,G58*$AB$28,$Z$29,G58*$AB$29,$Z$30,G58*$AB$30,$Z$31,G58*$AB$31,$Z$32,G58*$AB$32,$Z$33,G58*$AB$33,$Z$34,G58*$AB$34,$Z$35,G58*$AB$35,$Z$36,G58*$AB$36,$Z$37,G58*$AB$37,$Z$38,G58*$AB$38,$Z$39,G58*$AB$39,$Z$40,G58*$AB$40,$Z$41,G58*$AB$41,$Z$42,G58*$AB$42,$Z$43,G58*$AB$43,$Z$44,G58*$AB$44,$Z$45,G58*$AB$45,$Z$46,G58*$AB$46,$Z$47,G58*$AB$47,$Z$48,G58*$AB$48,$Z$49,G58*$AB$49,$Z$50,G58*$AB$50,$Z$51,G58*$AB$51,)</f>
        <v>0</v>
      </c>
      <c r="Q58" s="4">
        <f>_xlfn.SWITCH($D$4:$D$800,$Z$4,H58*$AC$4,$Z$5,H58*$AC$5,$Z$6,H58*$AC$6,$Z$7,H58*$AC$7,$Z$8,H58*$AC$8,$Z$9,H58*$AC$9,$Z$10,H58*$AC$10,$Z$11,H58*$AC$11,$Z$12,H58*$AC$12,$Z$13,H58*$AC$13,$Z$14,H58*$AC$14,$Z$15,H58*$AC$15,$Z$16,H58*$AC$16,$Z$17,H58*$AC$17,$Z$18,H58*$AC$18,$Z$19,H58*$AC$19,$Z$20,H58*$AC$20,$Z$21,H58*$AC$21,$Z$22,H58*$AC$22,$Z$23,H58*$AC$23,$Z$24,H58*$AC$24,$Z$25,H58*$AC$25,$Z$26,H58*$AC$26,$Z$27,H58*$AC$27,$Z$28,H58*$AC$28,$Z$29,H58*$AC$29,$Z$30,H58*$AC$30,$Z$31,H58*$AC$31,$Z$32,H58*$AC$32,$Z$33,H58*$AC$33,$Z$34,H58*$AC$34,$Z$35,H58*$AC$35,$Z$36,H58*$AC$36,$Z$37,H58*$AC$37,$Z$38,H58*$AC$38,$Z$39,H58*$AC$39,$Z$40,H58*$AC$40,$Z$41,H58*$AC$41,$Z$42,H58*$AC$42,$Z$43,H58*$AC$43,$Z$44,H58*$AC$44,$Z$45,H58*$AC$45,$Z$46,H58*$AC$46,$Z$47,H58*$AC$47,$Z$48,H58*$AC$48,$Z$49,H58*$AC$49,$Z$50,H58*$AC$50,$Z$51,H58*$AC$51)</f>
        <v>0</v>
      </c>
      <c r="R58" s="4">
        <f>_xlfn.SWITCH($D$4:$D$800,$Z$4,I58*$AD$4,$Z$5,I58*$AD$5,$Z$6,I58*$AD$6,$Z$7,I58*$AD$7,$Z$8,I58*$AD$8,$Z$9,I58*$AD$9,$Z$10,I58*$AD$10,$Z$11,I58*$AD$11,$Z$12,I58*$AD$12,$Z$13,I58*$AD$13,$Z$14,I58*$AD$14,$Z$15,I58*$AD$15,$Z$16,I58*$AD$16,$Z$17,I58*$AD$17,$Z$18,I58*$AD$18,$Z$19,I58*$AD$19,$Z$20,I58*$AD$20,$Z$21,I58*$AD$21,$Z$22,I58*$AD$22,$Z$23,I58*$AD$23,$Z$24,I58*$AD$24,$Z$25,I58*$AD$25,$Z$26,I58*$AD$26,$Z$27,I58*$AD$27,$Z$28,I58*$AD$28,$Z$29,I58*$AD$29,$Z$30,I58*$AD$30,$Z$31,I58*$AD$31,$Z$32,I58*$AD$32,$Z$33,I58*$AD$33,$Z$34,I58*$AD$34,$Z$35,I58*$AD$35,$Z$36,I58*$AD$36,$Z$37,I58*$AD$37,$Z$38,I58*$AD$38,$Z$39,I58*$AD$39,$Z$40,I58*$AD$40,$Z$41,I58*$AD$41,$Z$42,I58*$AD$42,$Z$43,I58*$AD$43,$Z$44,I58*$AD$44,$Z$45,I58*$AD$45,$Z$46,I58*$AD$46,$Z$47,I58*$AD$47,$Z$48,I58*$AD$48,$Z$49,I58*$AD$49,$Z$50,I58*$AD$50,$Z$51,I58*$AD$51)</f>
        <v>0</v>
      </c>
      <c r="S58" s="4">
        <f>_xlfn.SWITCH($D$4:$D$800,$Z$4,J58*$AE$4,$Z$5,J58*$AE$5,$Z$6,J58*$AE$6,$Z$7,J58*$AE$7,$Z$8,J58*$AE$8,$Z$9,J58*$AE$9,$Z$10,J58*$AE$10,$Z$11,J58*$AE$11,$Z$12,J58*$AE$12,$Z$13,J58*$AE$13,$Z$14,J58*$AE$14,$Z$15,J58*$AE$15,$Z$16,J58*$AE$16,$Z$17,J58*$AE$17,$Z$18,J58*$AE$18,$Z$19,J58*$AE$19,$Z$20,J58*$AE$20,$Z$21,J58*$AE$21,$Z$22,J58*$AE$22,$Z$23,J58*$AE$23,$Z$24,J58*$AE$24,$Z$25,J58*$AE$25,$Z$26,J58*$AE$26,$Z$27,J58*$AE$27,$Z$28,J58*$AE$28,$Z$29,J58*$AE$29,$Z$30,J58*$AE$30,$Z$31,J58*$AE$31,$Z$32,J58*$AE$32,$Z$33,J58*$AE$33,$Z$34,J58*$AE$34,$Z$35,J58*$AE$35,$Z$36,J58*$AE$36,$Z$37,J58*$AE$37,$Z$38,J58*$AE$38,$Z$39,J58*$AE$39,$Z$40,J58*$AE$40,$Z$41,J58*$AE$41,$Z$42,J58*$AE$42,$Z$43,J58*$AE$43,$Z$44,J58*$AE$44,$Z$45,J58*$AE$45,$Z$46,J58*$AE$46,$Z$47,J58*$AE$47,$Z$48,J58*$AE$48,$Z$49,J58*$AE$49,$Z$50,J58*$AE$50,$Z$51,J58*$AE$51)</f>
        <v>0</v>
      </c>
      <c r="T58" s="5">
        <f>_xlfn.SWITCH($D$4:$D$800,$Z$4,K58*$AF$4,$Z$5,K58*$AF$5,$Z$6,K58*$AF$6,$Z$7,K58*$AF$7,$Z$8,K58*$AF$8,$Z$9,K58*$AF$9,$Z$10,K58*$AF$10,$Z$11,K58*$AF$11,$Z$12,K58*$AF$12,$Z$13,K58*$AF$13,$Z$14,K58*$AF$14,$Z$15,K58*$AF$15,$Z$16,K58*$AF$16,$Z$17,K58*$AF$17,$Z$18,K58*$AF$18,$Z$19,K58*$AF$19,$Z$20,K58*$AF$20,$Z$21,K58*$AF$21,$Z$22,K58*$AF$22,$Z$23,K58*$AF$23,$Z$24,K58*$AF$24,$Z$25,K58*$AF$25,$Z$26,K58*$AF$26,$Z$27,K58*$AF$27,$Z$28,K58*$AF$28,$Z$29,K58*$AF$29,$Z$30,K58*$AF$30,$Z$31,K58*$AF$31,$Z$32,K58*$AF$32,$Z$33,K58*$AF$33,$Z$34,K58*$AF$34,$Z$35,K58*$AF$35,$Z$36,K58*$AF$36,$Z$37,K58*$AF$37,$Z$38,K58*$AF$38,$Z$39,K58*$AF$39,$Z$40,K58*$AF$40,$Z$41,K58*$AF$41,$Z$42,K58*$AF$42,$Z$43,K58*$AF$43,$Z$44,K58*$AF$44,$Z$45,K58*$AF$45,$Z$46,K58*$AF$46,$Z$47,K58*$AF$47,$Z$48,K58*$AF$48,$Z$49,K58*$AF$49,$Z$50,K58*$AF$50,$Z$51,K58*$AF$51)</f>
        <v>0</v>
      </c>
      <c r="U58" s="5">
        <f>_xlfn.SWITCH($D$4:$D$800,$Z$4,L58*$AG$4,$Z$5,L58*$AG$5,$Z$6,L58*$AG$6,$Z$7,L58*$AG$7,$Z$8,L58*$AG$8,$Z$9,L58*$AG$9,$Z$10,L58*$AG$10,$Z$11,L58*$AG$11,$Z$12,L58*$AG$12,$Z$13,L58*$AG$13,$Z$14,L58*$AG$14,$Z$15,L58*$AG$15,$Z$16,L58*$AG$16,$Z$17,L58*$AG$17,$Z$18,L58*$AG$18,$Z$19,L58*$AG$19,$Z$20,L58*$AG$20,$Z$21,L58*$AG$21,$Z$22,L58*$AG$22,$Z$23,L58*$AG$23,$Z$24,L58*$AG$24,$Z$25,L58*$AG$25,$Z$26,L58*$AG$26,$Z$27,L58*$AG$27,$Z$28,L58*$AG$28,$Z$29,L58*$AG$29,$Z$30,L58*$AG$30,$Z$31,L58*$AG$31,$Z$32,L58*$AG$32,$Z$33,L58*$AG$33,$Z$34,L58*$AG$34,$Z$35,L58*$AG$35,$Z$36,L58*$AG$36,$Z$37,L58*$AG$37,$Z$38,L58*$AG$38,$Z$39,L58*$AG$39,$Z$40,L58*$AG$40,$Z$41,L58*$AG$41,$Z$42,L58*$AG$42,$Z$43,L58*$AG$43,$Z$44,L58*$AG$44,$Z$45,L58*$AG$45,$Z$46,L58*$AG$46,$Z$47,L58*$AG$47,$Z$48,L58*$AG$48,$Z$49,L58*$AG$49,$Z$50,L58*$AG$50,$Z$51,L58*$AG$51)</f>
        <v>0</v>
      </c>
      <c r="V58" s="5">
        <f>_xlfn.SWITCH($D$4:$D$800,$Z$4,M58*$AH$4,$Z$5,M58*$AH$5,$Z$6,M58*$AH$6,$Z$7,M58*$AH$7,$Z$8,M58*$AH$8,$Z$9,M58*$AH$9,$Z$10,M58*$AH$10,$Z$11,M58*$AH$11,$Z$12,M58*$AH$12,$Z$13,M58*$AH$13,$Z$14,M58*$AH$14,$Z$15,M58*$AH$15,$Z$16,M58*$AH$16,$Z$17,M58*$AH$17,$Z$18,M58*$AH$18,$Z$19,M58*$AH$19,$Z$20,M58*$AH$20,$Z$21,M58*$AH$21,$Z$22,M58*$AH$22,$Z$23,M58*$AH$23,$Z$24,M58*$AH$24,$Z$25,M58*$AH$25,$Z$26,M58*$AH$26,$Z$27,M58*$AH$27,$Z$28,M58*$AH$28,$Z$29,M58*$AH$29,$Z$30,M58*$AH$30,$Z$31,M58*$AH$31,$Z$32,M58*$AH$32,$Z$33,M58*$AH$33,$Z$34,M58*$AH$34,$Z$35,M58*$AH$35,$Z$36,M58*$AH$36,$Z$37,M58*$AH$37,$Z$38,M58*$AH$38,$Z$39,M58*$AH$39,$Z$40,M58*$AH$40,$Z$41,M58*$AH$41,$Z$42,M58*$AH$42,$Z$43,M58*$AH$43,$Z$44,M58*$AH$44,$Z$45,M58*$AH$45,$Z$46,M58*$AH$46,$Z$47,M58*$AH$47,$Z$48,M58*$AH$48,$Z$49,M58*$AH$49,$Z$50,M58*$AH$50,$Z$51,M58*$AH$51)</f>
        <v>0</v>
      </c>
      <c r="W58" s="5">
        <f>_xlfn.SWITCH($D$4:$D$800,$Z$4,N58*$AI$4,$Z$5,N58*$AI$5,$Z$6,N58*$AI$6,$Z$7,N58*$AI$7,$Z$8,N58*$AI$8,$Z$9,N58*$AI$9,$Z$10,N58*$AI$10,$Z$11,N58*$AI$11,$Z$12,N58*$AI$12,$Z$13,N58*$AI$13,$Z$14,N58*$AI$14,$Z$15,N58*$AI$15,$Z$16,N58*$AI$16,$Z$17,N58*$AI$17,$Z$18,N58*$AI$18,$Z$19,N58*$AI$19,$Z$20,N58*$AI$20,$Z$21,N58*$AI$21,$Z$22,N58*$AI$22,$Z$23,N58*$AI$23,$Z$24,N58*$AI$24,$Z$25,N58*$AI$25,$Z$26,N58*$AI$26,$Z$27,N58*$AI$27,$Z$28,N58*$AI$28,$Z$29,N58*$AI$29,$Z$30,N58*$AI$30,$Z$31,N58*$AI$31,$Z$32,N58*$AI$32,$Z$33,N58*$AI$33,$Z$34,N58*$AI$34,$Z$35,N58*$AI$35,$Z$36,N58*$AI$36,$Z$37,N58*$AI$37,$Z$38,N58*$AI$38,$Z$39,N58*$AI$39,$Z$40,N58*$AI$40,$Z$41,N58*$AI$41,$Z$42,N58*$AI$42,$Z$43,N58*$AI$43,$Z$44,N58*$AI$44,$Z$45,N58*$AI$45,$Z$46,N58*$AI$46,$Z$47,N58*$AI$47,$Z$48,N58*$AI$48,$Z$49,N58*$AI$49,$Z$50,N58*$AI$50,$Z$51,N58*$AI$51)</f>
        <v>0</v>
      </c>
      <c r="X58" s="5">
        <f>SUM(Tabella120581119312[[#This Row],[Quadrimestre nov22-feb23]:[Quadrimestre lug25-ott25]])</f>
        <v>0</v>
      </c>
      <c r="BT58" s="73"/>
      <c r="BU58" s="72" t="s">
        <v>231</v>
      </c>
      <c r="BV58" s="73" t="s">
        <v>232</v>
      </c>
      <c r="BW58" s="72" t="s">
        <v>224</v>
      </c>
      <c r="BX58" s="72"/>
      <c r="BY58" s="54"/>
      <c r="BZ58" s="52"/>
      <c r="CA58" s="52"/>
      <c r="CB58" s="52"/>
      <c r="CC58" s="52" t="s">
        <v>122</v>
      </c>
      <c r="CD58" s="52" t="s">
        <v>122</v>
      </c>
      <c r="CE58" s="52" t="s">
        <v>122</v>
      </c>
      <c r="CF58" s="52" t="s">
        <v>122</v>
      </c>
      <c r="CG58" s="52" t="s">
        <v>122</v>
      </c>
      <c r="CH58" s="52" t="s">
        <v>122</v>
      </c>
      <c r="CI58" s="52" t="s">
        <v>122</v>
      </c>
      <c r="CJ58" s="52" t="s">
        <v>122</v>
      </c>
      <c r="CK58" s="52" t="s">
        <v>122</v>
      </c>
      <c r="CL58" s="52" t="s">
        <v>122</v>
      </c>
      <c r="CM58" s="52" t="s">
        <v>122</v>
      </c>
      <c r="CN58" s="52" t="s">
        <v>122</v>
      </c>
      <c r="CO58" s="52"/>
      <c r="CP58" s="52"/>
      <c r="CQ58" s="52"/>
      <c r="CR58" s="66"/>
      <c r="CS58" s="53">
        <f>IF(BZ58="X",$DH58/COUNTA($BZ58:$CQ58),0) +  IF(CA58="X",$DH58/COUNTA($BZ58:$CQ58),0)</f>
        <v>0</v>
      </c>
      <c r="CT58" s="53">
        <f>IF(CB58="X",$DH58/COUNTA($BZ58:$CQ58),0) +  IF(CC58="X",$DH58/COUNTA($BZ58:$CQ58),0)</f>
        <v>0</v>
      </c>
      <c r="CU58" s="53">
        <f>IF(CD58="X",$DH58/COUNTA($BZ58:$CQ58),0) +  IF(CE58="X",$DH58/COUNTA($BZ58:$CQ58),0)</f>
        <v>0</v>
      </c>
      <c r="CV58" s="53">
        <f>IF(CF58="X",$DH58/COUNTA($BZ58:$CQ58),0) +  IF(CG58="X",$DH58/COUNTA($BZ58:$CQ58),0)</f>
        <v>0</v>
      </c>
      <c r="CW58" s="53">
        <f>IF(CH58="X",$DH58/COUNTA($BZ58:$CQ58),0) +  IF(CI58="X",$DH58/COUNTA($BZ58:$CQ58),0)</f>
        <v>0</v>
      </c>
      <c r="CX58" s="53">
        <f>IF(CJ58="X",$DH58/COUNTA($BZ58:$CQ58),0) +  IF(CK58="X",$DH58/COUNTA($BZ58:$CQ58),0)</f>
        <v>0</v>
      </c>
      <c r="CY58" s="53">
        <f>IF(CL58="X",$DH58/COUNTA($BZ58:$CQ58),0) +  IF(CM58="X",$DH58/COUNTA($BZ58:$CQ58),0)</f>
        <v>0</v>
      </c>
      <c r="CZ58" s="53">
        <f>IF(CN58="X",$DH58/COUNTA($BZ58:$CQ58),0) +  IF(CO58="X",$DH58/COUNTA($BZ58:$CQ58),0)</f>
        <v>0</v>
      </c>
      <c r="DA58" s="53">
        <f>IF(CP58="X",$DH58/COUNTA($BZ58:$CQ58),0) +  IF(CQ58="X",$DH58/COUNTA($BZ58:$CQ58),0)</f>
        <v>0</v>
      </c>
      <c r="DB58" s="67">
        <f>SUM(CS58:DA58)</f>
        <v>0</v>
      </c>
      <c r="DC58" s="57"/>
      <c r="DE58" s="66"/>
      <c r="DF58" s="106">
        <f t="shared" si="12"/>
        <v>0</v>
      </c>
      <c r="DG58" s="66"/>
      <c r="DH58" s="104">
        <f>DF58*UniPerugia!$B$4</f>
        <v>0</v>
      </c>
    </row>
    <row r="59" spans="2:112" ht="23.25">
      <c r="B59" s="5"/>
      <c r="C59" s="5"/>
      <c r="D59" s="5"/>
      <c r="E59" s="5"/>
      <c r="F59" s="5"/>
      <c r="G59" s="5"/>
      <c r="H59" s="5"/>
      <c r="I59" s="5"/>
      <c r="J59" s="5"/>
      <c r="K59" s="4"/>
      <c r="L59" s="4"/>
      <c r="M59" s="4"/>
      <c r="N59" s="4"/>
      <c r="O59" s="4">
        <f>_xlfn.SWITCH($D$4:$D$800,$Z$4,F59*$AA$4,$Z$5,F59*$AA$5,$Z$6,F59*$AA$6,$Z$7,F59*$AA$7,$Z$8,F59*$AA$8,$Z$9,F59*$AA$9,$Z$10,F59*$AA$10,$Z$11,F59*$AA$11,$Z$12,F59*$AA$12,$Z$13,F59*$AA$13,$Z$14,F59*$AA$14,$Z$15,F59*$AA$15,$Z$16,F59*$AA$16,$Z$17,F59*$AA$17,$Z$18,F59*$AA$18,$Z$19,F59*$AA$19,$Z$20,F59*$AA$20,$Z$21,F59*$AA$21,$Z$22,F59*$AA$22,$Z$23,F59*$AA$23,$Z$24,F59*$AA$24,$Z$25,F59*$AA$25,$Z$26,F59*$AA$26,$Z$27,F59*$AA$27,$Z$28,F59*$AA$28,$Z$29,F59*$AA$29,$Z$30,F59*$AA$30,$Z$31,F59*$AA$31,$Z$32,F59*$AA$32,$Z$33,F59*$AA$33,$Z$34,F59*$AA$34,$Z$35,F59*$AA$35,$Z$36,F59*$AA$36,$Z$37,F59*$AA$37,$Z$38,F59*$AA$38,$Z$39,F59*$AA$39,$Z$40,F59*$AA$40,$Z$41,F59*$AA$41,$Z$42,F59*$AA$42,$Z$43,F59*$AA$43,$Z$44,F59*$AA$44,$Z$45,F59*$AA$45,$Z$46,F59*$AA$46,$Z$47,F59*$AA$47,$Z$48,F59*$AA$48,$Z$49,F59*$AA$49,$Z$50,F59*$AA$50,$Z$51,F59*$AA$51,)</f>
        <v>0</v>
      </c>
      <c r="P59" s="4">
        <f>_xlfn.SWITCH($D$4:$D$800,$Z$4,G59*$AB$4,$Z$5,G59*$AB$5,$Z$6,G59*$AB$6,$Z$7,G59*$AB$7,$Z$8,G59*$AB$8,$Z$9,G59*$AB$9,$Z$10,G59*$AB$10,$Z$11,G59*$AB$11,$Z$12,G59*$AB$12,$Z$13,G59*$AB$13,$Z$14,G59*$AB$14,$Z$15,G59*$AB$15,$Z$16,G59*$AB$16,$Z$17,G59*$AB$17,$Z$18,G59*$AB$18,$Z$19,G59*$AB$19,$Z$20,G59*$AB$20,$Z$21,G59*$AB$21,$Z$22,G59*$AB$22,$Z$23,G59*$AB$23,$Z$24,G59*$AB$24,$Z$25,G59*$AB$25,$Z$26,G59*$AB$26,$Z$27,G59*$AB$27,$Z$28,G59*$AB$28,$Z$29,G59*$AB$29,$Z$30,G59*$AB$30,$Z$31,G59*$AB$31,$Z$32,G59*$AB$32,$Z$33,G59*$AB$33,$Z$34,G59*$AB$34,$Z$35,G59*$AB$35,$Z$36,G59*$AB$36,$Z$37,G59*$AB$37,$Z$38,G59*$AB$38,$Z$39,G59*$AB$39,$Z$40,G59*$AB$40,$Z$41,G59*$AB$41,$Z$42,G59*$AB$42,$Z$43,G59*$AB$43,$Z$44,G59*$AB$44,$Z$45,G59*$AB$45,$Z$46,G59*$AB$46,$Z$47,G59*$AB$47,$Z$48,G59*$AB$48,$Z$49,G59*$AB$49,$Z$50,G59*$AB$50,$Z$51,G59*$AB$51,)</f>
        <v>0</v>
      </c>
      <c r="Q59" s="4">
        <f>_xlfn.SWITCH($D$4:$D$800,$Z$4,H59*$AC$4,$Z$5,H59*$AC$5,$Z$6,H59*$AC$6,$Z$7,H59*$AC$7,$Z$8,H59*$AC$8,$Z$9,H59*$AC$9,$Z$10,H59*$AC$10,$Z$11,H59*$AC$11,$Z$12,H59*$AC$12,$Z$13,H59*$AC$13,$Z$14,H59*$AC$14,$Z$15,H59*$AC$15,$Z$16,H59*$AC$16,$Z$17,H59*$AC$17,$Z$18,H59*$AC$18,$Z$19,H59*$AC$19,$Z$20,H59*$AC$20,$Z$21,H59*$AC$21,$Z$22,H59*$AC$22,$Z$23,H59*$AC$23,$Z$24,H59*$AC$24,$Z$25,H59*$AC$25,$Z$26,H59*$AC$26,$Z$27,H59*$AC$27,$Z$28,H59*$AC$28,$Z$29,H59*$AC$29,$Z$30,H59*$AC$30,$Z$31,H59*$AC$31,$Z$32,H59*$AC$32,$Z$33,H59*$AC$33,$Z$34,H59*$AC$34,$Z$35,H59*$AC$35,$Z$36,H59*$AC$36,$Z$37,H59*$AC$37,$Z$38,H59*$AC$38,$Z$39,H59*$AC$39,$Z$40,H59*$AC$40,$Z$41,H59*$AC$41,$Z$42,H59*$AC$42,$Z$43,H59*$AC$43,$Z$44,H59*$AC$44,$Z$45,H59*$AC$45,$Z$46,H59*$AC$46,$Z$47,H59*$AC$47,$Z$48,H59*$AC$48,$Z$49,H59*$AC$49,$Z$50,H59*$AC$50,$Z$51,H59*$AC$51)</f>
        <v>0</v>
      </c>
      <c r="R59" s="4">
        <f>_xlfn.SWITCH($D$4:$D$800,$Z$4,I59*$AD$4,$Z$5,I59*$AD$5,$Z$6,I59*$AD$6,$Z$7,I59*$AD$7,$Z$8,I59*$AD$8,$Z$9,I59*$AD$9,$Z$10,I59*$AD$10,$Z$11,I59*$AD$11,$Z$12,I59*$AD$12,$Z$13,I59*$AD$13,$Z$14,I59*$AD$14,$Z$15,I59*$AD$15,$Z$16,I59*$AD$16,$Z$17,I59*$AD$17,$Z$18,I59*$AD$18,$Z$19,I59*$AD$19,$Z$20,I59*$AD$20,$Z$21,I59*$AD$21,$Z$22,I59*$AD$22,$Z$23,I59*$AD$23,$Z$24,I59*$AD$24,$Z$25,I59*$AD$25,$Z$26,I59*$AD$26,$Z$27,I59*$AD$27,$Z$28,I59*$AD$28,$Z$29,I59*$AD$29,$Z$30,I59*$AD$30,$Z$31,I59*$AD$31,$Z$32,I59*$AD$32,$Z$33,I59*$AD$33,$Z$34,I59*$AD$34,$Z$35,I59*$AD$35,$Z$36,I59*$AD$36,$Z$37,I59*$AD$37,$Z$38,I59*$AD$38,$Z$39,I59*$AD$39,$Z$40,I59*$AD$40,$Z$41,I59*$AD$41,$Z$42,I59*$AD$42,$Z$43,I59*$AD$43,$Z$44,I59*$AD$44,$Z$45,I59*$AD$45,$Z$46,I59*$AD$46,$Z$47,I59*$AD$47,$Z$48,I59*$AD$48,$Z$49,I59*$AD$49,$Z$50,I59*$AD$50,$Z$51,I59*$AD$51)</f>
        <v>0</v>
      </c>
      <c r="S59" s="4">
        <f>_xlfn.SWITCH($D$4:$D$800,$Z$4,J59*$AE$4,$Z$5,J59*$AE$5,$Z$6,J59*$AE$6,$Z$7,J59*$AE$7,$Z$8,J59*$AE$8,$Z$9,J59*$AE$9,$Z$10,J59*$AE$10,$Z$11,J59*$AE$11,$Z$12,J59*$AE$12,$Z$13,J59*$AE$13,$Z$14,J59*$AE$14,$Z$15,J59*$AE$15,$Z$16,J59*$AE$16,$Z$17,J59*$AE$17,$Z$18,J59*$AE$18,$Z$19,J59*$AE$19,$Z$20,J59*$AE$20,$Z$21,J59*$AE$21,$Z$22,J59*$AE$22,$Z$23,J59*$AE$23,$Z$24,J59*$AE$24,$Z$25,J59*$AE$25,$Z$26,J59*$AE$26,$Z$27,J59*$AE$27,$Z$28,J59*$AE$28,$Z$29,J59*$AE$29,$Z$30,J59*$AE$30,$Z$31,J59*$AE$31,$Z$32,J59*$AE$32,$Z$33,J59*$AE$33,$Z$34,J59*$AE$34,$Z$35,J59*$AE$35,$Z$36,J59*$AE$36,$Z$37,J59*$AE$37,$Z$38,J59*$AE$38,$Z$39,J59*$AE$39,$Z$40,J59*$AE$40,$Z$41,J59*$AE$41,$Z$42,J59*$AE$42,$Z$43,J59*$AE$43,$Z$44,J59*$AE$44,$Z$45,J59*$AE$45,$Z$46,J59*$AE$46,$Z$47,J59*$AE$47,$Z$48,J59*$AE$48,$Z$49,J59*$AE$49,$Z$50,J59*$AE$50,$Z$51,J59*$AE$51)</f>
        <v>0</v>
      </c>
      <c r="T59" s="5">
        <f>_xlfn.SWITCH($D$4:$D$800,$Z$4,K59*$AF$4,$Z$5,K59*$AF$5,$Z$6,K59*$AF$6,$Z$7,K59*$AF$7,$Z$8,K59*$AF$8,$Z$9,K59*$AF$9,$Z$10,K59*$AF$10,$Z$11,K59*$AF$11,$Z$12,K59*$AF$12,$Z$13,K59*$AF$13,$Z$14,K59*$AF$14,$Z$15,K59*$AF$15,$Z$16,K59*$AF$16,$Z$17,K59*$AF$17,$Z$18,K59*$AF$18,$Z$19,K59*$AF$19,$Z$20,K59*$AF$20,$Z$21,K59*$AF$21,$Z$22,K59*$AF$22,$Z$23,K59*$AF$23,$Z$24,K59*$AF$24,$Z$25,K59*$AF$25,$Z$26,K59*$AF$26,$Z$27,K59*$AF$27,$Z$28,K59*$AF$28,$Z$29,K59*$AF$29,$Z$30,K59*$AF$30,$Z$31,K59*$AF$31,$Z$32,K59*$AF$32,$Z$33,K59*$AF$33,$Z$34,K59*$AF$34,$Z$35,K59*$AF$35,$Z$36,K59*$AF$36,$Z$37,K59*$AF$37,$Z$38,K59*$AF$38,$Z$39,K59*$AF$39,$Z$40,K59*$AF$40,$Z$41,K59*$AF$41,$Z$42,K59*$AF$42,$Z$43,K59*$AF$43,$Z$44,K59*$AF$44,$Z$45,K59*$AF$45,$Z$46,K59*$AF$46,$Z$47,K59*$AF$47,$Z$48,K59*$AF$48,$Z$49,K59*$AF$49,$Z$50,K59*$AF$50,$Z$51,K59*$AF$51)</f>
        <v>0</v>
      </c>
      <c r="U59" s="5">
        <f>_xlfn.SWITCH($D$4:$D$800,$Z$4,L59*$AG$4,$Z$5,L59*$AG$5,$Z$6,L59*$AG$6,$Z$7,L59*$AG$7,$Z$8,L59*$AG$8,$Z$9,L59*$AG$9,$Z$10,L59*$AG$10,$Z$11,L59*$AG$11,$Z$12,L59*$AG$12,$Z$13,L59*$AG$13,$Z$14,L59*$AG$14,$Z$15,L59*$AG$15,$Z$16,L59*$AG$16,$Z$17,L59*$AG$17,$Z$18,L59*$AG$18,$Z$19,L59*$AG$19,$Z$20,L59*$AG$20,$Z$21,L59*$AG$21,$Z$22,L59*$AG$22,$Z$23,L59*$AG$23,$Z$24,L59*$AG$24,$Z$25,L59*$AG$25,$Z$26,L59*$AG$26,$Z$27,L59*$AG$27,$Z$28,L59*$AG$28,$Z$29,L59*$AG$29,$Z$30,L59*$AG$30,$Z$31,L59*$AG$31,$Z$32,L59*$AG$32,$Z$33,L59*$AG$33,$Z$34,L59*$AG$34,$Z$35,L59*$AG$35,$Z$36,L59*$AG$36,$Z$37,L59*$AG$37,$Z$38,L59*$AG$38,$Z$39,L59*$AG$39,$Z$40,L59*$AG$40,$Z$41,L59*$AG$41,$Z$42,L59*$AG$42,$Z$43,L59*$AG$43,$Z$44,L59*$AG$44,$Z$45,L59*$AG$45,$Z$46,L59*$AG$46,$Z$47,L59*$AG$47,$Z$48,L59*$AG$48,$Z$49,L59*$AG$49,$Z$50,L59*$AG$50,$Z$51,L59*$AG$51)</f>
        <v>0</v>
      </c>
      <c r="V59" s="5">
        <f>_xlfn.SWITCH($D$4:$D$800,$Z$4,M59*$AH$4,$Z$5,M59*$AH$5,$Z$6,M59*$AH$6,$Z$7,M59*$AH$7,$Z$8,M59*$AH$8,$Z$9,M59*$AH$9,$Z$10,M59*$AH$10,$Z$11,M59*$AH$11,$Z$12,M59*$AH$12,$Z$13,M59*$AH$13,$Z$14,M59*$AH$14,$Z$15,M59*$AH$15,$Z$16,M59*$AH$16,$Z$17,M59*$AH$17,$Z$18,M59*$AH$18,$Z$19,M59*$AH$19,$Z$20,M59*$AH$20,$Z$21,M59*$AH$21,$Z$22,M59*$AH$22,$Z$23,M59*$AH$23,$Z$24,M59*$AH$24,$Z$25,M59*$AH$25,$Z$26,M59*$AH$26,$Z$27,M59*$AH$27,$Z$28,M59*$AH$28,$Z$29,M59*$AH$29,$Z$30,M59*$AH$30,$Z$31,M59*$AH$31,$Z$32,M59*$AH$32,$Z$33,M59*$AH$33,$Z$34,M59*$AH$34,$Z$35,M59*$AH$35,$Z$36,M59*$AH$36,$Z$37,M59*$AH$37,$Z$38,M59*$AH$38,$Z$39,M59*$AH$39,$Z$40,M59*$AH$40,$Z$41,M59*$AH$41,$Z$42,M59*$AH$42,$Z$43,M59*$AH$43,$Z$44,M59*$AH$44,$Z$45,M59*$AH$45,$Z$46,M59*$AH$46,$Z$47,M59*$AH$47,$Z$48,M59*$AH$48,$Z$49,M59*$AH$49,$Z$50,M59*$AH$50,$Z$51,M59*$AH$51)</f>
        <v>0</v>
      </c>
      <c r="W59" s="5">
        <f>_xlfn.SWITCH($D$4:$D$800,$Z$4,N59*$AI$4,$Z$5,N59*$AI$5,$Z$6,N59*$AI$6,$Z$7,N59*$AI$7,$Z$8,N59*$AI$8,$Z$9,N59*$AI$9,$Z$10,N59*$AI$10,$Z$11,N59*$AI$11,$Z$12,N59*$AI$12,$Z$13,N59*$AI$13,$Z$14,N59*$AI$14,$Z$15,N59*$AI$15,$Z$16,N59*$AI$16,$Z$17,N59*$AI$17,$Z$18,N59*$AI$18,$Z$19,N59*$AI$19,$Z$20,N59*$AI$20,$Z$21,N59*$AI$21,$Z$22,N59*$AI$22,$Z$23,N59*$AI$23,$Z$24,N59*$AI$24,$Z$25,N59*$AI$25,$Z$26,N59*$AI$26,$Z$27,N59*$AI$27,$Z$28,N59*$AI$28,$Z$29,N59*$AI$29,$Z$30,N59*$AI$30,$Z$31,N59*$AI$31,$Z$32,N59*$AI$32,$Z$33,N59*$AI$33,$Z$34,N59*$AI$34,$Z$35,N59*$AI$35,$Z$36,N59*$AI$36,$Z$37,N59*$AI$37,$Z$38,N59*$AI$38,$Z$39,N59*$AI$39,$Z$40,N59*$AI$40,$Z$41,N59*$AI$41,$Z$42,N59*$AI$42,$Z$43,N59*$AI$43,$Z$44,N59*$AI$44,$Z$45,N59*$AI$45,$Z$46,N59*$AI$46,$Z$47,N59*$AI$47,$Z$48,N59*$AI$48,$Z$49,N59*$AI$49,$Z$50,N59*$AI$50,$Z$51,N59*$AI$51)</f>
        <v>0</v>
      </c>
      <c r="X59" s="5">
        <f>SUM(Tabella120581119312[[#This Row],[Quadrimestre nov22-feb23]:[Quadrimestre lug25-ott25]])</f>
        <v>0</v>
      </c>
      <c r="BT59" s="73"/>
      <c r="BU59" s="72" t="s">
        <v>233</v>
      </c>
      <c r="BV59" s="73" t="s">
        <v>234</v>
      </c>
      <c r="BW59" s="72" t="s">
        <v>224</v>
      </c>
      <c r="BX59" s="72"/>
      <c r="BY59" s="54"/>
      <c r="BZ59" s="52"/>
      <c r="CA59" s="52"/>
      <c r="CB59" s="52"/>
      <c r="CC59" s="52" t="s">
        <v>122</v>
      </c>
      <c r="CD59" s="52" t="s">
        <v>122</v>
      </c>
      <c r="CE59" s="52" t="s">
        <v>122</v>
      </c>
      <c r="CF59" s="52" t="s">
        <v>122</v>
      </c>
      <c r="CG59" s="52" t="s">
        <v>122</v>
      </c>
      <c r="CH59" s="52" t="s">
        <v>122</v>
      </c>
      <c r="CI59" s="52" t="s">
        <v>122</v>
      </c>
      <c r="CJ59" s="52" t="s">
        <v>122</v>
      </c>
      <c r="CK59" s="52" t="s">
        <v>122</v>
      </c>
      <c r="CL59" s="52" t="s">
        <v>122</v>
      </c>
      <c r="CM59" s="52" t="s">
        <v>122</v>
      </c>
      <c r="CN59" s="52" t="s">
        <v>122</v>
      </c>
      <c r="CO59" s="52"/>
      <c r="CP59" s="52"/>
      <c r="CQ59" s="52"/>
      <c r="CR59" s="66"/>
      <c r="CS59" s="53">
        <f>IF(BZ59="X",$DH59/COUNTA($BZ59:$CQ59),0) +  IF(CA59="X",$DH59/COUNTA($BZ59:$CQ59),0)</f>
        <v>0</v>
      </c>
      <c r="CT59" s="53">
        <f>IF(CB59="X",$DH59/COUNTA($BZ59:$CQ59),0) +  IF(CC59="X",$DH59/COUNTA($BZ59:$CQ59),0)</f>
        <v>0</v>
      </c>
      <c r="CU59" s="53">
        <f>IF(CD59="X",$DH59/COUNTA($BZ59:$CQ59),0) +  IF(CE59="X",$DH59/COUNTA($BZ59:$CQ59),0)</f>
        <v>0</v>
      </c>
      <c r="CV59" s="53">
        <f>IF(CF59="X",$DH59/COUNTA($BZ59:$CQ59),0) +  IF(CG59="X",$DH59/COUNTA($BZ59:$CQ59),0)</f>
        <v>0</v>
      </c>
      <c r="CW59" s="53">
        <f>IF(CH59="X",$DH59/COUNTA($BZ59:$CQ59),0) +  IF(CI59="X",$DH59/COUNTA($BZ59:$CQ59),0)</f>
        <v>0</v>
      </c>
      <c r="CX59" s="53">
        <f>IF(CJ59="X",$DH59/COUNTA($BZ59:$CQ59),0) +  IF(CK59="X",$DH59/COUNTA($BZ59:$CQ59),0)</f>
        <v>0</v>
      </c>
      <c r="CY59" s="53">
        <f>IF(CL59="X",$DH59/COUNTA($BZ59:$CQ59),0) +  IF(CM59="X",$DH59/COUNTA($BZ59:$CQ59),0)</f>
        <v>0</v>
      </c>
      <c r="CZ59" s="53">
        <f>IF(CN59="X",$DH59/COUNTA($BZ59:$CQ59),0) +  IF(CO59="X",$DH59/COUNTA($BZ59:$CQ59),0)</f>
        <v>0</v>
      </c>
      <c r="DA59" s="53">
        <f>IF(CP59="X",$DH59/COUNTA($BZ59:$CQ59),0) +  IF(CQ59="X",$DH59/COUNTA($BZ59:$CQ59),0)</f>
        <v>0</v>
      </c>
      <c r="DB59" s="67">
        <f>SUM(CS59:DA59)</f>
        <v>0</v>
      </c>
      <c r="DC59" s="57"/>
      <c r="DE59" s="66"/>
      <c r="DF59" s="106">
        <f t="shared" si="12"/>
        <v>0</v>
      </c>
      <c r="DG59" s="66"/>
      <c r="DH59" s="104">
        <f>DF59*UniPerugia!$B$4</f>
        <v>0</v>
      </c>
    </row>
    <row r="60" spans="2:112" ht="23.25">
      <c r="B60" s="5"/>
      <c r="C60" s="5"/>
      <c r="D60" s="5"/>
      <c r="E60" s="5"/>
      <c r="F60" s="5"/>
      <c r="G60" s="5"/>
      <c r="H60" s="5"/>
      <c r="I60" s="5"/>
      <c r="J60" s="5"/>
      <c r="K60" s="4"/>
      <c r="L60" s="4"/>
      <c r="M60" s="4"/>
      <c r="N60" s="4"/>
      <c r="O60" s="4">
        <f>_xlfn.SWITCH($D$4:$D$800,$Z$4,F60*$AA$4,$Z$5,F60*$AA$5,$Z$6,F60*$AA$6,$Z$7,F60*$AA$7,$Z$8,F60*$AA$8,$Z$9,F60*$AA$9,$Z$10,F60*$AA$10,$Z$11,F60*$AA$11,$Z$12,F60*$AA$12,$Z$13,F60*$AA$13,$Z$14,F60*$AA$14,$Z$15,F60*$AA$15,$Z$16,F60*$AA$16,$Z$17,F60*$AA$17,$Z$18,F60*$AA$18,$Z$19,F60*$AA$19,$Z$20,F60*$AA$20,$Z$21,F60*$AA$21,$Z$22,F60*$AA$22,$Z$23,F60*$AA$23,$Z$24,F60*$AA$24,$Z$25,F60*$AA$25,$Z$26,F60*$AA$26,$Z$27,F60*$AA$27,$Z$28,F60*$AA$28,$Z$29,F60*$AA$29,$Z$30,F60*$AA$30,$Z$31,F60*$AA$31,$Z$32,F60*$AA$32,$Z$33,F60*$AA$33,$Z$34,F60*$AA$34,$Z$35,F60*$AA$35,$Z$36,F60*$AA$36,$Z$37,F60*$AA$37,$Z$38,F60*$AA$38,$Z$39,F60*$AA$39,$Z$40,F60*$AA$40,$Z$41,F60*$AA$41,$Z$42,F60*$AA$42,$Z$43,F60*$AA$43,$Z$44,F60*$AA$44,$Z$45,F60*$AA$45,$Z$46,F60*$AA$46,$Z$47,F60*$AA$47,$Z$48,F60*$AA$48,$Z$49,F60*$AA$49,$Z$50,F60*$AA$50,$Z$51,F60*$AA$51,)</f>
        <v>0</v>
      </c>
      <c r="P60" s="4">
        <f>_xlfn.SWITCH($D$4:$D$800,$Z$4,G60*$AB$4,$Z$5,G60*$AB$5,$Z$6,G60*$AB$6,$Z$7,G60*$AB$7,$Z$8,G60*$AB$8,$Z$9,G60*$AB$9,$Z$10,G60*$AB$10,$Z$11,G60*$AB$11,$Z$12,G60*$AB$12,$Z$13,G60*$AB$13,$Z$14,G60*$AB$14,$Z$15,G60*$AB$15,$Z$16,G60*$AB$16,$Z$17,G60*$AB$17,$Z$18,G60*$AB$18,$Z$19,G60*$AB$19,$Z$20,G60*$AB$20,$Z$21,G60*$AB$21,$Z$22,G60*$AB$22,$Z$23,G60*$AB$23,$Z$24,G60*$AB$24,$Z$25,G60*$AB$25,$Z$26,G60*$AB$26,$Z$27,G60*$AB$27,$Z$28,G60*$AB$28,$Z$29,G60*$AB$29,$Z$30,G60*$AB$30,$Z$31,G60*$AB$31,$Z$32,G60*$AB$32,$Z$33,G60*$AB$33,$Z$34,G60*$AB$34,$Z$35,G60*$AB$35,$Z$36,G60*$AB$36,$Z$37,G60*$AB$37,$Z$38,G60*$AB$38,$Z$39,G60*$AB$39,$Z$40,G60*$AB$40,$Z$41,G60*$AB$41,$Z$42,G60*$AB$42,$Z$43,G60*$AB$43,$Z$44,G60*$AB$44,$Z$45,G60*$AB$45,$Z$46,G60*$AB$46,$Z$47,G60*$AB$47,$Z$48,G60*$AB$48,$Z$49,G60*$AB$49,$Z$50,G60*$AB$50,$Z$51,G60*$AB$51,)</f>
        <v>0</v>
      </c>
      <c r="Q60" s="4">
        <f>_xlfn.SWITCH($D$4:$D$800,$Z$4,H60*$AC$4,$Z$5,H60*$AC$5,$Z$6,H60*$AC$6,$Z$7,H60*$AC$7,$Z$8,H60*$AC$8,$Z$9,H60*$AC$9,$Z$10,H60*$AC$10,$Z$11,H60*$AC$11,$Z$12,H60*$AC$12,$Z$13,H60*$AC$13,$Z$14,H60*$AC$14,$Z$15,H60*$AC$15,$Z$16,H60*$AC$16,$Z$17,H60*$AC$17,$Z$18,H60*$AC$18,$Z$19,H60*$AC$19,$Z$20,H60*$AC$20,$Z$21,H60*$AC$21,$Z$22,H60*$AC$22,$Z$23,H60*$AC$23,$Z$24,H60*$AC$24,$Z$25,H60*$AC$25,$Z$26,H60*$AC$26,$Z$27,H60*$AC$27,$Z$28,H60*$AC$28,$Z$29,H60*$AC$29,$Z$30,H60*$AC$30,$Z$31,H60*$AC$31,$Z$32,H60*$AC$32,$Z$33,H60*$AC$33,$Z$34,H60*$AC$34,$Z$35,H60*$AC$35,$Z$36,H60*$AC$36,$Z$37,H60*$AC$37,$Z$38,H60*$AC$38,$Z$39,H60*$AC$39,$Z$40,H60*$AC$40,$Z$41,H60*$AC$41,$Z$42,H60*$AC$42,$Z$43,H60*$AC$43,$Z$44,H60*$AC$44,$Z$45,H60*$AC$45,$Z$46,H60*$AC$46,$Z$47,H60*$AC$47,$Z$48,H60*$AC$48,$Z$49,H60*$AC$49,$Z$50,H60*$AC$50,$Z$51,H60*$AC$51)</f>
        <v>0</v>
      </c>
      <c r="R60" s="4">
        <f>_xlfn.SWITCH($D$4:$D$800,$Z$4,I60*$AD$4,$Z$5,I60*$AD$5,$Z$6,I60*$AD$6,$Z$7,I60*$AD$7,$Z$8,I60*$AD$8,$Z$9,I60*$AD$9,$Z$10,I60*$AD$10,$Z$11,I60*$AD$11,$Z$12,I60*$AD$12,$Z$13,I60*$AD$13,$Z$14,I60*$AD$14,$Z$15,I60*$AD$15,$Z$16,I60*$AD$16,$Z$17,I60*$AD$17,$Z$18,I60*$AD$18,$Z$19,I60*$AD$19,$Z$20,I60*$AD$20,$Z$21,I60*$AD$21,$Z$22,I60*$AD$22,$Z$23,I60*$AD$23,$Z$24,I60*$AD$24,$Z$25,I60*$AD$25,$Z$26,I60*$AD$26,$Z$27,I60*$AD$27,$Z$28,I60*$AD$28,$Z$29,I60*$AD$29,$Z$30,I60*$AD$30,$Z$31,I60*$AD$31,$Z$32,I60*$AD$32,$Z$33,I60*$AD$33,$Z$34,I60*$AD$34,$Z$35,I60*$AD$35,$Z$36,I60*$AD$36,$Z$37,I60*$AD$37,$Z$38,I60*$AD$38,$Z$39,I60*$AD$39,$Z$40,I60*$AD$40,$Z$41,I60*$AD$41,$Z$42,I60*$AD$42,$Z$43,I60*$AD$43,$Z$44,I60*$AD$44,$Z$45,I60*$AD$45,$Z$46,I60*$AD$46,$Z$47,I60*$AD$47,$Z$48,I60*$AD$48,$Z$49,I60*$AD$49,$Z$50,I60*$AD$50,$Z$51,I60*$AD$51)</f>
        <v>0</v>
      </c>
      <c r="S60" s="4">
        <f>_xlfn.SWITCH($D$4:$D$800,$Z$4,J60*$AE$4,$Z$5,J60*$AE$5,$Z$6,J60*$AE$6,$Z$7,J60*$AE$7,$Z$8,J60*$AE$8,$Z$9,J60*$AE$9,$Z$10,J60*$AE$10,$Z$11,J60*$AE$11,$Z$12,J60*$AE$12,$Z$13,J60*$AE$13,$Z$14,J60*$AE$14,$Z$15,J60*$AE$15,$Z$16,J60*$AE$16,$Z$17,J60*$AE$17,$Z$18,J60*$AE$18,$Z$19,J60*$AE$19,$Z$20,J60*$AE$20,$Z$21,J60*$AE$21,$Z$22,J60*$AE$22,$Z$23,J60*$AE$23,$Z$24,J60*$AE$24,$Z$25,J60*$AE$25,$Z$26,J60*$AE$26,$Z$27,J60*$AE$27,$Z$28,J60*$AE$28,$Z$29,J60*$AE$29,$Z$30,J60*$AE$30,$Z$31,J60*$AE$31,$Z$32,J60*$AE$32,$Z$33,J60*$AE$33,$Z$34,J60*$AE$34,$Z$35,J60*$AE$35,$Z$36,J60*$AE$36,$Z$37,J60*$AE$37,$Z$38,J60*$AE$38,$Z$39,J60*$AE$39,$Z$40,J60*$AE$40,$Z$41,J60*$AE$41,$Z$42,J60*$AE$42,$Z$43,J60*$AE$43,$Z$44,J60*$AE$44,$Z$45,J60*$AE$45,$Z$46,J60*$AE$46,$Z$47,J60*$AE$47,$Z$48,J60*$AE$48,$Z$49,J60*$AE$49,$Z$50,J60*$AE$50,$Z$51,J60*$AE$51)</f>
        <v>0</v>
      </c>
      <c r="T60" s="5">
        <f>_xlfn.SWITCH($D$4:$D$800,$Z$4,K60*$AF$4,$Z$5,K60*$AF$5,$Z$6,K60*$AF$6,$Z$7,K60*$AF$7,$Z$8,K60*$AF$8,$Z$9,K60*$AF$9,$Z$10,K60*$AF$10,$Z$11,K60*$AF$11,$Z$12,K60*$AF$12,$Z$13,K60*$AF$13,$Z$14,K60*$AF$14,$Z$15,K60*$AF$15,$Z$16,K60*$AF$16,$Z$17,K60*$AF$17,$Z$18,K60*$AF$18,$Z$19,K60*$AF$19,$Z$20,K60*$AF$20,$Z$21,K60*$AF$21,$Z$22,K60*$AF$22,$Z$23,K60*$AF$23,$Z$24,K60*$AF$24,$Z$25,K60*$AF$25,$Z$26,K60*$AF$26,$Z$27,K60*$AF$27,$Z$28,K60*$AF$28,$Z$29,K60*$AF$29,$Z$30,K60*$AF$30,$Z$31,K60*$AF$31,$Z$32,K60*$AF$32,$Z$33,K60*$AF$33,$Z$34,K60*$AF$34,$Z$35,K60*$AF$35,$Z$36,K60*$AF$36,$Z$37,K60*$AF$37,$Z$38,K60*$AF$38,$Z$39,K60*$AF$39,$Z$40,K60*$AF$40,$Z$41,K60*$AF$41,$Z$42,K60*$AF$42,$Z$43,K60*$AF$43,$Z$44,K60*$AF$44,$Z$45,K60*$AF$45,$Z$46,K60*$AF$46,$Z$47,K60*$AF$47,$Z$48,K60*$AF$48,$Z$49,K60*$AF$49,$Z$50,K60*$AF$50,$Z$51,K60*$AF$51)</f>
        <v>0</v>
      </c>
      <c r="U60" s="5">
        <f>_xlfn.SWITCH($D$4:$D$800,$Z$4,L60*$AG$4,$Z$5,L60*$AG$5,$Z$6,L60*$AG$6,$Z$7,L60*$AG$7,$Z$8,L60*$AG$8,$Z$9,L60*$AG$9,$Z$10,L60*$AG$10,$Z$11,L60*$AG$11,$Z$12,L60*$AG$12,$Z$13,L60*$AG$13,$Z$14,L60*$AG$14,$Z$15,L60*$AG$15,$Z$16,L60*$AG$16,$Z$17,L60*$AG$17,$Z$18,L60*$AG$18,$Z$19,L60*$AG$19,$Z$20,L60*$AG$20,$Z$21,L60*$AG$21,$Z$22,L60*$AG$22,$Z$23,L60*$AG$23,$Z$24,L60*$AG$24,$Z$25,L60*$AG$25,$Z$26,L60*$AG$26,$Z$27,L60*$AG$27,$Z$28,L60*$AG$28,$Z$29,L60*$AG$29,$Z$30,L60*$AG$30,$Z$31,L60*$AG$31,$Z$32,L60*$AG$32,$Z$33,L60*$AG$33,$Z$34,L60*$AG$34,$Z$35,L60*$AG$35,$Z$36,L60*$AG$36,$Z$37,L60*$AG$37,$Z$38,L60*$AG$38,$Z$39,L60*$AG$39,$Z$40,L60*$AG$40,$Z$41,L60*$AG$41,$Z$42,L60*$AG$42,$Z$43,L60*$AG$43,$Z$44,L60*$AG$44,$Z$45,L60*$AG$45,$Z$46,L60*$AG$46,$Z$47,L60*$AG$47,$Z$48,L60*$AG$48,$Z$49,L60*$AG$49,$Z$50,L60*$AG$50,$Z$51,L60*$AG$51)</f>
        <v>0</v>
      </c>
      <c r="V60" s="5">
        <f>_xlfn.SWITCH($D$4:$D$800,$Z$4,M60*$AH$4,$Z$5,M60*$AH$5,$Z$6,M60*$AH$6,$Z$7,M60*$AH$7,$Z$8,M60*$AH$8,$Z$9,M60*$AH$9,$Z$10,M60*$AH$10,$Z$11,M60*$AH$11,$Z$12,M60*$AH$12,$Z$13,M60*$AH$13,$Z$14,M60*$AH$14,$Z$15,M60*$AH$15,$Z$16,M60*$AH$16,$Z$17,M60*$AH$17,$Z$18,M60*$AH$18,$Z$19,M60*$AH$19,$Z$20,M60*$AH$20,$Z$21,M60*$AH$21,$Z$22,M60*$AH$22,$Z$23,M60*$AH$23,$Z$24,M60*$AH$24,$Z$25,M60*$AH$25,$Z$26,M60*$AH$26,$Z$27,M60*$AH$27,$Z$28,M60*$AH$28,$Z$29,M60*$AH$29,$Z$30,M60*$AH$30,$Z$31,M60*$AH$31,$Z$32,M60*$AH$32,$Z$33,M60*$AH$33,$Z$34,M60*$AH$34,$Z$35,M60*$AH$35,$Z$36,M60*$AH$36,$Z$37,M60*$AH$37,$Z$38,M60*$AH$38,$Z$39,M60*$AH$39,$Z$40,M60*$AH$40,$Z$41,M60*$AH$41,$Z$42,M60*$AH$42,$Z$43,M60*$AH$43,$Z$44,M60*$AH$44,$Z$45,M60*$AH$45,$Z$46,M60*$AH$46,$Z$47,M60*$AH$47,$Z$48,M60*$AH$48,$Z$49,M60*$AH$49,$Z$50,M60*$AH$50,$Z$51,M60*$AH$51)</f>
        <v>0</v>
      </c>
      <c r="W60" s="5">
        <f>_xlfn.SWITCH($D$4:$D$800,$Z$4,N60*$AI$4,$Z$5,N60*$AI$5,$Z$6,N60*$AI$6,$Z$7,N60*$AI$7,$Z$8,N60*$AI$8,$Z$9,N60*$AI$9,$Z$10,N60*$AI$10,$Z$11,N60*$AI$11,$Z$12,N60*$AI$12,$Z$13,N60*$AI$13,$Z$14,N60*$AI$14,$Z$15,N60*$AI$15,$Z$16,N60*$AI$16,$Z$17,N60*$AI$17,$Z$18,N60*$AI$18,$Z$19,N60*$AI$19,$Z$20,N60*$AI$20,$Z$21,N60*$AI$21,$Z$22,N60*$AI$22,$Z$23,N60*$AI$23,$Z$24,N60*$AI$24,$Z$25,N60*$AI$25,$Z$26,N60*$AI$26,$Z$27,N60*$AI$27,$Z$28,N60*$AI$28,$Z$29,N60*$AI$29,$Z$30,N60*$AI$30,$Z$31,N60*$AI$31,$Z$32,N60*$AI$32,$Z$33,N60*$AI$33,$Z$34,N60*$AI$34,$Z$35,N60*$AI$35,$Z$36,N60*$AI$36,$Z$37,N60*$AI$37,$Z$38,N60*$AI$38,$Z$39,N60*$AI$39,$Z$40,N60*$AI$40,$Z$41,N60*$AI$41,$Z$42,N60*$AI$42,$Z$43,N60*$AI$43,$Z$44,N60*$AI$44,$Z$45,N60*$AI$45,$Z$46,N60*$AI$46,$Z$47,N60*$AI$47,$Z$48,N60*$AI$48,$Z$49,N60*$AI$49,$Z$50,N60*$AI$50,$Z$51,N60*$AI$51)</f>
        <v>0</v>
      </c>
      <c r="X60" s="5">
        <f>SUM(Tabella120581119312[[#This Row],[Quadrimestre nov22-feb23]:[Quadrimestre lug25-ott25]])</f>
        <v>0</v>
      </c>
      <c r="BT60" s="73"/>
      <c r="BU60" s="72" t="s">
        <v>235</v>
      </c>
      <c r="BV60" s="73" t="s">
        <v>236</v>
      </c>
      <c r="BW60" s="72" t="s">
        <v>224</v>
      </c>
      <c r="BX60" s="72"/>
      <c r="BY60" s="54"/>
      <c r="BZ60" s="52"/>
      <c r="CA60" s="52"/>
      <c r="CB60" s="52"/>
      <c r="CC60" s="52" t="s">
        <v>122</v>
      </c>
      <c r="CD60" s="52" t="s">
        <v>122</v>
      </c>
      <c r="CE60" s="52" t="s">
        <v>122</v>
      </c>
      <c r="CF60" s="52" t="s">
        <v>122</v>
      </c>
      <c r="CG60" s="52" t="s">
        <v>122</v>
      </c>
      <c r="CH60" s="52" t="s">
        <v>122</v>
      </c>
      <c r="CI60" s="52" t="s">
        <v>122</v>
      </c>
      <c r="CJ60" s="52" t="s">
        <v>122</v>
      </c>
      <c r="CK60" s="52" t="s">
        <v>122</v>
      </c>
      <c r="CL60" s="52" t="s">
        <v>122</v>
      </c>
      <c r="CM60" s="52" t="s">
        <v>122</v>
      </c>
      <c r="CN60" s="52" t="s">
        <v>122</v>
      </c>
      <c r="CO60" s="52"/>
      <c r="CP60" s="52"/>
      <c r="CQ60" s="52"/>
      <c r="CR60" s="66"/>
      <c r="CS60" s="53">
        <f>IF(BZ60="X",$DH60/COUNTA($BZ60:$CQ60),0) +  IF(CA60="X",$DH60/COUNTA($BZ60:$CQ60),0)</f>
        <v>0</v>
      </c>
      <c r="CT60" s="53">
        <f>IF(CB60="X",$DH60/COUNTA($BZ60:$CQ60),0) +  IF(CC60="X",$DH60/COUNTA($BZ60:$CQ60),0)</f>
        <v>0</v>
      </c>
      <c r="CU60" s="53">
        <f>IF(CD60="X",$DH60/COUNTA($BZ60:$CQ60),0) +  IF(CE60="X",$DH60/COUNTA($BZ60:$CQ60),0)</f>
        <v>0</v>
      </c>
      <c r="CV60" s="53">
        <f>IF(CF60="X",$DH60/COUNTA($BZ60:$CQ60),0) +  IF(CG60="X",$DH60/COUNTA($BZ60:$CQ60),0)</f>
        <v>0</v>
      </c>
      <c r="CW60" s="53">
        <f>IF(CH60="X",$DH60/COUNTA($BZ60:$CQ60),0) +  IF(CI60="X",$DH60/COUNTA($BZ60:$CQ60),0)</f>
        <v>0</v>
      </c>
      <c r="CX60" s="53">
        <f>IF(CJ60="X",$DH60/COUNTA($BZ60:$CQ60),0) +  IF(CK60="X",$DH60/COUNTA($BZ60:$CQ60),0)</f>
        <v>0</v>
      </c>
      <c r="CY60" s="53">
        <f>IF(CL60="X",$DH60/COUNTA($BZ60:$CQ60),0) +  IF(CM60="X",$DH60/COUNTA($BZ60:$CQ60),0)</f>
        <v>0</v>
      </c>
      <c r="CZ60" s="53">
        <f>IF(CN60="X",$DH60/COUNTA($BZ60:$CQ60),0) +  IF(CO60="X",$DH60/COUNTA($BZ60:$CQ60),0)</f>
        <v>0</v>
      </c>
      <c r="DA60" s="53">
        <f>IF(CP60="X",$DH60/COUNTA($BZ60:$CQ60),0) +  IF(CQ60="X",$DH60/COUNTA($BZ60:$CQ60),0)</f>
        <v>0</v>
      </c>
      <c r="DB60" s="67">
        <f>SUM(CS60:DA60)</f>
        <v>0</v>
      </c>
      <c r="DC60" s="57"/>
      <c r="DE60" s="66"/>
      <c r="DF60" s="106">
        <f t="shared" si="12"/>
        <v>0</v>
      </c>
      <c r="DG60" s="66"/>
      <c r="DH60" s="104">
        <f>DF60*UniPerugia!$B$4</f>
        <v>0</v>
      </c>
    </row>
    <row r="61" spans="2:112" ht="23.25">
      <c r="B61" s="5"/>
      <c r="C61" s="5"/>
      <c r="D61" s="5"/>
      <c r="E61" s="5"/>
      <c r="F61" s="5"/>
      <c r="G61" s="5"/>
      <c r="H61" s="5"/>
      <c r="I61" s="5"/>
      <c r="J61" s="5"/>
      <c r="K61" s="4"/>
      <c r="L61" s="4"/>
      <c r="M61" s="4"/>
      <c r="N61" s="4"/>
      <c r="O61" s="4">
        <f>_xlfn.SWITCH($D$4:$D$800,$Z$4,F61*$AA$4,$Z$5,F61*$AA$5,$Z$6,F61*$AA$6,$Z$7,F61*$AA$7,$Z$8,F61*$AA$8,$Z$9,F61*$AA$9,$Z$10,F61*$AA$10,$Z$11,F61*$AA$11,$Z$12,F61*$AA$12,$Z$13,F61*$AA$13,$Z$14,F61*$AA$14,$Z$15,F61*$AA$15,$Z$16,F61*$AA$16,$Z$17,F61*$AA$17,$Z$18,F61*$AA$18,$Z$19,F61*$AA$19,$Z$20,F61*$AA$20,$Z$21,F61*$AA$21,$Z$22,F61*$AA$22,$Z$23,F61*$AA$23,$Z$24,F61*$AA$24,$Z$25,F61*$AA$25,$Z$26,F61*$AA$26,$Z$27,F61*$AA$27,$Z$28,F61*$AA$28,$Z$29,F61*$AA$29,$Z$30,F61*$AA$30,$Z$31,F61*$AA$31,$Z$32,F61*$AA$32,$Z$33,F61*$AA$33,$Z$34,F61*$AA$34,$Z$35,F61*$AA$35,$Z$36,F61*$AA$36,$Z$37,F61*$AA$37,$Z$38,F61*$AA$38,$Z$39,F61*$AA$39,$Z$40,F61*$AA$40,$Z$41,F61*$AA$41,$Z$42,F61*$AA$42,$Z$43,F61*$AA$43,$Z$44,F61*$AA$44,$Z$45,F61*$AA$45,$Z$46,F61*$AA$46,$Z$47,F61*$AA$47,$Z$48,F61*$AA$48,$Z$49,F61*$AA$49,$Z$50,F61*$AA$50,$Z$51,F61*$AA$51,)</f>
        <v>0</v>
      </c>
      <c r="P61" s="4">
        <f>_xlfn.SWITCH($D$4:$D$800,$Z$4,G61*$AB$4,$Z$5,G61*$AB$5,$Z$6,G61*$AB$6,$Z$7,G61*$AB$7,$Z$8,G61*$AB$8,$Z$9,G61*$AB$9,$Z$10,G61*$AB$10,$Z$11,G61*$AB$11,$Z$12,G61*$AB$12,$Z$13,G61*$AB$13,$Z$14,G61*$AB$14,$Z$15,G61*$AB$15,$Z$16,G61*$AB$16,$Z$17,G61*$AB$17,$Z$18,G61*$AB$18,$Z$19,G61*$AB$19,$Z$20,G61*$AB$20,$Z$21,G61*$AB$21,$Z$22,G61*$AB$22,$Z$23,G61*$AB$23,$Z$24,G61*$AB$24,$Z$25,G61*$AB$25,$Z$26,G61*$AB$26,$Z$27,G61*$AB$27,$Z$28,G61*$AB$28,$Z$29,G61*$AB$29,$Z$30,G61*$AB$30,$Z$31,G61*$AB$31,$Z$32,G61*$AB$32,$Z$33,G61*$AB$33,$Z$34,G61*$AB$34,$Z$35,G61*$AB$35,$Z$36,G61*$AB$36,$Z$37,G61*$AB$37,$Z$38,G61*$AB$38,$Z$39,G61*$AB$39,$Z$40,G61*$AB$40,$Z$41,G61*$AB$41,$Z$42,G61*$AB$42,$Z$43,G61*$AB$43,$Z$44,G61*$AB$44,$Z$45,G61*$AB$45,$Z$46,G61*$AB$46,$Z$47,G61*$AB$47,$Z$48,G61*$AB$48,$Z$49,G61*$AB$49,$Z$50,G61*$AB$50,$Z$51,G61*$AB$51,)</f>
        <v>0</v>
      </c>
      <c r="Q61" s="4">
        <f>_xlfn.SWITCH($D$4:$D$800,$Z$4,H61*$AC$4,$Z$5,H61*$AC$5,$Z$6,H61*$AC$6,$Z$7,H61*$AC$7,$Z$8,H61*$AC$8,$Z$9,H61*$AC$9,$Z$10,H61*$AC$10,$Z$11,H61*$AC$11,$Z$12,H61*$AC$12,$Z$13,H61*$AC$13,$Z$14,H61*$AC$14,$Z$15,H61*$AC$15,$Z$16,H61*$AC$16,$Z$17,H61*$AC$17,$Z$18,H61*$AC$18,$Z$19,H61*$AC$19,$Z$20,H61*$AC$20,$Z$21,H61*$AC$21,$Z$22,H61*$AC$22,$Z$23,H61*$AC$23,$Z$24,H61*$AC$24,$Z$25,H61*$AC$25,$Z$26,H61*$AC$26,$Z$27,H61*$AC$27,$Z$28,H61*$AC$28,$Z$29,H61*$AC$29,$Z$30,H61*$AC$30,$Z$31,H61*$AC$31,$Z$32,H61*$AC$32,$Z$33,H61*$AC$33,$Z$34,H61*$AC$34,$Z$35,H61*$AC$35,$Z$36,H61*$AC$36,$Z$37,H61*$AC$37,$Z$38,H61*$AC$38,$Z$39,H61*$AC$39,$Z$40,H61*$AC$40,$Z$41,H61*$AC$41,$Z$42,H61*$AC$42,$Z$43,H61*$AC$43,$Z$44,H61*$AC$44,$Z$45,H61*$AC$45,$Z$46,H61*$AC$46,$Z$47,H61*$AC$47,$Z$48,H61*$AC$48,$Z$49,H61*$AC$49,$Z$50,H61*$AC$50,$Z$51,H61*$AC$51)</f>
        <v>0</v>
      </c>
      <c r="R61" s="4">
        <f>_xlfn.SWITCH($D$4:$D$800,$Z$4,I61*$AD$4,$Z$5,I61*$AD$5,$Z$6,I61*$AD$6,$Z$7,I61*$AD$7,$Z$8,I61*$AD$8,$Z$9,I61*$AD$9,$Z$10,I61*$AD$10,$Z$11,I61*$AD$11,$Z$12,I61*$AD$12,$Z$13,I61*$AD$13,$Z$14,I61*$AD$14,$Z$15,I61*$AD$15,$Z$16,I61*$AD$16,$Z$17,I61*$AD$17,$Z$18,I61*$AD$18,$Z$19,I61*$AD$19,$Z$20,I61*$AD$20,$Z$21,I61*$AD$21,$Z$22,I61*$AD$22,$Z$23,I61*$AD$23,$Z$24,I61*$AD$24,$Z$25,I61*$AD$25,$Z$26,I61*$AD$26,$Z$27,I61*$AD$27,$Z$28,I61*$AD$28,$Z$29,I61*$AD$29,$Z$30,I61*$AD$30,$Z$31,I61*$AD$31,$Z$32,I61*$AD$32,$Z$33,I61*$AD$33,$Z$34,I61*$AD$34,$Z$35,I61*$AD$35,$Z$36,I61*$AD$36,$Z$37,I61*$AD$37,$Z$38,I61*$AD$38,$Z$39,I61*$AD$39,$Z$40,I61*$AD$40,$Z$41,I61*$AD$41,$Z$42,I61*$AD$42,$Z$43,I61*$AD$43,$Z$44,I61*$AD$44,$Z$45,I61*$AD$45,$Z$46,I61*$AD$46,$Z$47,I61*$AD$47,$Z$48,I61*$AD$48,$Z$49,I61*$AD$49,$Z$50,I61*$AD$50,$Z$51,I61*$AD$51)</f>
        <v>0</v>
      </c>
      <c r="S61" s="4">
        <f>_xlfn.SWITCH($D$4:$D$800,$Z$4,J61*$AE$4,$Z$5,J61*$AE$5,$Z$6,J61*$AE$6,$Z$7,J61*$AE$7,$Z$8,J61*$AE$8,$Z$9,J61*$AE$9,$Z$10,J61*$AE$10,$Z$11,J61*$AE$11,$Z$12,J61*$AE$12,$Z$13,J61*$AE$13,$Z$14,J61*$AE$14,$Z$15,J61*$AE$15,$Z$16,J61*$AE$16,$Z$17,J61*$AE$17,$Z$18,J61*$AE$18,$Z$19,J61*$AE$19,$Z$20,J61*$AE$20,$Z$21,J61*$AE$21,$Z$22,J61*$AE$22,$Z$23,J61*$AE$23,$Z$24,J61*$AE$24,$Z$25,J61*$AE$25,$Z$26,J61*$AE$26,$Z$27,J61*$AE$27,$Z$28,J61*$AE$28,$Z$29,J61*$AE$29,$Z$30,J61*$AE$30,$Z$31,J61*$AE$31,$Z$32,J61*$AE$32,$Z$33,J61*$AE$33,$Z$34,J61*$AE$34,$Z$35,J61*$AE$35,$Z$36,J61*$AE$36,$Z$37,J61*$AE$37,$Z$38,J61*$AE$38,$Z$39,J61*$AE$39,$Z$40,J61*$AE$40,$Z$41,J61*$AE$41,$Z$42,J61*$AE$42,$Z$43,J61*$AE$43,$Z$44,J61*$AE$44,$Z$45,J61*$AE$45,$Z$46,J61*$AE$46,$Z$47,J61*$AE$47,$Z$48,J61*$AE$48,$Z$49,J61*$AE$49,$Z$50,J61*$AE$50,$Z$51,J61*$AE$51)</f>
        <v>0</v>
      </c>
      <c r="T61" s="5">
        <f>_xlfn.SWITCH($D$4:$D$800,$Z$4,K61*$AF$4,$Z$5,K61*$AF$5,$Z$6,K61*$AF$6,$Z$7,K61*$AF$7,$Z$8,K61*$AF$8,$Z$9,K61*$AF$9,$Z$10,K61*$AF$10,$Z$11,K61*$AF$11,$Z$12,K61*$AF$12,$Z$13,K61*$AF$13,$Z$14,K61*$AF$14,$Z$15,K61*$AF$15,$Z$16,K61*$AF$16,$Z$17,K61*$AF$17,$Z$18,K61*$AF$18,$Z$19,K61*$AF$19,$Z$20,K61*$AF$20,$Z$21,K61*$AF$21,$Z$22,K61*$AF$22,$Z$23,K61*$AF$23,$Z$24,K61*$AF$24,$Z$25,K61*$AF$25,$Z$26,K61*$AF$26,$Z$27,K61*$AF$27,$Z$28,K61*$AF$28,$Z$29,K61*$AF$29,$Z$30,K61*$AF$30,$Z$31,K61*$AF$31,$Z$32,K61*$AF$32,$Z$33,K61*$AF$33,$Z$34,K61*$AF$34,$Z$35,K61*$AF$35,$Z$36,K61*$AF$36,$Z$37,K61*$AF$37,$Z$38,K61*$AF$38,$Z$39,K61*$AF$39,$Z$40,K61*$AF$40,$Z$41,K61*$AF$41,$Z$42,K61*$AF$42,$Z$43,K61*$AF$43,$Z$44,K61*$AF$44,$Z$45,K61*$AF$45,$Z$46,K61*$AF$46,$Z$47,K61*$AF$47,$Z$48,K61*$AF$48,$Z$49,K61*$AF$49,$Z$50,K61*$AF$50,$Z$51,K61*$AF$51)</f>
        <v>0</v>
      </c>
      <c r="U61" s="5">
        <f>_xlfn.SWITCH($D$4:$D$800,$Z$4,L61*$AG$4,$Z$5,L61*$AG$5,$Z$6,L61*$AG$6,$Z$7,L61*$AG$7,$Z$8,L61*$AG$8,$Z$9,L61*$AG$9,$Z$10,L61*$AG$10,$Z$11,L61*$AG$11,$Z$12,L61*$AG$12,$Z$13,L61*$AG$13,$Z$14,L61*$AG$14,$Z$15,L61*$AG$15,$Z$16,L61*$AG$16,$Z$17,L61*$AG$17,$Z$18,L61*$AG$18,$Z$19,L61*$AG$19,$Z$20,L61*$AG$20,$Z$21,L61*$AG$21,$Z$22,L61*$AG$22,$Z$23,L61*$AG$23,$Z$24,L61*$AG$24,$Z$25,L61*$AG$25,$Z$26,L61*$AG$26,$Z$27,L61*$AG$27,$Z$28,L61*$AG$28,$Z$29,L61*$AG$29,$Z$30,L61*$AG$30,$Z$31,L61*$AG$31,$Z$32,L61*$AG$32,$Z$33,L61*$AG$33,$Z$34,L61*$AG$34,$Z$35,L61*$AG$35,$Z$36,L61*$AG$36,$Z$37,L61*$AG$37,$Z$38,L61*$AG$38,$Z$39,L61*$AG$39,$Z$40,L61*$AG$40,$Z$41,L61*$AG$41,$Z$42,L61*$AG$42,$Z$43,L61*$AG$43,$Z$44,L61*$AG$44,$Z$45,L61*$AG$45,$Z$46,L61*$AG$46,$Z$47,L61*$AG$47,$Z$48,L61*$AG$48,$Z$49,L61*$AG$49,$Z$50,L61*$AG$50,$Z$51,L61*$AG$51)</f>
        <v>0</v>
      </c>
      <c r="V61" s="5">
        <f>_xlfn.SWITCH($D$4:$D$800,$Z$4,M61*$AH$4,$Z$5,M61*$AH$5,$Z$6,M61*$AH$6,$Z$7,M61*$AH$7,$Z$8,M61*$AH$8,$Z$9,M61*$AH$9,$Z$10,M61*$AH$10,$Z$11,M61*$AH$11,$Z$12,M61*$AH$12,$Z$13,M61*$AH$13,$Z$14,M61*$AH$14,$Z$15,M61*$AH$15,$Z$16,M61*$AH$16,$Z$17,M61*$AH$17,$Z$18,M61*$AH$18,$Z$19,M61*$AH$19,$Z$20,M61*$AH$20,$Z$21,M61*$AH$21,$Z$22,M61*$AH$22,$Z$23,M61*$AH$23,$Z$24,M61*$AH$24,$Z$25,M61*$AH$25,$Z$26,M61*$AH$26,$Z$27,M61*$AH$27,$Z$28,M61*$AH$28,$Z$29,M61*$AH$29,$Z$30,M61*$AH$30,$Z$31,M61*$AH$31,$Z$32,M61*$AH$32,$Z$33,M61*$AH$33,$Z$34,M61*$AH$34,$Z$35,M61*$AH$35,$Z$36,M61*$AH$36,$Z$37,M61*$AH$37,$Z$38,M61*$AH$38,$Z$39,M61*$AH$39,$Z$40,M61*$AH$40,$Z$41,M61*$AH$41,$Z$42,M61*$AH$42,$Z$43,M61*$AH$43,$Z$44,M61*$AH$44,$Z$45,M61*$AH$45,$Z$46,M61*$AH$46,$Z$47,M61*$AH$47,$Z$48,M61*$AH$48,$Z$49,M61*$AH$49,$Z$50,M61*$AH$50,$Z$51,M61*$AH$51)</f>
        <v>0</v>
      </c>
      <c r="W61" s="5">
        <f>_xlfn.SWITCH($D$4:$D$800,$Z$4,N61*$AI$4,$Z$5,N61*$AI$5,$Z$6,N61*$AI$6,$Z$7,N61*$AI$7,$Z$8,N61*$AI$8,$Z$9,N61*$AI$9,$Z$10,N61*$AI$10,$Z$11,N61*$AI$11,$Z$12,N61*$AI$12,$Z$13,N61*$AI$13,$Z$14,N61*$AI$14,$Z$15,N61*$AI$15,$Z$16,N61*$AI$16,$Z$17,N61*$AI$17,$Z$18,N61*$AI$18,$Z$19,N61*$AI$19,$Z$20,N61*$AI$20,$Z$21,N61*$AI$21,$Z$22,N61*$AI$22,$Z$23,N61*$AI$23,$Z$24,N61*$AI$24,$Z$25,N61*$AI$25,$Z$26,N61*$AI$26,$Z$27,N61*$AI$27,$Z$28,N61*$AI$28,$Z$29,N61*$AI$29,$Z$30,N61*$AI$30,$Z$31,N61*$AI$31,$Z$32,N61*$AI$32,$Z$33,N61*$AI$33,$Z$34,N61*$AI$34,$Z$35,N61*$AI$35,$Z$36,N61*$AI$36,$Z$37,N61*$AI$37,$Z$38,N61*$AI$38,$Z$39,N61*$AI$39,$Z$40,N61*$AI$40,$Z$41,N61*$AI$41,$Z$42,N61*$AI$42,$Z$43,N61*$AI$43,$Z$44,N61*$AI$44,$Z$45,N61*$AI$45,$Z$46,N61*$AI$46,$Z$47,N61*$AI$47,$Z$48,N61*$AI$48,$Z$49,N61*$AI$49,$Z$50,N61*$AI$50,$Z$51,N61*$AI$51)</f>
        <v>0</v>
      </c>
      <c r="X61" s="5">
        <f>SUM(Tabella120581119312[[#This Row],[Quadrimestre nov22-feb23]:[Quadrimestre lug25-ott25]])</f>
        <v>0</v>
      </c>
      <c r="BT61" s="73"/>
      <c r="BU61" s="72" t="s">
        <v>237</v>
      </c>
      <c r="BV61" s="73" t="s">
        <v>238</v>
      </c>
      <c r="BW61" s="72" t="s">
        <v>224</v>
      </c>
      <c r="BX61" s="72"/>
      <c r="BY61" s="54"/>
      <c r="BZ61" s="52"/>
      <c r="CA61" s="52"/>
      <c r="CB61" s="52"/>
      <c r="CC61" s="52" t="s">
        <v>122</v>
      </c>
      <c r="CD61" s="52" t="s">
        <v>122</v>
      </c>
      <c r="CE61" s="52" t="s">
        <v>122</v>
      </c>
      <c r="CF61" s="52" t="s">
        <v>122</v>
      </c>
      <c r="CG61" s="52" t="s">
        <v>122</v>
      </c>
      <c r="CH61" s="52" t="s">
        <v>122</v>
      </c>
      <c r="CI61" s="52" t="s">
        <v>122</v>
      </c>
      <c r="CJ61" s="52" t="s">
        <v>122</v>
      </c>
      <c r="CK61" s="52" t="s">
        <v>122</v>
      </c>
      <c r="CL61" s="52" t="s">
        <v>122</v>
      </c>
      <c r="CM61" s="52" t="s">
        <v>122</v>
      </c>
      <c r="CN61" s="52" t="s">
        <v>122</v>
      </c>
      <c r="CO61" s="52"/>
      <c r="CP61" s="52"/>
      <c r="CQ61" s="52"/>
      <c r="CR61" s="66"/>
      <c r="CS61" s="53">
        <f>IF(BZ61="X",$DH61/COUNTA($BZ61:$CQ61),0) +  IF(CA61="X",$DH61/COUNTA($BZ61:$CQ61),0)</f>
        <v>0</v>
      </c>
      <c r="CT61" s="53">
        <f>IF(CB61="X",$DH61/COUNTA($BZ61:$CQ61),0) +  IF(CC61="X",$DH61/COUNTA($BZ61:$CQ61),0)</f>
        <v>0</v>
      </c>
      <c r="CU61" s="53">
        <f>IF(CD61="X",$DH61/COUNTA($BZ61:$CQ61),0) +  IF(CE61="X",$DH61/COUNTA($BZ61:$CQ61),0)</f>
        <v>0</v>
      </c>
      <c r="CV61" s="53">
        <f>IF(CF61="X",$DH61/COUNTA($BZ61:$CQ61),0) +  IF(CG61="X",$DH61/COUNTA($BZ61:$CQ61),0)</f>
        <v>0</v>
      </c>
      <c r="CW61" s="53">
        <f>IF(CH61="X",$DH61/COUNTA($BZ61:$CQ61),0) +  IF(CI61="X",$DH61/COUNTA($BZ61:$CQ61),0)</f>
        <v>0</v>
      </c>
      <c r="CX61" s="53">
        <f>IF(CJ61="X",$DH61/COUNTA($BZ61:$CQ61),0) +  IF(CK61="X",$DH61/COUNTA($BZ61:$CQ61),0)</f>
        <v>0</v>
      </c>
      <c r="CY61" s="53">
        <f>IF(CL61="X",$DH61/COUNTA($BZ61:$CQ61),0) +  IF(CM61="X",$DH61/COUNTA($BZ61:$CQ61),0)</f>
        <v>0</v>
      </c>
      <c r="CZ61" s="53">
        <f>IF(CN61="X",$DH61/COUNTA($BZ61:$CQ61),0) +  IF(CO61="X",$DH61/COUNTA($BZ61:$CQ61),0)</f>
        <v>0</v>
      </c>
      <c r="DA61" s="53">
        <f>IF(CP61="X",$DH61/COUNTA($BZ61:$CQ61),0) +  IF(CQ61="X",$DH61/COUNTA($BZ61:$CQ61),0)</f>
        <v>0</v>
      </c>
      <c r="DB61" s="67">
        <f>SUM(CS61:DA61)</f>
        <v>0</v>
      </c>
      <c r="DC61" s="57"/>
      <c r="DE61" s="66"/>
      <c r="DF61" s="106">
        <f t="shared" si="12"/>
        <v>0</v>
      </c>
      <c r="DG61" s="66"/>
      <c r="DH61" s="104">
        <f>DF61*UniPerugia!$B$4</f>
        <v>0</v>
      </c>
    </row>
    <row r="62" spans="2:112" ht="23.25">
      <c r="B62" s="5"/>
      <c r="C62" s="5"/>
      <c r="D62" s="5"/>
      <c r="E62" s="5"/>
      <c r="F62" s="5"/>
      <c r="G62" s="5"/>
      <c r="H62" s="5"/>
      <c r="I62" s="5"/>
      <c r="J62" s="5"/>
      <c r="K62" s="4"/>
      <c r="L62" s="4"/>
      <c r="M62" s="4"/>
      <c r="N62" s="4"/>
      <c r="O62" s="4">
        <f>_xlfn.SWITCH($D$4:$D$800,$Z$4,F62*$AA$4,$Z$5,F62*$AA$5,$Z$6,F62*$AA$6,$Z$7,F62*$AA$7,$Z$8,F62*$AA$8,$Z$9,F62*$AA$9,$Z$10,F62*$AA$10,$Z$11,F62*$AA$11,$Z$12,F62*$AA$12,$Z$13,F62*$AA$13,$Z$14,F62*$AA$14,$Z$15,F62*$AA$15,$Z$16,F62*$AA$16,$Z$17,F62*$AA$17,$Z$18,F62*$AA$18,$Z$19,F62*$AA$19,$Z$20,F62*$AA$20,$Z$21,F62*$AA$21,$Z$22,F62*$AA$22,$Z$23,F62*$AA$23,$Z$24,F62*$AA$24,$Z$25,F62*$AA$25,$Z$26,F62*$AA$26,$Z$27,F62*$AA$27,$Z$28,F62*$AA$28,$Z$29,F62*$AA$29,$Z$30,F62*$AA$30,$Z$31,F62*$AA$31,$Z$32,F62*$AA$32,$Z$33,F62*$AA$33,$Z$34,F62*$AA$34,$Z$35,F62*$AA$35,$Z$36,F62*$AA$36,$Z$37,F62*$AA$37,$Z$38,F62*$AA$38,$Z$39,F62*$AA$39,$Z$40,F62*$AA$40,$Z$41,F62*$AA$41,$Z$42,F62*$AA$42,$Z$43,F62*$AA$43,$Z$44,F62*$AA$44,$Z$45,F62*$AA$45,$Z$46,F62*$AA$46,$Z$47,F62*$AA$47,$Z$48,F62*$AA$48,$Z$49,F62*$AA$49,$Z$50,F62*$AA$50,$Z$51,F62*$AA$51,)</f>
        <v>0</v>
      </c>
      <c r="P62" s="4">
        <f>_xlfn.SWITCH($D$4:$D$800,$Z$4,G62*$AB$4,$Z$5,G62*$AB$5,$Z$6,G62*$AB$6,$Z$7,G62*$AB$7,$Z$8,G62*$AB$8,$Z$9,G62*$AB$9,$Z$10,G62*$AB$10,$Z$11,G62*$AB$11,$Z$12,G62*$AB$12,$Z$13,G62*$AB$13,$Z$14,G62*$AB$14,$Z$15,G62*$AB$15,$Z$16,G62*$AB$16,$Z$17,G62*$AB$17,$Z$18,G62*$AB$18,$Z$19,G62*$AB$19,$Z$20,G62*$AB$20,$Z$21,G62*$AB$21,$Z$22,G62*$AB$22,$Z$23,G62*$AB$23,$Z$24,G62*$AB$24,$Z$25,G62*$AB$25,$Z$26,G62*$AB$26,$Z$27,G62*$AB$27,$Z$28,G62*$AB$28,$Z$29,G62*$AB$29,$Z$30,G62*$AB$30,$Z$31,G62*$AB$31,$Z$32,G62*$AB$32,$Z$33,G62*$AB$33,$Z$34,G62*$AB$34,$Z$35,G62*$AB$35,$Z$36,G62*$AB$36,$Z$37,G62*$AB$37,$Z$38,G62*$AB$38,$Z$39,G62*$AB$39,$Z$40,G62*$AB$40,$Z$41,G62*$AB$41,$Z$42,G62*$AB$42,$Z$43,G62*$AB$43,$Z$44,G62*$AB$44,$Z$45,G62*$AB$45,$Z$46,G62*$AB$46,$Z$47,G62*$AB$47,$Z$48,G62*$AB$48,$Z$49,G62*$AB$49,$Z$50,G62*$AB$50,$Z$51,G62*$AB$51,)</f>
        <v>0</v>
      </c>
      <c r="Q62" s="4">
        <f>_xlfn.SWITCH($D$4:$D$800,$Z$4,H62*$AC$4,$Z$5,H62*$AC$5,$Z$6,H62*$AC$6,$Z$7,H62*$AC$7,$Z$8,H62*$AC$8,$Z$9,H62*$AC$9,$Z$10,H62*$AC$10,$Z$11,H62*$AC$11,$Z$12,H62*$AC$12,$Z$13,H62*$AC$13,$Z$14,H62*$AC$14,$Z$15,H62*$AC$15,$Z$16,H62*$AC$16,$Z$17,H62*$AC$17,$Z$18,H62*$AC$18,$Z$19,H62*$AC$19,$Z$20,H62*$AC$20,$Z$21,H62*$AC$21,$Z$22,H62*$AC$22,$Z$23,H62*$AC$23,$Z$24,H62*$AC$24,$Z$25,H62*$AC$25,$Z$26,H62*$AC$26,$Z$27,H62*$AC$27,$Z$28,H62*$AC$28,$Z$29,H62*$AC$29,$Z$30,H62*$AC$30,$Z$31,H62*$AC$31,$Z$32,H62*$AC$32,$Z$33,H62*$AC$33,$Z$34,H62*$AC$34,$Z$35,H62*$AC$35,$Z$36,H62*$AC$36,$Z$37,H62*$AC$37,$Z$38,H62*$AC$38,$Z$39,H62*$AC$39,$Z$40,H62*$AC$40,$Z$41,H62*$AC$41,$Z$42,H62*$AC$42,$Z$43,H62*$AC$43,$Z$44,H62*$AC$44,$Z$45,H62*$AC$45,$Z$46,H62*$AC$46,$Z$47,H62*$AC$47,$Z$48,H62*$AC$48,$Z$49,H62*$AC$49,$Z$50,H62*$AC$50,$Z$51,H62*$AC$51)</f>
        <v>0</v>
      </c>
      <c r="R62" s="4">
        <f>_xlfn.SWITCH($D$4:$D$800,$Z$4,I62*$AD$4,$Z$5,I62*$AD$5,$Z$6,I62*$AD$6,$Z$7,I62*$AD$7,$Z$8,I62*$AD$8,$Z$9,I62*$AD$9,$Z$10,I62*$AD$10,$Z$11,I62*$AD$11,$Z$12,I62*$AD$12,$Z$13,I62*$AD$13,$Z$14,I62*$AD$14,$Z$15,I62*$AD$15,$Z$16,I62*$AD$16,$Z$17,I62*$AD$17,$Z$18,I62*$AD$18,$Z$19,I62*$AD$19,$Z$20,I62*$AD$20,$Z$21,I62*$AD$21,$Z$22,I62*$AD$22,$Z$23,I62*$AD$23,$Z$24,I62*$AD$24,$Z$25,I62*$AD$25,$Z$26,I62*$AD$26,$Z$27,I62*$AD$27,$Z$28,I62*$AD$28,$Z$29,I62*$AD$29,$Z$30,I62*$AD$30,$Z$31,I62*$AD$31,$Z$32,I62*$AD$32,$Z$33,I62*$AD$33,$Z$34,I62*$AD$34,$Z$35,I62*$AD$35,$Z$36,I62*$AD$36,$Z$37,I62*$AD$37,$Z$38,I62*$AD$38,$Z$39,I62*$AD$39,$Z$40,I62*$AD$40,$Z$41,I62*$AD$41,$Z$42,I62*$AD$42,$Z$43,I62*$AD$43,$Z$44,I62*$AD$44,$Z$45,I62*$AD$45,$Z$46,I62*$AD$46,$Z$47,I62*$AD$47,$Z$48,I62*$AD$48,$Z$49,I62*$AD$49,$Z$50,I62*$AD$50,$Z$51,I62*$AD$51)</f>
        <v>0</v>
      </c>
      <c r="S62" s="4">
        <f>_xlfn.SWITCH($D$4:$D$800,$Z$4,J62*$AE$4,$Z$5,J62*$AE$5,$Z$6,J62*$AE$6,$Z$7,J62*$AE$7,$Z$8,J62*$AE$8,$Z$9,J62*$AE$9,$Z$10,J62*$AE$10,$Z$11,J62*$AE$11,$Z$12,J62*$AE$12,$Z$13,J62*$AE$13,$Z$14,J62*$AE$14,$Z$15,J62*$AE$15,$Z$16,J62*$AE$16,$Z$17,J62*$AE$17,$Z$18,J62*$AE$18,$Z$19,J62*$AE$19,$Z$20,J62*$AE$20,$Z$21,J62*$AE$21,$Z$22,J62*$AE$22,$Z$23,J62*$AE$23,$Z$24,J62*$AE$24,$Z$25,J62*$AE$25,$Z$26,J62*$AE$26,$Z$27,J62*$AE$27,$Z$28,J62*$AE$28,$Z$29,J62*$AE$29,$Z$30,J62*$AE$30,$Z$31,J62*$AE$31,$Z$32,J62*$AE$32,$Z$33,J62*$AE$33,$Z$34,J62*$AE$34,$Z$35,J62*$AE$35,$Z$36,J62*$AE$36,$Z$37,J62*$AE$37,$Z$38,J62*$AE$38,$Z$39,J62*$AE$39,$Z$40,J62*$AE$40,$Z$41,J62*$AE$41,$Z$42,J62*$AE$42,$Z$43,J62*$AE$43,$Z$44,J62*$AE$44,$Z$45,J62*$AE$45,$Z$46,J62*$AE$46,$Z$47,J62*$AE$47,$Z$48,J62*$AE$48,$Z$49,J62*$AE$49,$Z$50,J62*$AE$50,$Z$51,J62*$AE$51)</f>
        <v>0</v>
      </c>
      <c r="T62" s="5">
        <f>_xlfn.SWITCH($D$4:$D$800,$Z$4,K62*$AF$4,$Z$5,K62*$AF$5,$Z$6,K62*$AF$6,$Z$7,K62*$AF$7,$Z$8,K62*$AF$8,$Z$9,K62*$AF$9,$Z$10,K62*$AF$10,$Z$11,K62*$AF$11,$Z$12,K62*$AF$12,$Z$13,K62*$AF$13,$Z$14,K62*$AF$14,$Z$15,K62*$AF$15,$Z$16,K62*$AF$16,$Z$17,K62*$AF$17,$Z$18,K62*$AF$18,$Z$19,K62*$AF$19,$Z$20,K62*$AF$20,$Z$21,K62*$AF$21,$Z$22,K62*$AF$22,$Z$23,K62*$AF$23,$Z$24,K62*$AF$24,$Z$25,K62*$AF$25,$Z$26,K62*$AF$26,$Z$27,K62*$AF$27,$Z$28,K62*$AF$28,$Z$29,K62*$AF$29,$Z$30,K62*$AF$30,$Z$31,K62*$AF$31,$Z$32,K62*$AF$32,$Z$33,K62*$AF$33,$Z$34,K62*$AF$34,$Z$35,K62*$AF$35,$Z$36,K62*$AF$36,$Z$37,K62*$AF$37,$Z$38,K62*$AF$38,$Z$39,K62*$AF$39,$Z$40,K62*$AF$40,$Z$41,K62*$AF$41,$Z$42,K62*$AF$42,$Z$43,K62*$AF$43,$Z$44,K62*$AF$44,$Z$45,K62*$AF$45,$Z$46,K62*$AF$46,$Z$47,K62*$AF$47,$Z$48,K62*$AF$48,$Z$49,K62*$AF$49,$Z$50,K62*$AF$50,$Z$51,K62*$AF$51)</f>
        <v>0</v>
      </c>
      <c r="U62" s="5">
        <f>_xlfn.SWITCH($D$4:$D$800,$Z$4,L62*$AG$4,$Z$5,L62*$AG$5,$Z$6,L62*$AG$6,$Z$7,L62*$AG$7,$Z$8,L62*$AG$8,$Z$9,L62*$AG$9,$Z$10,L62*$AG$10,$Z$11,L62*$AG$11,$Z$12,L62*$AG$12,$Z$13,L62*$AG$13,$Z$14,L62*$AG$14,$Z$15,L62*$AG$15,$Z$16,L62*$AG$16,$Z$17,L62*$AG$17,$Z$18,L62*$AG$18,$Z$19,L62*$AG$19,$Z$20,L62*$AG$20,$Z$21,L62*$AG$21,$Z$22,L62*$AG$22,$Z$23,L62*$AG$23,$Z$24,L62*$AG$24,$Z$25,L62*$AG$25,$Z$26,L62*$AG$26,$Z$27,L62*$AG$27,$Z$28,L62*$AG$28,$Z$29,L62*$AG$29,$Z$30,L62*$AG$30,$Z$31,L62*$AG$31,$Z$32,L62*$AG$32,$Z$33,L62*$AG$33,$Z$34,L62*$AG$34,$Z$35,L62*$AG$35,$Z$36,L62*$AG$36,$Z$37,L62*$AG$37,$Z$38,L62*$AG$38,$Z$39,L62*$AG$39,$Z$40,L62*$AG$40,$Z$41,L62*$AG$41,$Z$42,L62*$AG$42,$Z$43,L62*$AG$43,$Z$44,L62*$AG$44,$Z$45,L62*$AG$45,$Z$46,L62*$AG$46,$Z$47,L62*$AG$47,$Z$48,L62*$AG$48,$Z$49,L62*$AG$49,$Z$50,L62*$AG$50,$Z$51,L62*$AG$51)</f>
        <v>0</v>
      </c>
      <c r="V62" s="5">
        <f>_xlfn.SWITCH($D$4:$D$800,$Z$4,M62*$AH$4,$Z$5,M62*$AH$5,$Z$6,M62*$AH$6,$Z$7,M62*$AH$7,$Z$8,M62*$AH$8,$Z$9,M62*$AH$9,$Z$10,M62*$AH$10,$Z$11,M62*$AH$11,$Z$12,M62*$AH$12,$Z$13,M62*$AH$13,$Z$14,M62*$AH$14,$Z$15,M62*$AH$15,$Z$16,M62*$AH$16,$Z$17,M62*$AH$17,$Z$18,M62*$AH$18,$Z$19,M62*$AH$19,$Z$20,M62*$AH$20,$Z$21,M62*$AH$21,$Z$22,M62*$AH$22,$Z$23,M62*$AH$23,$Z$24,M62*$AH$24,$Z$25,M62*$AH$25,$Z$26,M62*$AH$26,$Z$27,M62*$AH$27,$Z$28,M62*$AH$28,$Z$29,M62*$AH$29,$Z$30,M62*$AH$30,$Z$31,M62*$AH$31,$Z$32,M62*$AH$32,$Z$33,M62*$AH$33,$Z$34,M62*$AH$34,$Z$35,M62*$AH$35,$Z$36,M62*$AH$36,$Z$37,M62*$AH$37,$Z$38,M62*$AH$38,$Z$39,M62*$AH$39,$Z$40,M62*$AH$40,$Z$41,M62*$AH$41,$Z$42,M62*$AH$42,$Z$43,M62*$AH$43,$Z$44,M62*$AH$44,$Z$45,M62*$AH$45,$Z$46,M62*$AH$46,$Z$47,M62*$AH$47,$Z$48,M62*$AH$48,$Z$49,M62*$AH$49,$Z$50,M62*$AH$50,$Z$51,M62*$AH$51)</f>
        <v>0</v>
      </c>
      <c r="W62" s="5">
        <f>_xlfn.SWITCH($D$4:$D$800,$Z$4,N62*$AI$4,$Z$5,N62*$AI$5,$Z$6,N62*$AI$6,$Z$7,N62*$AI$7,$Z$8,N62*$AI$8,$Z$9,N62*$AI$9,$Z$10,N62*$AI$10,$Z$11,N62*$AI$11,$Z$12,N62*$AI$12,$Z$13,N62*$AI$13,$Z$14,N62*$AI$14,$Z$15,N62*$AI$15,$Z$16,N62*$AI$16,$Z$17,N62*$AI$17,$Z$18,N62*$AI$18,$Z$19,N62*$AI$19,$Z$20,N62*$AI$20,$Z$21,N62*$AI$21,$Z$22,N62*$AI$22,$Z$23,N62*$AI$23,$Z$24,N62*$AI$24,$Z$25,N62*$AI$25,$Z$26,N62*$AI$26,$Z$27,N62*$AI$27,$Z$28,N62*$AI$28,$Z$29,N62*$AI$29,$Z$30,N62*$AI$30,$Z$31,N62*$AI$31,$Z$32,N62*$AI$32,$Z$33,N62*$AI$33,$Z$34,N62*$AI$34,$Z$35,N62*$AI$35,$Z$36,N62*$AI$36,$Z$37,N62*$AI$37,$Z$38,N62*$AI$38,$Z$39,N62*$AI$39,$Z$40,N62*$AI$40,$Z$41,N62*$AI$41,$Z$42,N62*$AI$42,$Z$43,N62*$AI$43,$Z$44,N62*$AI$44,$Z$45,N62*$AI$45,$Z$46,N62*$AI$46,$Z$47,N62*$AI$47,$Z$48,N62*$AI$48,$Z$49,N62*$AI$49,$Z$50,N62*$AI$50,$Z$51,N62*$AI$51)</f>
        <v>0</v>
      </c>
      <c r="X62" s="5">
        <f>SUM(Tabella120581119312[[#This Row],[Quadrimestre nov22-feb23]:[Quadrimestre lug25-ott25]])</f>
        <v>0</v>
      </c>
      <c r="BT62" s="73"/>
      <c r="BU62" s="70" t="s">
        <v>239</v>
      </c>
      <c r="BV62" s="71"/>
      <c r="BW62" s="72" t="s">
        <v>224</v>
      </c>
      <c r="BX62" s="74"/>
      <c r="BY62" s="54"/>
      <c r="BZ62" s="52"/>
      <c r="CA62" s="52"/>
      <c r="CB62" s="52"/>
      <c r="CC62" s="52"/>
      <c r="CD62" s="52"/>
      <c r="CE62" s="52"/>
      <c r="CF62" s="53"/>
      <c r="CG62" s="53"/>
      <c r="CH62" s="53"/>
      <c r="CI62" s="52"/>
      <c r="CJ62" s="52"/>
      <c r="CK62" s="52"/>
      <c r="CL62" s="52"/>
      <c r="CM62" s="52"/>
      <c r="CN62" s="52"/>
      <c r="CO62" s="52"/>
      <c r="CP62" s="52"/>
      <c r="CQ62" s="52"/>
      <c r="CR62" s="66"/>
      <c r="CS62" s="53">
        <f>IF(BZ62="X",$DH62/COUNTA($BZ62:$CQ62),0) +  IF(CA62="X",$DH62/COUNTA($BZ62:$CQ62),0)</f>
        <v>0</v>
      </c>
      <c r="CT62" s="53">
        <f>IF(CB62="X",$DH62/COUNTA($BZ62:$CQ62),0) +  IF(CC62="X",$DH62/COUNTA($BZ62:$CQ62),0)</f>
        <v>0</v>
      </c>
      <c r="CU62" s="53">
        <f>IF(CD62="X",$DH62/COUNTA($BZ62:$CQ62),0) +  IF(CE62="X",$DH62/COUNTA($BZ62:$CQ62),0)</f>
        <v>0</v>
      </c>
      <c r="CV62" s="53">
        <f>IF(CF62="X",$DH62/COUNTA($BZ62:$CQ62),0) +  IF(CG62="X",$DH62/COUNTA($BZ62:$CQ62),0)</f>
        <v>0</v>
      </c>
      <c r="CW62" s="53">
        <f>IF(CH62="X",$DH62/COUNTA($BZ62:$CQ62),0) +  IF(CI62="X",$DH62/COUNTA($BZ62:$CQ62),0)</f>
        <v>0</v>
      </c>
      <c r="CX62" s="53">
        <f>IF(CJ62="X",$DH62/COUNTA($BZ62:$CQ62),0) +  IF(CK62="X",$DH62/COUNTA($BZ62:$CQ62),0)</f>
        <v>0</v>
      </c>
      <c r="CY62" s="53">
        <f>IF(CL62="X",$DH62/COUNTA($BZ62:$CQ62),0) +  IF(CM62="X",$DH62/COUNTA($BZ62:$CQ62),0)</f>
        <v>0</v>
      </c>
      <c r="CZ62" s="53">
        <f>IF(CN62="X",$DH62/COUNTA($BZ62:$CQ62),0) +  IF(CO62="X",$DH62/COUNTA($BZ62:$CQ62),0)</f>
        <v>0</v>
      </c>
      <c r="DA62" s="53">
        <f>IF(CP62="X",$DH62/COUNTA($BZ62:$CQ62),0) +  IF(CQ62="X",$DH62/COUNTA($BZ62:$CQ62),0)</f>
        <v>0</v>
      </c>
      <c r="DB62" s="67">
        <f>SUM(CS62:DA62)</f>
        <v>0</v>
      </c>
      <c r="DC62" s="57"/>
      <c r="DE62" s="66"/>
      <c r="DF62" s="106">
        <f t="shared" si="12"/>
        <v>0</v>
      </c>
      <c r="DG62" s="66"/>
      <c r="DH62" s="104">
        <f>DF62*UniPerugia!$B$4</f>
        <v>0</v>
      </c>
    </row>
    <row r="63" spans="2:112" ht="23.25">
      <c r="B63" s="5"/>
      <c r="C63" s="5"/>
      <c r="D63" s="5"/>
      <c r="E63" s="5"/>
      <c r="F63" s="5"/>
      <c r="G63" s="5"/>
      <c r="H63" s="5"/>
      <c r="I63" s="5"/>
      <c r="J63" s="5"/>
      <c r="K63" s="4"/>
      <c r="L63" s="4"/>
      <c r="M63" s="4"/>
      <c r="N63" s="4"/>
      <c r="O63" s="4">
        <f>_xlfn.SWITCH($D$4:$D$800,$Z$4,F63*$AA$4,$Z$5,F63*$AA$5,$Z$6,F63*$AA$6,$Z$7,F63*$AA$7,$Z$8,F63*$AA$8,$Z$9,F63*$AA$9,$Z$10,F63*$AA$10,$Z$11,F63*$AA$11,$Z$12,F63*$AA$12,$Z$13,F63*$AA$13,$Z$14,F63*$AA$14,$Z$15,F63*$AA$15,$Z$16,F63*$AA$16,$Z$17,F63*$AA$17,$Z$18,F63*$AA$18,$Z$19,F63*$AA$19,$Z$20,F63*$AA$20,$Z$21,F63*$AA$21,$Z$22,F63*$AA$22,$Z$23,F63*$AA$23,$Z$24,F63*$AA$24,$Z$25,F63*$AA$25,$Z$26,F63*$AA$26,$Z$27,F63*$AA$27,$Z$28,F63*$AA$28,$Z$29,F63*$AA$29,$Z$30,F63*$AA$30,$Z$31,F63*$AA$31,$Z$32,F63*$AA$32,$Z$33,F63*$AA$33,$Z$34,F63*$AA$34,$Z$35,F63*$AA$35,$Z$36,F63*$AA$36,$Z$37,F63*$AA$37,$Z$38,F63*$AA$38,$Z$39,F63*$AA$39,$Z$40,F63*$AA$40,$Z$41,F63*$AA$41,$Z$42,F63*$AA$42,$Z$43,F63*$AA$43,$Z$44,F63*$AA$44,$Z$45,F63*$AA$45,$Z$46,F63*$AA$46,$Z$47,F63*$AA$47,$Z$48,F63*$AA$48,$Z$49,F63*$AA$49,$Z$50,F63*$AA$50,$Z$51,F63*$AA$51,)</f>
        <v>0</v>
      </c>
      <c r="P63" s="4">
        <f>_xlfn.SWITCH($D$4:$D$800,$Z$4,G63*$AB$4,$Z$5,G63*$AB$5,$Z$6,G63*$AB$6,$Z$7,G63*$AB$7,$Z$8,G63*$AB$8,$Z$9,G63*$AB$9,$Z$10,G63*$AB$10,$Z$11,G63*$AB$11,$Z$12,G63*$AB$12,$Z$13,G63*$AB$13,$Z$14,G63*$AB$14,$Z$15,G63*$AB$15,$Z$16,G63*$AB$16,$Z$17,G63*$AB$17,$Z$18,G63*$AB$18,$Z$19,G63*$AB$19,$Z$20,G63*$AB$20,$Z$21,G63*$AB$21,$Z$22,G63*$AB$22,$Z$23,G63*$AB$23,$Z$24,G63*$AB$24,$Z$25,G63*$AB$25,$Z$26,G63*$AB$26,$Z$27,G63*$AB$27,$Z$28,G63*$AB$28,$Z$29,G63*$AB$29,$Z$30,G63*$AB$30,$Z$31,G63*$AB$31,$Z$32,G63*$AB$32,$Z$33,G63*$AB$33,$Z$34,G63*$AB$34,$Z$35,G63*$AB$35,$Z$36,G63*$AB$36,$Z$37,G63*$AB$37,$Z$38,G63*$AB$38,$Z$39,G63*$AB$39,$Z$40,G63*$AB$40,$Z$41,G63*$AB$41,$Z$42,G63*$AB$42,$Z$43,G63*$AB$43,$Z$44,G63*$AB$44,$Z$45,G63*$AB$45,$Z$46,G63*$AB$46,$Z$47,G63*$AB$47,$Z$48,G63*$AB$48,$Z$49,G63*$AB$49,$Z$50,G63*$AB$50,$Z$51,G63*$AB$51,)</f>
        <v>0</v>
      </c>
      <c r="Q63" s="4">
        <f>_xlfn.SWITCH($D$4:$D$800,$Z$4,H63*$AC$4,$Z$5,H63*$AC$5,$Z$6,H63*$AC$6,$Z$7,H63*$AC$7,$Z$8,H63*$AC$8,$Z$9,H63*$AC$9,$Z$10,H63*$AC$10,$Z$11,H63*$AC$11,$Z$12,H63*$AC$12,$Z$13,H63*$AC$13,$Z$14,H63*$AC$14,$Z$15,H63*$AC$15,$Z$16,H63*$AC$16,$Z$17,H63*$AC$17,$Z$18,H63*$AC$18,$Z$19,H63*$AC$19,$Z$20,H63*$AC$20,$Z$21,H63*$AC$21,$Z$22,H63*$AC$22,$Z$23,H63*$AC$23,$Z$24,H63*$AC$24,$Z$25,H63*$AC$25,$Z$26,H63*$AC$26,$Z$27,H63*$AC$27,$Z$28,H63*$AC$28,$Z$29,H63*$AC$29,$Z$30,H63*$AC$30,$Z$31,H63*$AC$31,$Z$32,H63*$AC$32,$Z$33,H63*$AC$33,$Z$34,H63*$AC$34,$Z$35,H63*$AC$35,$Z$36,H63*$AC$36,$Z$37,H63*$AC$37,$Z$38,H63*$AC$38,$Z$39,H63*$AC$39,$Z$40,H63*$AC$40,$Z$41,H63*$AC$41,$Z$42,H63*$AC$42,$Z$43,H63*$AC$43,$Z$44,H63*$AC$44,$Z$45,H63*$AC$45,$Z$46,H63*$AC$46,$Z$47,H63*$AC$47,$Z$48,H63*$AC$48,$Z$49,H63*$AC$49,$Z$50,H63*$AC$50,$Z$51,H63*$AC$51)</f>
        <v>0</v>
      </c>
      <c r="R63" s="4">
        <f>_xlfn.SWITCH($D$4:$D$800,$Z$4,I63*$AD$4,$Z$5,I63*$AD$5,$Z$6,I63*$AD$6,$Z$7,I63*$AD$7,$Z$8,I63*$AD$8,$Z$9,I63*$AD$9,$Z$10,I63*$AD$10,$Z$11,I63*$AD$11,$Z$12,I63*$AD$12,$Z$13,I63*$AD$13,$Z$14,I63*$AD$14,$Z$15,I63*$AD$15,$Z$16,I63*$AD$16,$Z$17,I63*$AD$17,$Z$18,I63*$AD$18,$Z$19,I63*$AD$19,$Z$20,I63*$AD$20,$Z$21,I63*$AD$21,$Z$22,I63*$AD$22,$Z$23,I63*$AD$23,$Z$24,I63*$AD$24,$Z$25,I63*$AD$25,$Z$26,I63*$AD$26,$Z$27,I63*$AD$27,$Z$28,I63*$AD$28,$Z$29,I63*$AD$29,$Z$30,I63*$AD$30,$Z$31,I63*$AD$31,$Z$32,I63*$AD$32,$Z$33,I63*$AD$33,$Z$34,I63*$AD$34,$Z$35,I63*$AD$35,$Z$36,I63*$AD$36,$Z$37,I63*$AD$37,$Z$38,I63*$AD$38,$Z$39,I63*$AD$39,$Z$40,I63*$AD$40,$Z$41,I63*$AD$41,$Z$42,I63*$AD$42,$Z$43,I63*$AD$43,$Z$44,I63*$AD$44,$Z$45,I63*$AD$45,$Z$46,I63*$AD$46,$Z$47,I63*$AD$47,$Z$48,I63*$AD$48,$Z$49,I63*$AD$49,$Z$50,I63*$AD$50,$Z$51,I63*$AD$51)</f>
        <v>0</v>
      </c>
      <c r="S63" s="4">
        <f>_xlfn.SWITCH($D$4:$D$800,$Z$4,J63*$AE$4,$Z$5,J63*$AE$5,$Z$6,J63*$AE$6,$Z$7,J63*$AE$7,$Z$8,J63*$AE$8,$Z$9,J63*$AE$9,$Z$10,J63*$AE$10,$Z$11,J63*$AE$11,$Z$12,J63*$AE$12,$Z$13,J63*$AE$13,$Z$14,J63*$AE$14,$Z$15,J63*$AE$15,$Z$16,J63*$AE$16,$Z$17,J63*$AE$17,$Z$18,J63*$AE$18,$Z$19,J63*$AE$19,$Z$20,J63*$AE$20,$Z$21,J63*$AE$21,$Z$22,J63*$AE$22,$Z$23,J63*$AE$23,$Z$24,J63*$AE$24,$Z$25,J63*$AE$25,$Z$26,J63*$AE$26,$Z$27,J63*$AE$27,$Z$28,J63*$AE$28,$Z$29,J63*$AE$29,$Z$30,J63*$AE$30,$Z$31,J63*$AE$31,$Z$32,J63*$AE$32,$Z$33,J63*$AE$33,$Z$34,J63*$AE$34,$Z$35,J63*$AE$35,$Z$36,J63*$AE$36,$Z$37,J63*$AE$37,$Z$38,J63*$AE$38,$Z$39,J63*$AE$39,$Z$40,J63*$AE$40,$Z$41,J63*$AE$41,$Z$42,J63*$AE$42,$Z$43,J63*$AE$43,$Z$44,J63*$AE$44,$Z$45,J63*$AE$45,$Z$46,J63*$AE$46,$Z$47,J63*$AE$47,$Z$48,J63*$AE$48,$Z$49,J63*$AE$49,$Z$50,J63*$AE$50,$Z$51,J63*$AE$51)</f>
        <v>0</v>
      </c>
      <c r="T63" s="5">
        <f>_xlfn.SWITCH($D$4:$D$800,$Z$4,K63*$AF$4,$Z$5,K63*$AF$5,$Z$6,K63*$AF$6,$Z$7,K63*$AF$7,$Z$8,K63*$AF$8,$Z$9,K63*$AF$9,$Z$10,K63*$AF$10,$Z$11,K63*$AF$11,$Z$12,K63*$AF$12,$Z$13,K63*$AF$13,$Z$14,K63*$AF$14,$Z$15,K63*$AF$15,$Z$16,K63*$AF$16,$Z$17,K63*$AF$17,$Z$18,K63*$AF$18,$Z$19,K63*$AF$19,$Z$20,K63*$AF$20,$Z$21,K63*$AF$21,$Z$22,K63*$AF$22,$Z$23,K63*$AF$23,$Z$24,K63*$AF$24,$Z$25,K63*$AF$25,$Z$26,K63*$AF$26,$Z$27,K63*$AF$27,$Z$28,K63*$AF$28,$Z$29,K63*$AF$29,$Z$30,K63*$AF$30,$Z$31,K63*$AF$31,$Z$32,K63*$AF$32,$Z$33,K63*$AF$33,$Z$34,K63*$AF$34,$Z$35,K63*$AF$35,$Z$36,K63*$AF$36,$Z$37,K63*$AF$37,$Z$38,K63*$AF$38,$Z$39,K63*$AF$39,$Z$40,K63*$AF$40,$Z$41,K63*$AF$41,$Z$42,K63*$AF$42,$Z$43,K63*$AF$43,$Z$44,K63*$AF$44,$Z$45,K63*$AF$45,$Z$46,K63*$AF$46,$Z$47,K63*$AF$47,$Z$48,K63*$AF$48,$Z$49,K63*$AF$49,$Z$50,K63*$AF$50,$Z$51,K63*$AF$51)</f>
        <v>0</v>
      </c>
      <c r="U63" s="5">
        <f>_xlfn.SWITCH($D$4:$D$800,$Z$4,L63*$AG$4,$Z$5,L63*$AG$5,$Z$6,L63*$AG$6,$Z$7,L63*$AG$7,$Z$8,L63*$AG$8,$Z$9,L63*$AG$9,$Z$10,L63*$AG$10,$Z$11,L63*$AG$11,$Z$12,L63*$AG$12,$Z$13,L63*$AG$13,$Z$14,L63*$AG$14,$Z$15,L63*$AG$15,$Z$16,L63*$AG$16,$Z$17,L63*$AG$17,$Z$18,L63*$AG$18,$Z$19,L63*$AG$19,$Z$20,L63*$AG$20,$Z$21,L63*$AG$21,$Z$22,L63*$AG$22,$Z$23,L63*$AG$23,$Z$24,L63*$AG$24,$Z$25,L63*$AG$25,$Z$26,L63*$AG$26,$Z$27,L63*$AG$27,$Z$28,L63*$AG$28,$Z$29,L63*$AG$29,$Z$30,L63*$AG$30,$Z$31,L63*$AG$31,$Z$32,L63*$AG$32,$Z$33,L63*$AG$33,$Z$34,L63*$AG$34,$Z$35,L63*$AG$35,$Z$36,L63*$AG$36,$Z$37,L63*$AG$37,$Z$38,L63*$AG$38,$Z$39,L63*$AG$39,$Z$40,L63*$AG$40,$Z$41,L63*$AG$41,$Z$42,L63*$AG$42,$Z$43,L63*$AG$43,$Z$44,L63*$AG$44,$Z$45,L63*$AG$45,$Z$46,L63*$AG$46,$Z$47,L63*$AG$47,$Z$48,L63*$AG$48,$Z$49,L63*$AG$49,$Z$50,L63*$AG$50,$Z$51,L63*$AG$51)</f>
        <v>0</v>
      </c>
      <c r="V63" s="5">
        <f>_xlfn.SWITCH($D$4:$D$800,$Z$4,M63*$AH$4,$Z$5,M63*$AH$5,$Z$6,M63*$AH$6,$Z$7,M63*$AH$7,$Z$8,M63*$AH$8,$Z$9,M63*$AH$9,$Z$10,M63*$AH$10,$Z$11,M63*$AH$11,$Z$12,M63*$AH$12,$Z$13,M63*$AH$13,$Z$14,M63*$AH$14,$Z$15,M63*$AH$15,$Z$16,M63*$AH$16,$Z$17,M63*$AH$17,$Z$18,M63*$AH$18,$Z$19,M63*$AH$19,$Z$20,M63*$AH$20,$Z$21,M63*$AH$21,$Z$22,M63*$AH$22,$Z$23,M63*$AH$23,$Z$24,M63*$AH$24,$Z$25,M63*$AH$25,$Z$26,M63*$AH$26,$Z$27,M63*$AH$27,$Z$28,M63*$AH$28,$Z$29,M63*$AH$29,$Z$30,M63*$AH$30,$Z$31,M63*$AH$31,$Z$32,M63*$AH$32,$Z$33,M63*$AH$33,$Z$34,M63*$AH$34,$Z$35,M63*$AH$35,$Z$36,M63*$AH$36,$Z$37,M63*$AH$37,$Z$38,M63*$AH$38,$Z$39,M63*$AH$39,$Z$40,M63*$AH$40,$Z$41,M63*$AH$41,$Z$42,M63*$AH$42,$Z$43,M63*$AH$43,$Z$44,M63*$AH$44,$Z$45,M63*$AH$45,$Z$46,M63*$AH$46,$Z$47,M63*$AH$47,$Z$48,M63*$AH$48,$Z$49,M63*$AH$49,$Z$50,M63*$AH$50,$Z$51,M63*$AH$51)</f>
        <v>0</v>
      </c>
      <c r="W63" s="5">
        <f>_xlfn.SWITCH($D$4:$D$800,$Z$4,N63*$AI$4,$Z$5,N63*$AI$5,$Z$6,N63*$AI$6,$Z$7,N63*$AI$7,$Z$8,N63*$AI$8,$Z$9,N63*$AI$9,$Z$10,N63*$AI$10,$Z$11,N63*$AI$11,$Z$12,N63*$AI$12,$Z$13,N63*$AI$13,$Z$14,N63*$AI$14,$Z$15,N63*$AI$15,$Z$16,N63*$AI$16,$Z$17,N63*$AI$17,$Z$18,N63*$AI$18,$Z$19,N63*$AI$19,$Z$20,N63*$AI$20,$Z$21,N63*$AI$21,$Z$22,N63*$AI$22,$Z$23,N63*$AI$23,$Z$24,N63*$AI$24,$Z$25,N63*$AI$25,$Z$26,N63*$AI$26,$Z$27,N63*$AI$27,$Z$28,N63*$AI$28,$Z$29,N63*$AI$29,$Z$30,N63*$AI$30,$Z$31,N63*$AI$31,$Z$32,N63*$AI$32,$Z$33,N63*$AI$33,$Z$34,N63*$AI$34,$Z$35,N63*$AI$35,$Z$36,N63*$AI$36,$Z$37,N63*$AI$37,$Z$38,N63*$AI$38,$Z$39,N63*$AI$39,$Z$40,N63*$AI$40,$Z$41,N63*$AI$41,$Z$42,N63*$AI$42,$Z$43,N63*$AI$43,$Z$44,N63*$AI$44,$Z$45,N63*$AI$45,$Z$46,N63*$AI$46,$Z$47,N63*$AI$47,$Z$48,N63*$AI$48,$Z$49,N63*$AI$49,$Z$50,N63*$AI$50,$Z$51,N63*$AI$51)</f>
        <v>0</v>
      </c>
      <c r="X63" s="5">
        <f>SUM(Tabella120581119312[[#This Row],[Quadrimestre nov22-feb23]:[Quadrimestre lug25-ott25]])</f>
        <v>0</v>
      </c>
      <c r="BT63" s="73"/>
      <c r="BU63" s="72" t="s">
        <v>240</v>
      </c>
      <c r="BV63" s="69" t="s">
        <v>241</v>
      </c>
      <c r="BW63" s="72" t="s">
        <v>224</v>
      </c>
      <c r="BX63" s="72"/>
      <c r="BY63" s="54"/>
      <c r="BZ63" s="52"/>
      <c r="CA63" s="52"/>
      <c r="CB63" s="52"/>
      <c r="CC63" s="52" t="s">
        <v>122</v>
      </c>
      <c r="CD63" s="52" t="s">
        <v>122</v>
      </c>
      <c r="CE63" s="52" t="s">
        <v>122</v>
      </c>
      <c r="CF63" s="52" t="s">
        <v>122</v>
      </c>
      <c r="CG63" s="52" t="s">
        <v>122</v>
      </c>
      <c r="CH63" s="52" t="s">
        <v>122</v>
      </c>
      <c r="CI63" s="52" t="s">
        <v>122</v>
      </c>
      <c r="CJ63" s="52" t="s">
        <v>122</v>
      </c>
      <c r="CK63" s="52" t="s">
        <v>122</v>
      </c>
      <c r="CL63" s="52"/>
      <c r="CM63" s="52"/>
      <c r="CN63" s="52"/>
      <c r="CO63" s="52"/>
      <c r="CP63" s="52"/>
      <c r="CQ63" s="52"/>
      <c r="CR63" s="66"/>
      <c r="CS63" s="53">
        <f>IF(BZ63="X",$DH63/COUNTA($BZ63:$CQ63),0) +  IF(CA63="X",$DH63/COUNTA($BZ63:$CQ63),0)</f>
        <v>0</v>
      </c>
      <c r="CT63" s="53">
        <f>IF(CB63="X",$DH63/COUNTA($BZ63:$CQ63),0) +  IF(CC63="X",$DH63/COUNTA($BZ63:$CQ63),0)</f>
        <v>0</v>
      </c>
      <c r="CU63" s="53">
        <f>IF(CD63="X",$DH63/COUNTA($BZ63:$CQ63),0) +  IF(CE63="X",$DH63/COUNTA($BZ63:$CQ63),0)</f>
        <v>0</v>
      </c>
      <c r="CV63" s="53">
        <f>IF(CF63="X",$DH63/COUNTA($BZ63:$CQ63),0) +  IF(CG63="X",$DH63/COUNTA($BZ63:$CQ63),0)</f>
        <v>0</v>
      </c>
      <c r="CW63" s="53">
        <f>IF(CH63="X",$DH63/COUNTA($BZ63:$CQ63),0) +  IF(CI63="X",$DH63/COUNTA($BZ63:$CQ63),0)</f>
        <v>0</v>
      </c>
      <c r="CX63" s="53">
        <f>IF(CJ63="X",$DH63/COUNTA($BZ63:$CQ63),0) +  IF(CK63="X",$DH63/COUNTA($BZ63:$CQ63),0)</f>
        <v>0</v>
      </c>
      <c r="CY63" s="53">
        <f>IF(CL63="X",$DH63/COUNTA($BZ63:$CQ63),0) +  IF(CM63="X",$DH63/COUNTA($BZ63:$CQ63),0)</f>
        <v>0</v>
      </c>
      <c r="CZ63" s="53">
        <f>IF(CN63="X",$DH63/COUNTA($BZ63:$CQ63),0) +  IF(CO63="X",$DH63/COUNTA($BZ63:$CQ63),0)</f>
        <v>0</v>
      </c>
      <c r="DA63" s="53">
        <f>IF(CP63="X",$DH63/COUNTA($BZ63:$CQ63),0) +  IF(CQ63="X",$DH63/COUNTA($BZ63:$CQ63),0)</f>
        <v>0</v>
      </c>
      <c r="DB63" s="67">
        <f>SUM(CS63:DA63)</f>
        <v>0</v>
      </c>
      <c r="DC63" s="57"/>
      <c r="DE63" s="66"/>
      <c r="DF63" s="106">
        <f t="shared" si="12"/>
        <v>0</v>
      </c>
      <c r="DG63" s="66"/>
      <c r="DH63" s="104">
        <f>DF63*UniPerugia!$B$4</f>
        <v>0</v>
      </c>
    </row>
    <row r="64" spans="2:112" ht="23.25">
      <c r="B64" s="5"/>
      <c r="C64" s="5"/>
      <c r="D64" s="5"/>
      <c r="E64" s="5"/>
      <c r="F64" s="5"/>
      <c r="G64" s="5"/>
      <c r="H64" s="5"/>
      <c r="I64" s="5"/>
      <c r="J64" s="5"/>
      <c r="K64" s="4"/>
      <c r="L64" s="4"/>
      <c r="M64" s="4"/>
      <c r="N64" s="4"/>
      <c r="O64" s="4">
        <f>_xlfn.SWITCH($D$4:$D$800,$Z$4,F64*$AA$4,$Z$5,F64*$AA$5,$Z$6,F64*$AA$6,$Z$7,F64*$AA$7,$Z$8,F64*$AA$8,$Z$9,F64*$AA$9,$Z$10,F64*$AA$10,$Z$11,F64*$AA$11,$Z$12,F64*$AA$12,$Z$13,F64*$AA$13,$Z$14,F64*$AA$14,$Z$15,F64*$AA$15,$Z$16,F64*$AA$16,$Z$17,F64*$AA$17,$Z$18,F64*$AA$18,$Z$19,F64*$AA$19,$Z$20,F64*$AA$20,$Z$21,F64*$AA$21,$Z$22,F64*$AA$22,$Z$23,F64*$AA$23,$Z$24,F64*$AA$24,$Z$25,F64*$AA$25,$Z$26,F64*$AA$26,$Z$27,F64*$AA$27,$Z$28,F64*$AA$28,$Z$29,F64*$AA$29,$Z$30,F64*$AA$30,$Z$31,F64*$AA$31,$Z$32,F64*$AA$32,$Z$33,F64*$AA$33,$Z$34,F64*$AA$34,$Z$35,F64*$AA$35,$Z$36,F64*$AA$36,$Z$37,F64*$AA$37,$Z$38,F64*$AA$38,$Z$39,F64*$AA$39,$Z$40,F64*$AA$40,$Z$41,F64*$AA$41,$Z$42,F64*$AA$42,$Z$43,F64*$AA$43,$Z$44,F64*$AA$44,$Z$45,F64*$AA$45,$Z$46,F64*$AA$46,$Z$47,F64*$AA$47,$Z$48,F64*$AA$48,$Z$49,F64*$AA$49,$Z$50,F64*$AA$50,$Z$51,F64*$AA$51,)</f>
        <v>0</v>
      </c>
      <c r="P64" s="4">
        <f>_xlfn.SWITCH($D$4:$D$800,$Z$4,G64*$AB$4,$Z$5,G64*$AB$5,$Z$6,G64*$AB$6,$Z$7,G64*$AB$7,$Z$8,G64*$AB$8,$Z$9,G64*$AB$9,$Z$10,G64*$AB$10,$Z$11,G64*$AB$11,$Z$12,G64*$AB$12,$Z$13,G64*$AB$13,$Z$14,G64*$AB$14,$Z$15,G64*$AB$15,$Z$16,G64*$AB$16,$Z$17,G64*$AB$17,$Z$18,G64*$AB$18,$Z$19,G64*$AB$19,$Z$20,G64*$AB$20,$Z$21,G64*$AB$21,$Z$22,G64*$AB$22,$Z$23,G64*$AB$23,$Z$24,G64*$AB$24,$Z$25,G64*$AB$25,$Z$26,G64*$AB$26,$Z$27,G64*$AB$27,$Z$28,G64*$AB$28,$Z$29,G64*$AB$29,$Z$30,G64*$AB$30,$Z$31,G64*$AB$31,$Z$32,G64*$AB$32,$Z$33,G64*$AB$33,$Z$34,G64*$AB$34,$Z$35,G64*$AB$35,$Z$36,G64*$AB$36,$Z$37,G64*$AB$37,$Z$38,G64*$AB$38,$Z$39,G64*$AB$39,$Z$40,G64*$AB$40,$Z$41,G64*$AB$41,$Z$42,G64*$AB$42,$Z$43,G64*$AB$43,$Z$44,G64*$AB$44,$Z$45,G64*$AB$45,$Z$46,G64*$AB$46,$Z$47,G64*$AB$47,$Z$48,G64*$AB$48,$Z$49,G64*$AB$49,$Z$50,G64*$AB$50,$Z$51,G64*$AB$51,)</f>
        <v>0</v>
      </c>
      <c r="Q64" s="4">
        <f>_xlfn.SWITCH($D$4:$D$800,$Z$4,H64*$AC$4,$Z$5,H64*$AC$5,$Z$6,H64*$AC$6,$Z$7,H64*$AC$7,$Z$8,H64*$AC$8,$Z$9,H64*$AC$9,$Z$10,H64*$AC$10,$Z$11,H64*$AC$11,$Z$12,H64*$AC$12,$Z$13,H64*$AC$13,$Z$14,H64*$AC$14,$Z$15,H64*$AC$15,$Z$16,H64*$AC$16,$Z$17,H64*$AC$17,$Z$18,H64*$AC$18,$Z$19,H64*$AC$19,$Z$20,H64*$AC$20,$Z$21,H64*$AC$21,$Z$22,H64*$AC$22,$Z$23,H64*$AC$23,$Z$24,H64*$AC$24,$Z$25,H64*$AC$25,$Z$26,H64*$AC$26,$Z$27,H64*$AC$27,$Z$28,H64*$AC$28,$Z$29,H64*$AC$29,$Z$30,H64*$AC$30,$Z$31,H64*$AC$31,$Z$32,H64*$AC$32,$Z$33,H64*$AC$33,$Z$34,H64*$AC$34,$Z$35,H64*$AC$35,$Z$36,H64*$AC$36,$Z$37,H64*$AC$37,$Z$38,H64*$AC$38,$Z$39,H64*$AC$39,$Z$40,H64*$AC$40,$Z$41,H64*$AC$41,$Z$42,H64*$AC$42,$Z$43,H64*$AC$43,$Z$44,H64*$AC$44,$Z$45,H64*$AC$45,$Z$46,H64*$AC$46,$Z$47,H64*$AC$47,$Z$48,H64*$AC$48,$Z$49,H64*$AC$49,$Z$50,H64*$AC$50,$Z$51,H64*$AC$51)</f>
        <v>0</v>
      </c>
      <c r="R64" s="4">
        <f>_xlfn.SWITCH($D$4:$D$800,$Z$4,I64*$AD$4,$Z$5,I64*$AD$5,$Z$6,I64*$AD$6,$Z$7,I64*$AD$7,$Z$8,I64*$AD$8,$Z$9,I64*$AD$9,$Z$10,I64*$AD$10,$Z$11,I64*$AD$11,$Z$12,I64*$AD$12,$Z$13,I64*$AD$13,$Z$14,I64*$AD$14,$Z$15,I64*$AD$15,$Z$16,I64*$AD$16,$Z$17,I64*$AD$17,$Z$18,I64*$AD$18,$Z$19,I64*$AD$19,$Z$20,I64*$AD$20,$Z$21,I64*$AD$21,$Z$22,I64*$AD$22,$Z$23,I64*$AD$23,$Z$24,I64*$AD$24,$Z$25,I64*$AD$25,$Z$26,I64*$AD$26,$Z$27,I64*$AD$27,$Z$28,I64*$AD$28,$Z$29,I64*$AD$29,$Z$30,I64*$AD$30,$Z$31,I64*$AD$31,$Z$32,I64*$AD$32,$Z$33,I64*$AD$33,$Z$34,I64*$AD$34,$Z$35,I64*$AD$35,$Z$36,I64*$AD$36,$Z$37,I64*$AD$37,$Z$38,I64*$AD$38,$Z$39,I64*$AD$39,$Z$40,I64*$AD$40,$Z$41,I64*$AD$41,$Z$42,I64*$AD$42,$Z$43,I64*$AD$43,$Z$44,I64*$AD$44,$Z$45,I64*$AD$45,$Z$46,I64*$AD$46,$Z$47,I64*$AD$47,$Z$48,I64*$AD$48,$Z$49,I64*$AD$49,$Z$50,I64*$AD$50,$Z$51,I64*$AD$51)</f>
        <v>0</v>
      </c>
      <c r="S64" s="4">
        <f>_xlfn.SWITCH($D$4:$D$800,$Z$4,J64*$AE$4,$Z$5,J64*$AE$5,$Z$6,J64*$AE$6,$Z$7,J64*$AE$7,$Z$8,J64*$AE$8,$Z$9,J64*$AE$9,$Z$10,J64*$AE$10,$Z$11,J64*$AE$11,$Z$12,J64*$AE$12,$Z$13,J64*$AE$13,$Z$14,J64*$AE$14,$Z$15,J64*$AE$15,$Z$16,J64*$AE$16,$Z$17,J64*$AE$17,$Z$18,J64*$AE$18,$Z$19,J64*$AE$19,$Z$20,J64*$AE$20,$Z$21,J64*$AE$21,$Z$22,J64*$AE$22,$Z$23,J64*$AE$23,$Z$24,J64*$AE$24,$Z$25,J64*$AE$25,$Z$26,J64*$AE$26,$Z$27,J64*$AE$27,$Z$28,J64*$AE$28,$Z$29,J64*$AE$29,$Z$30,J64*$AE$30,$Z$31,J64*$AE$31,$Z$32,J64*$AE$32,$Z$33,J64*$AE$33,$Z$34,J64*$AE$34,$Z$35,J64*$AE$35,$Z$36,J64*$AE$36,$Z$37,J64*$AE$37,$Z$38,J64*$AE$38,$Z$39,J64*$AE$39,$Z$40,J64*$AE$40,$Z$41,J64*$AE$41,$Z$42,J64*$AE$42,$Z$43,J64*$AE$43,$Z$44,J64*$AE$44,$Z$45,J64*$AE$45,$Z$46,J64*$AE$46,$Z$47,J64*$AE$47,$Z$48,J64*$AE$48,$Z$49,J64*$AE$49,$Z$50,J64*$AE$50,$Z$51,J64*$AE$51)</f>
        <v>0</v>
      </c>
      <c r="T64" s="5">
        <f>_xlfn.SWITCH($D$4:$D$800,$Z$4,K64*$AF$4,$Z$5,K64*$AF$5,$Z$6,K64*$AF$6,$Z$7,K64*$AF$7,$Z$8,K64*$AF$8,$Z$9,K64*$AF$9,$Z$10,K64*$AF$10,$Z$11,K64*$AF$11,$Z$12,K64*$AF$12,$Z$13,K64*$AF$13,$Z$14,K64*$AF$14,$Z$15,K64*$AF$15,$Z$16,K64*$AF$16,$Z$17,K64*$AF$17,$Z$18,K64*$AF$18,$Z$19,K64*$AF$19,$Z$20,K64*$AF$20,$Z$21,K64*$AF$21,$Z$22,K64*$AF$22,$Z$23,K64*$AF$23,$Z$24,K64*$AF$24,$Z$25,K64*$AF$25,$Z$26,K64*$AF$26,$Z$27,K64*$AF$27,$Z$28,K64*$AF$28,$Z$29,K64*$AF$29,$Z$30,K64*$AF$30,$Z$31,K64*$AF$31,$Z$32,K64*$AF$32,$Z$33,K64*$AF$33,$Z$34,K64*$AF$34,$Z$35,K64*$AF$35,$Z$36,K64*$AF$36,$Z$37,K64*$AF$37,$Z$38,K64*$AF$38,$Z$39,K64*$AF$39,$Z$40,K64*$AF$40,$Z$41,K64*$AF$41,$Z$42,K64*$AF$42,$Z$43,K64*$AF$43,$Z$44,K64*$AF$44,$Z$45,K64*$AF$45,$Z$46,K64*$AF$46,$Z$47,K64*$AF$47,$Z$48,K64*$AF$48,$Z$49,K64*$AF$49,$Z$50,K64*$AF$50,$Z$51,K64*$AF$51)</f>
        <v>0</v>
      </c>
      <c r="U64" s="5">
        <f>_xlfn.SWITCH($D$4:$D$800,$Z$4,L64*$AG$4,$Z$5,L64*$AG$5,$Z$6,L64*$AG$6,$Z$7,L64*$AG$7,$Z$8,L64*$AG$8,$Z$9,L64*$AG$9,$Z$10,L64*$AG$10,$Z$11,L64*$AG$11,$Z$12,L64*$AG$12,$Z$13,L64*$AG$13,$Z$14,L64*$AG$14,$Z$15,L64*$AG$15,$Z$16,L64*$AG$16,$Z$17,L64*$AG$17,$Z$18,L64*$AG$18,$Z$19,L64*$AG$19,$Z$20,L64*$AG$20,$Z$21,L64*$AG$21,$Z$22,L64*$AG$22,$Z$23,L64*$AG$23,$Z$24,L64*$AG$24,$Z$25,L64*$AG$25,$Z$26,L64*$AG$26,$Z$27,L64*$AG$27,$Z$28,L64*$AG$28,$Z$29,L64*$AG$29,$Z$30,L64*$AG$30,$Z$31,L64*$AG$31,$Z$32,L64*$AG$32,$Z$33,L64*$AG$33,$Z$34,L64*$AG$34,$Z$35,L64*$AG$35,$Z$36,L64*$AG$36,$Z$37,L64*$AG$37,$Z$38,L64*$AG$38,$Z$39,L64*$AG$39,$Z$40,L64*$AG$40,$Z$41,L64*$AG$41,$Z$42,L64*$AG$42,$Z$43,L64*$AG$43,$Z$44,L64*$AG$44,$Z$45,L64*$AG$45,$Z$46,L64*$AG$46,$Z$47,L64*$AG$47,$Z$48,L64*$AG$48,$Z$49,L64*$AG$49,$Z$50,L64*$AG$50,$Z$51,L64*$AG$51)</f>
        <v>0</v>
      </c>
      <c r="V64" s="5">
        <f>_xlfn.SWITCH($D$4:$D$800,$Z$4,M64*$AH$4,$Z$5,M64*$AH$5,$Z$6,M64*$AH$6,$Z$7,M64*$AH$7,$Z$8,M64*$AH$8,$Z$9,M64*$AH$9,$Z$10,M64*$AH$10,$Z$11,M64*$AH$11,$Z$12,M64*$AH$12,$Z$13,M64*$AH$13,$Z$14,M64*$AH$14,$Z$15,M64*$AH$15,$Z$16,M64*$AH$16,$Z$17,M64*$AH$17,$Z$18,M64*$AH$18,$Z$19,M64*$AH$19,$Z$20,M64*$AH$20,$Z$21,M64*$AH$21,$Z$22,M64*$AH$22,$Z$23,M64*$AH$23,$Z$24,M64*$AH$24,$Z$25,M64*$AH$25,$Z$26,M64*$AH$26,$Z$27,M64*$AH$27,$Z$28,M64*$AH$28,$Z$29,M64*$AH$29,$Z$30,M64*$AH$30,$Z$31,M64*$AH$31,$Z$32,M64*$AH$32,$Z$33,M64*$AH$33,$Z$34,M64*$AH$34,$Z$35,M64*$AH$35,$Z$36,M64*$AH$36,$Z$37,M64*$AH$37,$Z$38,M64*$AH$38,$Z$39,M64*$AH$39,$Z$40,M64*$AH$40,$Z$41,M64*$AH$41,$Z$42,M64*$AH$42,$Z$43,M64*$AH$43,$Z$44,M64*$AH$44,$Z$45,M64*$AH$45,$Z$46,M64*$AH$46,$Z$47,M64*$AH$47,$Z$48,M64*$AH$48,$Z$49,M64*$AH$49,$Z$50,M64*$AH$50,$Z$51,M64*$AH$51)</f>
        <v>0</v>
      </c>
      <c r="W64" s="5">
        <f>_xlfn.SWITCH($D$4:$D$800,$Z$4,N64*$AI$4,$Z$5,N64*$AI$5,$Z$6,N64*$AI$6,$Z$7,N64*$AI$7,$Z$8,N64*$AI$8,$Z$9,N64*$AI$9,$Z$10,N64*$AI$10,$Z$11,N64*$AI$11,$Z$12,N64*$AI$12,$Z$13,N64*$AI$13,$Z$14,N64*$AI$14,$Z$15,N64*$AI$15,$Z$16,N64*$AI$16,$Z$17,N64*$AI$17,$Z$18,N64*$AI$18,$Z$19,N64*$AI$19,$Z$20,N64*$AI$20,$Z$21,N64*$AI$21,$Z$22,N64*$AI$22,$Z$23,N64*$AI$23,$Z$24,N64*$AI$24,$Z$25,N64*$AI$25,$Z$26,N64*$AI$26,$Z$27,N64*$AI$27,$Z$28,N64*$AI$28,$Z$29,N64*$AI$29,$Z$30,N64*$AI$30,$Z$31,N64*$AI$31,$Z$32,N64*$AI$32,$Z$33,N64*$AI$33,$Z$34,N64*$AI$34,$Z$35,N64*$AI$35,$Z$36,N64*$AI$36,$Z$37,N64*$AI$37,$Z$38,N64*$AI$38,$Z$39,N64*$AI$39,$Z$40,N64*$AI$40,$Z$41,N64*$AI$41,$Z$42,N64*$AI$42,$Z$43,N64*$AI$43,$Z$44,N64*$AI$44,$Z$45,N64*$AI$45,$Z$46,N64*$AI$46,$Z$47,N64*$AI$47,$Z$48,N64*$AI$48,$Z$49,N64*$AI$49,$Z$50,N64*$AI$50,$Z$51,N64*$AI$51)</f>
        <v>0</v>
      </c>
      <c r="X64" s="5">
        <f>SUM(Tabella120581119312[[#This Row],[Quadrimestre nov22-feb23]:[Quadrimestre lug25-ott25]])</f>
        <v>0</v>
      </c>
      <c r="BT64" s="73"/>
      <c r="BU64" s="72" t="s">
        <v>242</v>
      </c>
      <c r="BV64" s="69" t="s">
        <v>243</v>
      </c>
      <c r="BW64" s="72" t="s">
        <v>224</v>
      </c>
      <c r="BX64" s="72"/>
      <c r="BY64" s="54"/>
      <c r="BZ64" s="52"/>
      <c r="CA64" s="52"/>
      <c r="CB64" s="52"/>
      <c r="CC64" s="52" t="s">
        <v>122</v>
      </c>
      <c r="CD64" s="52" t="s">
        <v>122</v>
      </c>
      <c r="CE64" s="52" t="s">
        <v>122</v>
      </c>
      <c r="CF64" s="52" t="s">
        <v>122</v>
      </c>
      <c r="CG64" s="52" t="s">
        <v>122</v>
      </c>
      <c r="CH64" s="52" t="s">
        <v>122</v>
      </c>
      <c r="CI64" s="52" t="s">
        <v>122</v>
      </c>
      <c r="CJ64" s="52" t="s">
        <v>122</v>
      </c>
      <c r="CK64" s="52" t="s">
        <v>122</v>
      </c>
      <c r="CL64" s="52"/>
      <c r="CM64" s="52"/>
      <c r="CN64" s="52"/>
      <c r="CO64" s="52"/>
      <c r="CP64" s="52"/>
      <c r="CQ64" s="52"/>
      <c r="CR64" s="66"/>
      <c r="CS64" s="53">
        <f>IF(BZ64="X",$DH64/COUNTA($BZ64:$CQ64),0) +  IF(CA64="X",$DH64/COUNTA($BZ64:$CQ64),0)</f>
        <v>0</v>
      </c>
      <c r="CT64" s="53">
        <f>IF(CB64="X",$DH64/COUNTA($BZ64:$CQ64),0) +  IF(CC64="X",$DH64/COUNTA($BZ64:$CQ64),0)</f>
        <v>0</v>
      </c>
      <c r="CU64" s="53">
        <f>IF(CD64="X",$DH64/COUNTA($BZ64:$CQ64),0) +  IF(CE64="X",$DH64/COUNTA($BZ64:$CQ64),0)</f>
        <v>0</v>
      </c>
      <c r="CV64" s="53">
        <f>IF(CF64="X",$DH64/COUNTA($BZ64:$CQ64),0) +  IF(CG64="X",$DH64/COUNTA($BZ64:$CQ64),0)</f>
        <v>0</v>
      </c>
      <c r="CW64" s="53">
        <f>IF(CH64="X",$DH64/COUNTA($BZ64:$CQ64),0) +  IF(CI64="X",$DH64/COUNTA($BZ64:$CQ64),0)</f>
        <v>0</v>
      </c>
      <c r="CX64" s="53">
        <f>IF(CJ64="X",$DH64/COUNTA($BZ64:$CQ64),0) +  IF(CK64="X",$DH64/COUNTA($BZ64:$CQ64),0)</f>
        <v>0</v>
      </c>
      <c r="CY64" s="53">
        <f>IF(CL64="X",$DH64/COUNTA($BZ64:$CQ64),0) +  IF(CM64="X",$DH64/COUNTA($BZ64:$CQ64),0)</f>
        <v>0</v>
      </c>
      <c r="CZ64" s="53">
        <f>IF(CN64="X",$DH64/COUNTA($BZ64:$CQ64),0) +  IF(CO64="X",$DH64/COUNTA($BZ64:$CQ64),0)</f>
        <v>0</v>
      </c>
      <c r="DA64" s="53">
        <f>IF(CP64="X",$DH64/COUNTA($BZ64:$CQ64),0) +  IF(CQ64="X",$DH64/COUNTA($BZ64:$CQ64),0)</f>
        <v>0</v>
      </c>
      <c r="DB64" s="67">
        <f>SUM(CS64:DA64)</f>
        <v>0</v>
      </c>
      <c r="DC64" s="57"/>
      <c r="DE64" s="66"/>
      <c r="DF64" s="106">
        <f t="shared" si="12"/>
        <v>0</v>
      </c>
      <c r="DG64" s="66"/>
      <c r="DH64" s="104">
        <f>DF64*UniPerugia!$B$4</f>
        <v>0</v>
      </c>
    </row>
    <row r="65" spans="2:112" ht="23.25">
      <c r="B65" s="5"/>
      <c r="C65" s="5"/>
      <c r="D65" s="5"/>
      <c r="E65" s="5"/>
      <c r="F65" s="5"/>
      <c r="G65" s="5"/>
      <c r="H65" s="5"/>
      <c r="I65" s="5"/>
      <c r="J65" s="5"/>
      <c r="K65" s="4"/>
      <c r="L65" s="4"/>
      <c r="M65" s="4"/>
      <c r="N65" s="4"/>
      <c r="O65" s="4">
        <f>_xlfn.SWITCH($D$4:$D$800,$Z$4,F65*$AA$4,$Z$5,F65*$AA$5,$Z$6,F65*$AA$6,$Z$7,F65*$AA$7,$Z$8,F65*$AA$8,$Z$9,F65*$AA$9,$Z$10,F65*$AA$10,$Z$11,F65*$AA$11,$Z$12,F65*$AA$12,$Z$13,F65*$AA$13,$Z$14,F65*$AA$14,$Z$15,F65*$AA$15,$Z$16,F65*$AA$16,$Z$17,F65*$AA$17,$Z$18,F65*$AA$18,$Z$19,F65*$AA$19,$Z$20,F65*$AA$20,$Z$21,F65*$AA$21,$Z$22,F65*$AA$22,$Z$23,F65*$AA$23,$Z$24,F65*$AA$24,$Z$25,F65*$AA$25,$Z$26,F65*$AA$26,$Z$27,F65*$AA$27,$Z$28,F65*$AA$28,$Z$29,F65*$AA$29,$Z$30,F65*$AA$30,$Z$31,F65*$AA$31,$Z$32,F65*$AA$32,$Z$33,F65*$AA$33,$Z$34,F65*$AA$34,$Z$35,F65*$AA$35,$Z$36,F65*$AA$36,$Z$37,F65*$AA$37,$Z$38,F65*$AA$38,$Z$39,F65*$AA$39,$Z$40,F65*$AA$40,$Z$41,F65*$AA$41,$Z$42,F65*$AA$42,$Z$43,F65*$AA$43,$Z$44,F65*$AA$44,$Z$45,F65*$AA$45,$Z$46,F65*$AA$46,$Z$47,F65*$AA$47,$Z$48,F65*$AA$48,$Z$49,F65*$AA$49,$Z$50,F65*$AA$50,$Z$51,F65*$AA$51,)</f>
        <v>0</v>
      </c>
      <c r="P65" s="4">
        <f>_xlfn.SWITCH($D$4:$D$800,$Z$4,G65*$AB$4,$Z$5,G65*$AB$5,$Z$6,G65*$AB$6,$Z$7,G65*$AB$7,$Z$8,G65*$AB$8,$Z$9,G65*$AB$9,$Z$10,G65*$AB$10,$Z$11,G65*$AB$11,$Z$12,G65*$AB$12,$Z$13,G65*$AB$13,$Z$14,G65*$AB$14,$Z$15,G65*$AB$15,$Z$16,G65*$AB$16,$Z$17,G65*$AB$17,$Z$18,G65*$AB$18,$Z$19,G65*$AB$19,$Z$20,G65*$AB$20,$Z$21,G65*$AB$21,$Z$22,G65*$AB$22,$Z$23,G65*$AB$23,$Z$24,G65*$AB$24,$Z$25,G65*$AB$25,$Z$26,G65*$AB$26,$Z$27,G65*$AB$27,$Z$28,G65*$AB$28,$Z$29,G65*$AB$29,$Z$30,G65*$AB$30,$Z$31,G65*$AB$31,$Z$32,G65*$AB$32,$Z$33,G65*$AB$33,$Z$34,G65*$AB$34,$Z$35,G65*$AB$35,$Z$36,G65*$AB$36,$Z$37,G65*$AB$37,$Z$38,G65*$AB$38,$Z$39,G65*$AB$39,$Z$40,G65*$AB$40,$Z$41,G65*$AB$41,$Z$42,G65*$AB$42,$Z$43,G65*$AB$43,$Z$44,G65*$AB$44,$Z$45,G65*$AB$45,$Z$46,G65*$AB$46,$Z$47,G65*$AB$47,$Z$48,G65*$AB$48,$Z$49,G65*$AB$49,$Z$50,G65*$AB$50,$Z$51,G65*$AB$51,)</f>
        <v>0</v>
      </c>
      <c r="Q65" s="4">
        <f>_xlfn.SWITCH($D$4:$D$800,$Z$4,H65*$AC$4,$Z$5,H65*$AC$5,$Z$6,H65*$AC$6,$Z$7,H65*$AC$7,$Z$8,H65*$AC$8,$Z$9,H65*$AC$9,$Z$10,H65*$AC$10,$Z$11,H65*$AC$11,$Z$12,H65*$AC$12,$Z$13,H65*$AC$13,$Z$14,H65*$AC$14,$Z$15,H65*$AC$15,$Z$16,H65*$AC$16,$Z$17,H65*$AC$17,$Z$18,H65*$AC$18,$Z$19,H65*$AC$19,$Z$20,H65*$AC$20,$Z$21,H65*$AC$21,$Z$22,H65*$AC$22,$Z$23,H65*$AC$23,$Z$24,H65*$AC$24,$Z$25,H65*$AC$25,$Z$26,H65*$AC$26,$Z$27,H65*$AC$27,$Z$28,H65*$AC$28,$Z$29,H65*$AC$29,$Z$30,H65*$AC$30,$Z$31,H65*$AC$31,$Z$32,H65*$AC$32,$Z$33,H65*$AC$33,$Z$34,H65*$AC$34,$Z$35,H65*$AC$35,$Z$36,H65*$AC$36,$Z$37,H65*$AC$37,$Z$38,H65*$AC$38,$Z$39,H65*$AC$39,$Z$40,H65*$AC$40,$Z$41,H65*$AC$41,$Z$42,H65*$AC$42,$Z$43,H65*$AC$43,$Z$44,H65*$AC$44,$Z$45,H65*$AC$45,$Z$46,H65*$AC$46,$Z$47,H65*$AC$47,$Z$48,H65*$AC$48,$Z$49,H65*$AC$49,$Z$50,H65*$AC$50,$Z$51,H65*$AC$51)</f>
        <v>0</v>
      </c>
      <c r="R65" s="4">
        <f>_xlfn.SWITCH($D$4:$D$800,$Z$4,I65*$AD$4,$Z$5,I65*$AD$5,$Z$6,I65*$AD$6,$Z$7,I65*$AD$7,$Z$8,I65*$AD$8,$Z$9,I65*$AD$9,$Z$10,I65*$AD$10,$Z$11,I65*$AD$11,$Z$12,I65*$AD$12,$Z$13,I65*$AD$13,$Z$14,I65*$AD$14,$Z$15,I65*$AD$15,$Z$16,I65*$AD$16,$Z$17,I65*$AD$17,$Z$18,I65*$AD$18,$Z$19,I65*$AD$19,$Z$20,I65*$AD$20,$Z$21,I65*$AD$21,$Z$22,I65*$AD$22,$Z$23,I65*$AD$23,$Z$24,I65*$AD$24,$Z$25,I65*$AD$25,$Z$26,I65*$AD$26,$Z$27,I65*$AD$27,$Z$28,I65*$AD$28,$Z$29,I65*$AD$29,$Z$30,I65*$AD$30,$Z$31,I65*$AD$31,$Z$32,I65*$AD$32,$Z$33,I65*$AD$33,$Z$34,I65*$AD$34,$Z$35,I65*$AD$35,$Z$36,I65*$AD$36,$Z$37,I65*$AD$37,$Z$38,I65*$AD$38,$Z$39,I65*$AD$39,$Z$40,I65*$AD$40,$Z$41,I65*$AD$41,$Z$42,I65*$AD$42,$Z$43,I65*$AD$43,$Z$44,I65*$AD$44,$Z$45,I65*$AD$45,$Z$46,I65*$AD$46,$Z$47,I65*$AD$47,$Z$48,I65*$AD$48,$Z$49,I65*$AD$49,$Z$50,I65*$AD$50,$Z$51,I65*$AD$51)</f>
        <v>0</v>
      </c>
      <c r="S65" s="4">
        <f>_xlfn.SWITCH($D$4:$D$800,$Z$4,J65*$AE$4,$Z$5,J65*$AE$5,$Z$6,J65*$AE$6,$Z$7,J65*$AE$7,$Z$8,J65*$AE$8,$Z$9,J65*$AE$9,$Z$10,J65*$AE$10,$Z$11,J65*$AE$11,$Z$12,J65*$AE$12,$Z$13,J65*$AE$13,$Z$14,J65*$AE$14,$Z$15,J65*$AE$15,$Z$16,J65*$AE$16,$Z$17,J65*$AE$17,$Z$18,J65*$AE$18,$Z$19,J65*$AE$19,$Z$20,J65*$AE$20,$Z$21,J65*$AE$21,$Z$22,J65*$AE$22,$Z$23,J65*$AE$23,$Z$24,J65*$AE$24,$Z$25,J65*$AE$25,$Z$26,J65*$AE$26,$Z$27,J65*$AE$27,$Z$28,J65*$AE$28,$Z$29,J65*$AE$29,$Z$30,J65*$AE$30,$Z$31,J65*$AE$31,$Z$32,J65*$AE$32,$Z$33,J65*$AE$33,$Z$34,J65*$AE$34,$Z$35,J65*$AE$35,$Z$36,J65*$AE$36,$Z$37,J65*$AE$37,$Z$38,J65*$AE$38,$Z$39,J65*$AE$39,$Z$40,J65*$AE$40,$Z$41,J65*$AE$41,$Z$42,J65*$AE$42,$Z$43,J65*$AE$43,$Z$44,J65*$AE$44,$Z$45,J65*$AE$45,$Z$46,J65*$AE$46,$Z$47,J65*$AE$47,$Z$48,J65*$AE$48,$Z$49,J65*$AE$49,$Z$50,J65*$AE$50,$Z$51,J65*$AE$51)</f>
        <v>0</v>
      </c>
      <c r="T65" s="5">
        <f>_xlfn.SWITCH($D$4:$D$800,$Z$4,K65*$AF$4,$Z$5,K65*$AF$5,$Z$6,K65*$AF$6,$Z$7,K65*$AF$7,$Z$8,K65*$AF$8,$Z$9,K65*$AF$9,$Z$10,K65*$AF$10,$Z$11,K65*$AF$11,$Z$12,K65*$AF$12,$Z$13,K65*$AF$13,$Z$14,K65*$AF$14,$Z$15,K65*$AF$15,$Z$16,K65*$AF$16,$Z$17,K65*$AF$17,$Z$18,K65*$AF$18,$Z$19,K65*$AF$19,$Z$20,K65*$AF$20,$Z$21,K65*$AF$21,$Z$22,K65*$AF$22,$Z$23,K65*$AF$23,$Z$24,K65*$AF$24,$Z$25,K65*$AF$25,$Z$26,K65*$AF$26,$Z$27,K65*$AF$27,$Z$28,K65*$AF$28,$Z$29,K65*$AF$29,$Z$30,K65*$AF$30,$Z$31,K65*$AF$31,$Z$32,K65*$AF$32,$Z$33,K65*$AF$33,$Z$34,K65*$AF$34,$Z$35,K65*$AF$35,$Z$36,K65*$AF$36,$Z$37,K65*$AF$37,$Z$38,K65*$AF$38,$Z$39,K65*$AF$39,$Z$40,K65*$AF$40,$Z$41,K65*$AF$41,$Z$42,K65*$AF$42,$Z$43,K65*$AF$43,$Z$44,K65*$AF$44,$Z$45,K65*$AF$45,$Z$46,K65*$AF$46,$Z$47,K65*$AF$47,$Z$48,K65*$AF$48,$Z$49,K65*$AF$49,$Z$50,K65*$AF$50,$Z$51,K65*$AF$51)</f>
        <v>0</v>
      </c>
      <c r="U65" s="5">
        <f>_xlfn.SWITCH($D$4:$D$800,$Z$4,L65*$AG$4,$Z$5,L65*$AG$5,$Z$6,L65*$AG$6,$Z$7,L65*$AG$7,$Z$8,L65*$AG$8,$Z$9,L65*$AG$9,$Z$10,L65*$AG$10,$Z$11,L65*$AG$11,$Z$12,L65*$AG$12,$Z$13,L65*$AG$13,$Z$14,L65*$AG$14,$Z$15,L65*$AG$15,$Z$16,L65*$AG$16,$Z$17,L65*$AG$17,$Z$18,L65*$AG$18,$Z$19,L65*$AG$19,$Z$20,L65*$AG$20,$Z$21,L65*$AG$21,$Z$22,L65*$AG$22,$Z$23,L65*$AG$23,$Z$24,L65*$AG$24,$Z$25,L65*$AG$25,$Z$26,L65*$AG$26,$Z$27,L65*$AG$27,$Z$28,L65*$AG$28,$Z$29,L65*$AG$29,$Z$30,L65*$AG$30,$Z$31,L65*$AG$31,$Z$32,L65*$AG$32,$Z$33,L65*$AG$33,$Z$34,L65*$AG$34,$Z$35,L65*$AG$35,$Z$36,L65*$AG$36,$Z$37,L65*$AG$37,$Z$38,L65*$AG$38,$Z$39,L65*$AG$39,$Z$40,L65*$AG$40,$Z$41,L65*$AG$41,$Z$42,L65*$AG$42,$Z$43,L65*$AG$43,$Z$44,L65*$AG$44,$Z$45,L65*$AG$45,$Z$46,L65*$AG$46,$Z$47,L65*$AG$47,$Z$48,L65*$AG$48,$Z$49,L65*$AG$49,$Z$50,L65*$AG$50,$Z$51,L65*$AG$51)</f>
        <v>0</v>
      </c>
      <c r="V65" s="5">
        <f>_xlfn.SWITCH($D$4:$D$800,$Z$4,M65*$AH$4,$Z$5,M65*$AH$5,$Z$6,M65*$AH$6,$Z$7,M65*$AH$7,$Z$8,M65*$AH$8,$Z$9,M65*$AH$9,$Z$10,M65*$AH$10,$Z$11,M65*$AH$11,$Z$12,M65*$AH$12,$Z$13,M65*$AH$13,$Z$14,M65*$AH$14,$Z$15,M65*$AH$15,$Z$16,M65*$AH$16,$Z$17,M65*$AH$17,$Z$18,M65*$AH$18,$Z$19,M65*$AH$19,$Z$20,M65*$AH$20,$Z$21,M65*$AH$21,$Z$22,M65*$AH$22,$Z$23,M65*$AH$23,$Z$24,M65*$AH$24,$Z$25,M65*$AH$25,$Z$26,M65*$AH$26,$Z$27,M65*$AH$27,$Z$28,M65*$AH$28,$Z$29,M65*$AH$29,$Z$30,M65*$AH$30,$Z$31,M65*$AH$31,$Z$32,M65*$AH$32,$Z$33,M65*$AH$33,$Z$34,M65*$AH$34,$Z$35,M65*$AH$35,$Z$36,M65*$AH$36,$Z$37,M65*$AH$37,$Z$38,M65*$AH$38,$Z$39,M65*$AH$39,$Z$40,M65*$AH$40,$Z$41,M65*$AH$41,$Z$42,M65*$AH$42,$Z$43,M65*$AH$43,$Z$44,M65*$AH$44,$Z$45,M65*$AH$45,$Z$46,M65*$AH$46,$Z$47,M65*$AH$47,$Z$48,M65*$AH$48,$Z$49,M65*$AH$49,$Z$50,M65*$AH$50,$Z$51,M65*$AH$51)</f>
        <v>0</v>
      </c>
      <c r="W65" s="5">
        <f>_xlfn.SWITCH($D$4:$D$800,$Z$4,N65*$AI$4,$Z$5,N65*$AI$5,$Z$6,N65*$AI$6,$Z$7,N65*$AI$7,$Z$8,N65*$AI$8,$Z$9,N65*$AI$9,$Z$10,N65*$AI$10,$Z$11,N65*$AI$11,$Z$12,N65*$AI$12,$Z$13,N65*$AI$13,$Z$14,N65*$AI$14,$Z$15,N65*$AI$15,$Z$16,N65*$AI$16,$Z$17,N65*$AI$17,$Z$18,N65*$AI$18,$Z$19,N65*$AI$19,$Z$20,N65*$AI$20,$Z$21,N65*$AI$21,$Z$22,N65*$AI$22,$Z$23,N65*$AI$23,$Z$24,N65*$AI$24,$Z$25,N65*$AI$25,$Z$26,N65*$AI$26,$Z$27,N65*$AI$27,$Z$28,N65*$AI$28,$Z$29,N65*$AI$29,$Z$30,N65*$AI$30,$Z$31,N65*$AI$31,$Z$32,N65*$AI$32,$Z$33,N65*$AI$33,$Z$34,N65*$AI$34,$Z$35,N65*$AI$35,$Z$36,N65*$AI$36,$Z$37,N65*$AI$37,$Z$38,N65*$AI$38,$Z$39,N65*$AI$39,$Z$40,N65*$AI$40,$Z$41,N65*$AI$41,$Z$42,N65*$AI$42,$Z$43,N65*$AI$43,$Z$44,N65*$AI$44,$Z$45,N65*$AI$45,$Z$46,N65*$AI$46,$Z$47,N65*$AI$47,$Z$48,N65*$AI$48,$Z$49,N65*$AI$49,$Z$50,N65*$AI$50,$Z$51,N65*$AI$51)</f>
        <v>0</v>
      </c>
      <c r="X65" s="5">
        <f>SUM(Tabella120581119312[[#This Row],[Quadrimestre nov22-feb23]:[Quadrimestre lug25-ott25]])</f>
        <v>0</v>
      </c>
      <c r="BT65" s="73"/>
      <c r="BU65" s="72" t="s">
        <v>244</v>
      </c>
      <c r="BV65" s="69" t="s">
        <v>156</v>
      </c>
      <c r="BW65" s="72" t="s">
        <v>224</v>
      </c>
      <c r="BX65" s="72"/>
      <c r="BY65" s="54"/>
      <c r="BZ65" s="52"/>
      <c r="CA65" s="52"/>
      <c r="CB65" s="52"/>
      <c r="CC65" s="52" t="s">
        <v>122</v>
      </c>
      <c r="CD65" s="52" t="s">
        <v>122</v>
      </c>
      <c r="CE65" s="52" t="s">
        <v>122</v>
      </c>
      <c r="CF65" s="52" t="s">
        <v>122</v>
      </c>
      <c r="CG65" s="52" t="s">
        <v>122</v>
      </c>
      <c r="CH65" s="52" t="s">
        <v>122</v>
      </c>
      <c r="CI65" s="52" t="s">
        <v>122</v>
      </c>
      <c r="CJ65" s="52" t="s">
        <v>122</v>
      </c>
      <c r="CK65" s="52" t="s">
        <v>122</v>
      </c>
      <c r="CL65" s="52"/>
      <c r="CM65" s="52"/>
      <c r="CN65" s="52"/>
      <c r="CO65" s="52"/>
      <c r="CP65" s="52"/>
      <c r="CQ65" s="52"/>
      <c r="CR65" s="66"/>
      <c r="CS65" s="53">
        <f>IF(BZ65="X",$DH65/COUNTA($BZ65:$CQ65),0) +  IF(CA65="X",$DH65/COUNTA($BZ65:$CQ65),0)</f>
        <v>0</v>
      </c>
      <c r="CT65" s="53">
        <f>IF(CB65="X",$DH65/COUNTA($BZ65:$CQ65),0) +  IF(CC65="X",$DH65/COUNTA($BZ65:$CQ65),0)</f>
        <v>0</v>
      </c>
      <c r="CU65" s="53">
        <f>IF(CD65="X",$DH65/COUNTA($BZ65:$CQ65),0) +  IF(CE65="X",$DH65/COUNTA($BZ65:$CQ65),0)</f>
        <v>0</v>
      </c>
      <c r="CV65" s="53">
        <f>IF(CF65="X",$DH65/COUNTA($BZ65:$CQ65),0) +  IF(CG65="X",$DH65/COUNTA($BZ65:$CQ65),0)</f>
        <v>0</v>
      </c>
      <c r="CW65" s="53">
        <f>IF(CH65="X",$DH65/COUNTA($BZ65:$CQ65),0) +  IF(CI65="X",$DH65/COUNTA($BZ65:$CQ65),0)</f>
        <v>0</v>
      </c>
      <c r="CX65" s="53">
        <f>IF(CJ65="X",$DH65/COUNTA($BZ65:$CQ65),0) +  IF(CK65="X",$DH65/COUNTA($BZ65:$CQ65),0)</f>
        <v>0</v>
      </c>
      <c r="CY65" s="53">
        <f>IF(CL65="X",$DH65/COUNTA($BZ65:$CQ65),0) +  IF(CM65="X",$DH65/COUNTA($BZ65:$CQ65),0)</f>
        <v>0</v>
      </c>
      <c r="CZ65" s="53">
        <f>IF(CN65="X",$DH65/COUNTA($BZ65:$CQ65),0) +  IF(CO65="X",$DH65/COUNTA($BZ65:$CQ65),0)</f>
        <v>0</v>
      </c>
      <c r="DA65" s="53">
        <f>IF(CP65="X",$DH65/COUNTA($BZ65:$CQ65),0) +  IF(CQ65="X",$DH65/COUNTA($BZ65:$CQ65),0)</f>
        <v>0</v>
      </c>
      <c r="DB65" s="67">
        <f>SUM(CS65:DA65)</f>
        <v>0</v>
      </c>
      <c r="DC65" s="57"/>
      <c r="DE65" s="66"/>
      <c r="DF65" s="106">
        <f t="shared" si="12"/>
        <v>0</v>
      </c>
      <c r="DG65" s="66"/>
      <c r="DH65" s="104">
        <f>DF65*UniPerugia!$B$4</f>
        <v>0</v>
      </c>
    </row>
    <row r="66" spans="2:112" ht="23.25">
      <c r="B66" s="5"/>
      <c r="C66" s="5"/>
      <c r="D66" s="5"/>
      <c r="E66" s="5"/>
      <c r="F66" s="5"/>
      <c r="G66" s="5"/>
      <c r="H66" s="5"/>
      <c r="I66" s="5"/>
      <c r="J66" s="5"/>
      <c r="K66" s="4"/>
      <c r="L66" s="4"/>
      <c r="M66" s="4"/>
      <c r="N66" s="4"/>
      <c r="O66" s="4">
        <f>_xlfn.SWITCH($D$4:$D$800,$Z$4,F66*$AA$4,$Z$5,F66*$AA$5,$Z$6,F66*$AA$6,$Z$7,F66*$AA$7,$Z$8,F66*$AA$8,$Z$9,F66*$AA$9,$Z$10,F66*$AA$10,$Z$11,F66*$AA$11,$Z$12,F66*$AA$12,$Z$13,F66*$AA$13,$Z$14,F66*$AA$14,$Z$15,F66*$AA$15,$Z$16,F66*$AA$16,$Z$17,F66*$AA$17,$Z$18,F66*$AA$18,$Z$19,F66*$AA$19,$Z$20,F66*$AA$20,$Z$21,F66*$AA$21,$Z$22,F66*$AA$22,$Z$23,F66*$AA$23,$Z$24,F66*$AA$24,$Z$25,F66*$AA$25,$Z$26,F66*$AA$26,$Z$27,F66*$AA$27,$Z$28,F66*$AA$28,$Z$29,F66*$AA$29,$Z$30,F66*$AA$30,$Z$31,F66*$AA$31,$Z$32,F66*$AA$32,$Z$33,F66*$AA$33,$Z$34,F66*$AA$34,$Z$35,F66*$AA$35,$Z$36,F66*$AA$36,$Z$37,F66*$AA$37,$Z$38,F66*$AA$38,$Z$39,F66*$AA$39,$Z$40,F66*$AA$40,$Z$41,F66*$AA$41,$Z$42,F66*$AA$42,$Z$43,F66*$AA$43,$Z$44,F66*$AA$44,$Z$45,F66*$AA$45,$Z$46,F66*$AA$46,$Z$47,F66*$AA$47,$Z$48,F66*$AA$48,$Z$49,F66*$AA$49,$Z$50,F66*$AA$50,$Z$51,F66*$AA$51,)</f>
        <v>0</v>
      </c>
      <c r="P66" s="4">
        <f>_xlfn.SWITCH($D$4:$D$800,$Z$4,G66*$AB$4,$Z$5,G66*$AB$5,$Z$6,G66*$AB$6,$Z$7,G66*$AB$7,$Z$8,G66*$AB$8,$Z$9,G66*$AB$9,$Z$10,G66*$AB$10,$Z$11,G66*$AB$11,$Z$12,G66*$AB$12,$Z$13,G66*$AB$13,$Z$14,G66*$AB$14,$Z$15,G66*$AB$15,$Z$16,G66*$AB$16,$Z$17,G66*$AB$17,$Z$18,G66*$AB$18,$Z$19,G66*$AB$19,$Z$20,G66*$AB$20,$Z$21,G66*$AB$21,$Z$22,G66*$AB$22,$Z$23,G66*$AB$23,$Z$24,G66*$AB$24,$Z$25,G66*$AB$25,$Z$26,G66*$AB$26,$Z$27,G66*$AB$27,$Z$28,G66*$AB$28,$Z$29,G66*$AB$29,$Z$30,G66*$AB$30,$Z$31,G66*$AB$31,$Z$32,G66*$AB$32,$Z$33,G66*$AB$33,$Z$34,G66*$AB$34,$Z$35,G66*$AB$35,$Z$36,G66*$AB$36,$Z$37,G66*$AB$37,$Z$38,G66*$AB$38,$Z$39,G66*$AB$39,$Z$40,G66*$AB$40,$Z$41,G66*$AB$41,$Z$42,G66*$AB$42,$Z$43,G66*$AB$43,$Z$44,G66*$AB$44,$Z$45,G66*$AB$45,$Z$46,G66*$AB$46,$Z$47,G66*$AB$47,$Z$48,G66*$AB$48,$Z$49,G66*$AB$49,$Z$50,G66*$AB$50,$Z$51,G66*$AB$51,)</f>
        <v>0</v>
      </c>
      <c r="Q66" s="4">
        <f>_xlfn.SWITCH($D$4:$D$800,$Z$4,H66*$AC$4,$Z$5,H66*$AC$5,$Z$6,H66*$AC$6,$Z$7,H66*$AC$7,$Z$8,H66*$AC$8,$Z$9,H66*$AC$9,$Z$10,H66*$AC$10,$Z$11,H66*$AC$11,$Z$12,H66*$AC$12,$Z$13,H66*$AC$13,$Z$14,H66*$AC$14,$Z$15,H66*$AC$15,$Z$16,H66*$AC$16,$Z$17,H66*$AC$17,$Z$18,H66*$AC$18,$Z$19,H66*$AC$19,$Z$20,H66*$AC$20,$Z$21,H66*$AC$21,$Z$22,H66*$AC$22,$Z$23,H66*$AC$23,$Z$24,H66*$AC$24,$Z$25,H66*$AC$25,$Z$26,H66*$AC$26,$Z$27,H66*$AC$27,$Z$28,H66*$AC$28,$Z$29,H66*$AC$29,$Z$30,H66*$AC$30,$Z$31,H66*$AC$31,$Z$32,H66*$AC$32,$Z$33,H66*$AC$33,$Z$34,H66*$AC$34,$Z$35,H66*$AC$35,$Z$36,H66*$AC$36,$Z$37,H66*$AC$37,$Z$38,H66*$AC$38,$Z$39,H66*$AC$39,$Z$40,H66*$AC$40,$Z$41,H66*$AC$41,$Z$42,H66*$AC$42,$Z$43,H66*$AC$43,$Z$44,H66*$AC$44,$Z$45,H66*$AC$45,$Z$46,H66*$AC$46,$Z$47,H66*$AC$47,$Z$48,H66*$AC$48,$Z$49,H66*$AC$49,$Z$50,H66*$AC$50,$Z$51,H66*$AC$51)</f>
        <v>0</v>
      </c>
      <c r="R66" s="4">
        <f>_xlfn.SWITCH($D$4:$D$800,$Z$4,I66*$AD$4,$Z$5,I66*$AD$5,$Z$6,I66*$AD$6,$Z$7,I66*$AD$7,$Z$8,I66*$AD$8,$Z$9,I66*$AD$9,$Z$10,I66*$AD$10,$Z$11,I66*$AD$11,$Z$12,I66*$AD$12,$Z$13,I66*$AD$13,$Z$14,I66*$AD$14,$Z$15,I66*$AD$15,$Z$16,I66*$AD$16,$Z$17,I66*$AD$17,$Z$18,I66*$AD$18,$Z$19,I66*$AD$19,$Z$20,I66*$AD$20,$Z$21,I66*$AD$21,$Z$22,I66*$AD$22,$Z$23,I66*$AD$23,$Z$24,I66*$AD$24,$Z$25,I66*$AD$25,$Z$26,I66*$AD$26,$Z$27,I66*$AD$27,$Z$28,I66*$AD$28,$Z$29,I66*$AD$29,$Z$30,I66*$AD$30,$Z$31,I66*$AD$31,$Z$32,I66*$AD$32,$Z$33,I66*$AD$33,$Z$34,I66*$AD$34,$Z$35,I66*$AD$35,$Z$36,I66*$AD$36,$Z$37,I66*$AD$37,$Z$38,I66*$AD$38,$Z$39,I66*$AD$39,$Z$40,I66*$AD$40,$Z$41,I66*$AD$41,$Z$42,I66*$AD$42,$Z$43,I66*$AD$43,$Z$44,I66*$AD$44,$Z$45,I66*$AD$45,$Z$46,I66*$AD$46,$Z$47,I66*$AD$47,$Z$48,I66*$AD$48,$Z$49,I66*$AD$49,$Z$50,I66*$AD$50,$Z$51,I66*$AD$51)</f>
        <v>0</v>
      </c>
      <c r="S66" s="4">
        <f>_xlfn.SWITCH($D$4:$D$800,$Z$4,J66*$AE$4,$Z$5,J66*$AE$5,$Z$6,J66*$AE$6,$Z$7,J66*$AE$7,$Z$8,J66*$AE$8,$Z$9,J66*$AE$9,$Z$10,J66*$AE$10,$Z$11,J66*$AE$11,$Z$12,J66*$AE$12,$Z$13,J66*$AE$13,$Z$14,J66*$AE$14,$Z$15,J66*$AE$15,$Z$16,J66*$AE$16,$Z$17,J66*$AE$17,$Z$18,J66*$AE$18,$Z$19,J66*$AE$19,$Z$20,J66*$AE$20,$Z$21,J66*$AE$21,$Z$22,J66*$AE$22,$Z$23,J66*$AE$23,$Z$24,J66*$AE$24,$Z$25,J66*$AE$25,$Z$26,J66*$AE$26,$Z$27,J66*$AE$27,$Z$28,J66*$AE$28,$Z$29,J66*$AE$29,$Z$30,J66*$AE$30,$Z$31,J66*$AE$31,$Z$32,J66*$AE$32,$Z$33,J66*$AE$33,$Z$34,J66*$AE$34,$Z$35,J66*$AE$35,$Z$36,J66*$AE$36,$Z$37,J66*$AE$37,$Z$38,J66*$AE$38,$Z$39,J66*$AE$39,$Z$40,J66*$AE$40,$Z$41,J66*$AE$41,$Z$42,J66*$AE$42,$Z$43,J66*$AE$43,$Z$44,J66*$AE$44,$Z$45,J66*$AE$45,$Z$46,J66*$AE$46,$Z$47,J66*$AE$47,$Z$48,J66*$AE$48,$Z$49,J66*$AE$49,$Z$50,J66*$AE$50,$Z$51,J66*$AE$51)</f>
        <v>0</v>
      </c>
      <c r="T66" s="5">
        <f>_xlfn.SWITCH($D$4:$D$800,$Z$4,K66*$AF$4,$Z$5,K66*$AF$5,$Z$6,K66*$AF$6,$Z$7,K66*$AF$7,$Z$8,K66*$AF$8,$Z$9,K66*$AF$9,$Z$10,K66*$AF$10,$Z$11,K66*$AF$11,$Z$12,K66*$AF$12,$Z$13,K66*$AF$13,$Z$14,K66*$AF$14,$Z$15,K66*$AF$15,$Z$16,K66*$AF$16,$Z$17,K66*$AF$17,$Z$18,K66*$AF$18,$Z$19,K66*$AF$19,$Z$20,K66*$AF$20,$Z$21,K66*$AF$21,$Z$22,K66*$AF$22,$Z$23,K66*$AF$23,$Z$24,K66*$AF$24,$Z$25,K66*$AF$25,$Z$26,K66*$AF$26,$Z$27,K66*$AF$27,$Z$28,K66*$AF$28,$Z$29,K66*$AF$29,$Z$30,K66*$AF$30,$Z$31,K66*$AF$31,$Z$32,K66*$AF$32,$Z$33,K66*$AF$33,$Z$34,K66*$AF$34,$Z$35,K66*$AF$35,$Z$36,K66*$AF$36,$Z$37,K66*$AF$37,$Z$38,K66*$AF$38,$Z$39,K66*$AF$39,$Z$40,K66*$AF$40,$Z$41,K66*$AF$41,$Z$42,K66*$AF$42,$Z$43,K66*$AF$43,$Z$44,K66*$AF$44,$Z$45,K66*$AF$45,$Z$46,K66*$AF$46,$Z$47,K66*$AF$47,$Z$48,K66*$AF$48,$Z$49,K66*$AF$49,$Z$50,K66*$AF$50,$Z$51,K66*$AF$51)</f>
        <v>0</v>
      </c>
      <c r="U66" s="5">
        <f>_xlfn.SWITCH($D$4:$D$800,$Z$4,L66*$AG$4,$Z$5,L66*$AG$5,$Z$6,L66*$AG$6,$Z$7,L66*$AG$7,$Z$8,L66*$AG$8,$Z$9,L66*$AG$9,$Z$10,L66*$AG$10,$Z$11,L66*$AG$11,$Z$12,L66*$AG$12,$Z$13,L66*$AG$13,$Z$14,L66*$AG$14,$Z$15,L66*$AG$15,$Z$16,L66*$AG$16,$Z$17,L66*$AG$17,$Z$18,L66*$AG$18,$Z$19,L66*$AG$19,$Z$20,L66*$AG$20,$Z$21,L66*$AG$21,$Z$22,L66*$AG$22,$Z$23,L66*$AG$23,$Z$24,L66*$AG$24,$Z$25,L66*$AG$25,$Z$26,L66*$AG$26,$Z$27,L66*$AG$27,$Z$28,L66*$AG$28,$Z$29,L66*$AG$29,$Z$30,L66*$AG$30,$Z$31,L66*$AG$31,$Z$32,L66*$AG$32,$Z$33,L66*$AG$33,$Z$34,L66*$AG$34,$Z$35,L66*$AG$35,$Z$36,L66*$AG$36,$Z$37,L66*$AG$37,$Z$38,L66*$AG$38,$Z$39,L66*$AG$39,$Z$40,L66*$AG$40,$Z$41,L66*$AG$41,$Z$42,L66*$AG$42,$Z$43,L66*$AG$43,$Z$44,L66*$AG$44,$Z$45,L66*$AG$45,$Z$46,L66*$AG$46,$Z$47,L66*$AG$47,$Z$48,L66*$AG$48,$Z$49,L66*$AG$49,$Z$50,L66*$AG$50,$Z$51,L66*$AG$51)</f>
        <v>0</v>
      </c>
      <c r="V66" s="5">
        <f>_xlfn.SWITCH($D$4:$D$800,$Z$4,M66*$AH$4,$Z$5,M66*$AH$5,$Z$6,M66*$AH$6,$Z$7,M66*$AH$7,$Z$8,M66*$AH$8,$Z$9,M66*$AH$9,$Z$10,M66*$AH$10,$Z$11,M66*$AH$11,$Z$12,M66*$AH$12,$Z$13,M66*$AH$13,$Z$14,M66*$AH$14,$Z$15,M66*$AH$15,$Z$16,M66*$AH$16,$Z$17,M66*$AH$17,$Z$18,M66*$AH$18,$Z$19,M66*$AH$19,$Z$20,M66*$AH$20,$Z$21,M66*$AH$21,$Z$22,M66*$AH$22,$Z$23,M66*$AH$23,$Z$24,M66*$AH$24,$Z$25,M66*$AH$25,$Z$26,M66*$AH$26,$Z$27,M66*$AH$27,$Z$28,M66*$AH$28,$Z$29,M66*$AH$29,$Z$30,M66*$AH$30,$Z$31,M66*$AH$31,$Z$32,M66*$AH$32,$Z$33,M66*$AH$33,$Z$34,M66*$AH$34,$Z$35,M66*$AH$35,$Z$36,M66*$AH$36,$Z$37,M66*$AH$37,$Z$38,M66*$AH$38,$Z$39,M66*$AH$39,$Z$40,M66*$AH$40,$Z$41,M66*$AH$41,$Z$42,M66*$AH$42,$Z$43,M66*$AH$43,$Z$44,M66*$AH$44,$Z$45,M66*$AH$45,$Z$46,M66*$AH$46,$Z$47,M66*$AH$47,$Z$48,M66*$AH$48,$Z$49,M66*$AH$49,$Z$50,M66*$AH$50,$Z$51,M66*$AH$51)</f>
        <v>0</v>
      </c>
      <c r="W66" s="5">
        <f>_xlfn.SWITCH($D$4:$D$800,$Z$4,N66*$AI$4,$Z$5,N66*$AI$5,$Z$6,N66*$AI$6,$Z$7,N66*$AI$7,$Z$8,N66*$AI$8,$Z$9,N66*$AI$9,$Z$10,N66*$AI$10,$Z$11,N66*$AI$11,$Z$12,N66*$AI$12,$Z$13,N66*$AI$13,$Z$14,N66*$AI$14,$Z$15,N66*$AI$15,$Z$16,N66*$AI$16,$Z$17,N66*$AI$17,$Z$18,N66*$AI$18,$Z$19,N66*$AI$19,$Z$20,N66*$AI$20,$Z$21,N66*$AI$21,$Z$22,N66*$AI$22,$Z$23,N66*$AI$23,$Z$24,N66*$AI$24,$Z$25,N66*$AI$25,$Z$26,N66*$AI$26,$Z$27,N66*$AI$27,$Z$28,N66*$AI$28,$Z$29,N66*$AI$29,$Z$30,N66*$AI$30,$Z$31,N66*$AI$31,$Z$32,N66*$AI$32,$Z$33,N66*$AI$33,$Z$34,N66*$AI$34,$Z$35,N66*$AI$35,$Z$36,N66*$AI$36,$Z$37,N66*$AI$37,$Z$38,N66*$AI$38,$Z$39,N66*$AI$39,$Z$40,N66*$AI$40,$Z$41,N66*$AI$41,$Z$42,N66*$AI$42,$Z$43,N66*$AI$43,$Z$44,N66*$AI$44,$Z$45,N66*$AI$45,$Z$46,N66*$AI$46,$Z$47,N66*$AI$47,$Z$48,N66*$AI$48,$Z$49,N66*$AI$49,$Z$50,N66*$AI$50,$Z$51,N66*$AI$51)</f>
        <v>0</v>
      </c>
      <c r="X66" s="5">
        <f>SUM(Tabella120581119312[[#This Row],[Quadrimestre nov22-feb23]:[Quadrimestre lug25-ott25]])</f>
        <v>0</v>
      </c>
      <c r="BT66" s="73"/>
      <c r="BU66" s="72" t="s">
        <v>245</v>
      </c>
      <c r="BV66" s="69" t="s">
        <v>246</v>
      </c>
      <c r="BW66" s="72" t="s">
        <v>224</v>
      </c>
      <c r="BX66" s="72"/>
      <c r="BY66" s="54"/>
      <c r="BZ66" s="52"/>
      <c r="CA66" s="52"/>
      <c r="CB66" s="52"/>
      <c r="CC66" s="52" t="s">
        <v>122</v>
      </c>
      <c r="CD66" s="52" t="s">
        <v>122</v>
      </c>
      <c r="CE66" s="52" t="s">
        <v>122</v>
      </c>
      <c r="CF66" s="52" t="s">
        <v>122</v>
      </c>
      <c r="CG66" s="52" t="s">
        <v>122</v>
      </c>
      <c r="CH66" s="52" t="s">
        <v>122</v>
      </c>
      <c r="CI66" s="52" t="s">
        <v>122</v>
      </c>
      <c r="CJ66" s="52" t="s">
        <v>122</v>
      </c>
      <c r="CK66" s="52" t="s">
        <v>122</v>
      </c>
      <c r="CL66" s="52"/>
      <c r="CM66" s="52"/>
      <c r="CN66" s="52"/>
      <c r="CO66" s="52"/>
      <c r="CP66" s="52"/>
      <c r="CQ66" s="52"/>
      <c r="CR66" s="66"/>
      <c r="CS66" s="53">
        <f>IF(BZ66="X",$DH66/COUNTA($BZ66:$CQ66),0) +  IF(CA66="X",$DH66/COUNTA($BZ66:$CQ66),0)</f>
        <v>0</v>
      </c>
      <c r="CT66" s="53">
        <f>IF(CB66="X",$DH66/COUNTA($BZ66:$CQ66),0) +  IF(CC66="X",$DH66/COUNTA($BZ66:$CQ66),0)</f>
        <v>0</v>
      </c>
      <c r="CU66" s="53">
        <f>IF(CD66="X",$DH66/COUNTA($BZ66:$CQ66),0) +  IF(CE66="X",$DH66/COUNTA($BZ66:$CQ66),0)</f>
        <v>0</v>
      </c>
      <c r="CV66" s="53">
        <f>IF(CF66="X",$DH66/COUNTA($BZ66:$CQ66),0) +  IF(CG66="X",$DH66/COUNTA($BZ66:$CQ66),0)</f>
        <v>0</v>
      </c>
      <c r="CW66" s="53">
        <f>IF(CH66="X",$DH66/COUNTA($BZ66:$CQ66),0) +  IF(CI66="X",$DH66/COUNTA($BZ66:$CQ66),0)</f>
        <v>0</v>
      </c>
      <c r="CX66" s="53">
        <f>IF(CJ66="X",$DH66/COUNTA($BZ66:$CQ66),0) +  IF(CK66="X",$DH66/COUNTA($BZ66:$CQ66),0)</f>
        <v>0</v>
      </c>
      <c r="CY66" s="53">
        <f>IF(CL66="X",$DH66/COUNTA($BZ66:$CQ66),0) +  IF(CM66="X",$DH66/COUNTA($BZ66:$CQ66),0)</f>
        <v>0</v>
      </c>
      <c r="CZ66" s="53">
        <f>IF(CN66="X",$DH66/COUNTA($BZ66:$CQ66),0) +  IF(CO66="X",$DH66/COUNTA($BZ66:$CQ66),0)</f>
        <v>0</v>
      </c>
      <c r="DA66" s="53">
        <f>IF(CP66="X",$DH66/COUNTA($BZ66:$CQ66),0) +  IF(CQ66="X",$DH66/COUNTA($BZ66:$CQ66),0)</f>
        <v>0</v>
      </c>
      <c r="DB66" s="67">
        <f>SUM(CS66:DA66)</f>
        <v>0</v>
      </c>
      <c r="DC66" s="57"/>
      <c r="DE66" s="66"/>
      <c r="DF66" s="106">
        <f t="shared" si="12"/>
        <v>0</v>
      </c>
      <c r="DG66" s="66"/>
      <c r="DH66" s="104">
        <f>DF66*UniPerugia!$B$4</f>
        <v>0</v>
      </c>
    </row>
    <row r="67" spans="2:112" ht="23.25">
      <c r="B67" s="5"/>
      <c r="C67" s="5"/>
      <c r="D67" s="5"/>
      <c r="E67" s="5"/>
      <c r="F67" s="5"/>
      <c r="G67" s="5"/>
      <c r="H67" s="5"/>
      <c r="I67" s="5"/>
      <c r="J67" s="5"/>
      <c r="K67" s="4"/>
      <c r="L67" s="4"/>
      <c r="M67" s="4"/>
      <c r="N67" s="4"/>
      <c r="O67" s="4">
        <f>_xlfn.SWITCH($D$4:$D$800,$Z$4,F67*$AA$4,$Z$5,F67*$AA$5,$Z$6,F67*$AA$6,$Z$7,F67*$AA$7,$Z$8,F67*$AA$8,$Z$9,F67*$AA$9,$Z$10,F67*$AA$10,$Z$11,F67*$AA$11,$Z$12,F67*$AA$12,$Z$13,F67*$AA$13,$Z$14,F67*$AA$14,$Z$15,F67*$AA$15,$Z$16,F67*$AA$16,$Z$17,F67*$AA$17,$Z$18,F67*$AA$18,$Z$19,F67*$AA$19,$Z$20,F67*$AA$20,$Z$21,F67*$AA$21,$Z$22,F67*$AA$22,$Z$23,F67*$AA$23,$Z$24,F67*$AA$24,$Z$25,F67*$AA$25,$Z$26,F67*$AA$26,$Z$27,F67*$AA$27,$Z$28,F67*$AA$28,$Z$29,F67*$AA$29,$Z$30,F67*$AA$30,$Z$31,F67*$AA$31,$Z$32,F67*$AA$32,$Z$33,F67*$AA$33,$Z$34,F67*$AA$34,$Z$35,F67*$AA$35,$Z$36,F67*$AA$36,$Z$37,F67*$AA$37,$Z$38,F67*$AA$38,$Z$39,F67*$AA$39,$Z$40,F67*$AA$40,$Z$41,F67*$AA$41,$Z$42,F67*$AA$42,$Z$43,F67*$AA$43,$Z$44,F67*$AA$44,$Z$45,F67*$AA$45,$Z$46,F67*$AA$46,$Z$47,F67*$AA$47,$Z$48,F67*$AA$48,$Z$49,F67*$AA$49,$Z$50,F67*$AA$50,$Z$51,F67*$AA$51,)</f>
        <v>0</v>
      </c>
      <c r="P67" s="4">
        <f>_xlfn.SWITCH($D$4:$D$800,$Z$4,G67*$AB$4,$Z$5,G67*$AB$5,$Z$6,G67*$AB$6,$Z$7,G67*$AB$7,$Z$8,G67*$AB$8,$Z$9,G67*$AB$9,$Z$10,G67*$AB$10,$Z$11,G67*$AB$11,$Z$12,G67*$AB$12,$Z$13,G67*$AB$13,$Z$14,G67*$AB$14,$Z$15,G67*$AB$15,$Z$16,G67*$AB$16,$Z$17,G67*$AB$17,$Z$18,G67*$AB$18,$Z$19,G67*$AB$19,$Z$20,G67*$AB$20,$Z$21,G67*$AB$21,$Z$22,G67*$AB$22,$Z$23,G67*$AB$23,$Z$24,G67*$AB$24,$Z$25,G67*$AB$25,$Z$26,G67*$AB$26,$Z$27,G67*$AB$27,$Z$28,G67*$AB$28,$Z$29,G67*$AB$29,$Z$30,G67*$AB$30,$Z$31,G67*$AB$31,$Z$32,G67*$AB$32,$Z$33,G67*$AB$33,$Z$34,G67*$AB$34,$Z$35,G67*$AB$35,$Z$36,G67*$AB$36,$Z$37,G67*$AB$37,$Z$38,G67*$AB$38,$Z$39,G67*$AB$39,$Z$40,G67*$AB$40,$Z$41,G67*$AB$41,$Z$42,G67*$AB$42,$Z$43,G67*$AB$43,$Z$44,G67*$AB$44,$Z$45,G67*$AB$45,$Z$46,G67*$AB$46,$Z$47,G67*$AB$47,$Z$48,G67*$AB$48,$Z$49,G67*$AB$49,$Z$50,G67*$AB$50,$Z$51,G67*$AB$51,)</f>
        <v>0</v>
      </c>
      <c r="Q67" s="4">
        <f>_xlfn.SWITCH($D$4:$D$800,$Z$4,H67*$AC$4,$Z$5,H67*$AC$5,$Z$6,H67*$AC$6,$Z$7,H67*$AC$7,$Z$8,H67*$AC$8,$Z$9,H67*$AC$9,$Z$10,H67*$AC$10,$Z$11,H67*$AC$11,$Z$12,H67*$AC$12,$Z$13,H67*$AC$13,$Z$14,H67*$AC$14,$Z$15,H67*$AC$15,$Z$16,H67*$AC$16,$Z$17,H67*$AC$17,$Z$18,H67*$AC$18,$Z$19,H67*$AC$19,$Z$20,H67*$AC$20,$Z$21,H67*$AC$21,$Z$22,H67*$AC$22,$Z$23,H67*$AC$23,$Z$24,H67*$AC$24,$Z$25,H67*$AC$25,$Z$26,H67*$AC$26,$Z$27,H67*$AC$27,$Z$28,H67*$AC$28,$Z$29,H67*$AC$29,$Z$30,H67*$AC$30,$Z$31,H67*$AC$31,$Z$32,H67*$AC$32,$Z$33,H67*$AC$33,$Z$34,H67*$AC$34,$Z$35,H67*$AC$35,$Z$36,H67*$AC$36,$Z$37,H67*$AC$37,$Z$38,H67*$AC$38,$Z$39,H67*$AC$39,$Z$40,H67*$AC$40,$Z$41,H67*$AC$41,$Z$42,H67*$AC$42,$Z$43,H67*$AC$43,$Z$44,H67*$AC$44,$Z$45,H67*$AC$45,$Z$46,H67*$AC$46,$Z$47,H67*$AC$47,$Z$48,H67*$AC$48,$Z$49,H67*$AC$49,$Z$50,H67*$AC$50,$Z$51,H67*$AC$51)</f>
        <v>0</v>
      </c>
      <c r="R67" s="4">
        <f>_xlfn.SWITCH($D$4:$D$800,$Z$4,I67*$AD$4,$Z$5,I67*$AD$5,$Z$6,I67*$AD$6,$Z$7,I67*$AD$7,$Z$8,I67*$AD$8,$Z$9,I67*$AD$9,$Z$10,I67*$AD$10,$Z$11,I67*$AD$11,$Z$12,I67*$AD$12,$Z$13,I67*$AD$13,$Z$14,I67*$AD$14,$Z$15,I67*$AD$15,$Z$16,I67*$AD$16,$Z$17,I67*$AD$17,$Z$18,I67*$AD$18,$Z$19,I67*$AD$19,$Z$20,I67*$AD$20,$Z$21,I67*$AD$21,$Z$22,I67*$AD$22,$Z$23,I67*$AD$23,$Z$24,I67*$AD$24,$Z$25,I67*$AD$25,$Z$26,I67*$AD$26,$Z$27,I67*$AD$27,$Z$28,I67*$AD$28,$Z$29,I67*$AD$29,$Z$30,I67*$AD$30,$Z$31,I67*$AD$31,$Z$32,I67*$AD$32,$Z$33,I67*$AD$33,$Z$34,I67*$AD$34,$Z$35,I67*$AD$35,$Z$36,I67*$AD$36,$Z$37,I67*$AD$37,$Z$38,I67*$AD$38,$Z$39,I67*$AD$39,$Z$40,I67*$AD$40,$Z$41,I67*$AD$41,$Z$42,I67*$AD$42,$Z$43,I67*$AD$43,$Z$44,I67*$AD$44,$Z$45,I67*$AD$45,$Z$46,I67*$AD$46,$Z$47,I67*$AD$47,$Z$48,I67*$AD$48,$Z$49,I67*$AD$49,$Z$50,I67*$AD$50,$Z$51,I67*$AD$51)</f>
        <v>0</v>
      </c>
      <c r="S67" s="4">
        <f>_xlfn.SWITCH($D$4:$D$800,$Z$4,J67*$AE$4,$Z$5,J67*$AE$5,$Z$6,J67*$AE$6,$Z$7,J67*$AE$7,$Z$8,J67*$AE$8,$Z$9,J67*$AE$9,$Z$10,J67*$AE$10,$Z$11,J67*$AE$11,$Z$12,J67*$AE$12,$Z$13,J67*$AE$13,$Z$14,J67*$AE$14,$Z$15,J67*$AE$15,$Z$16,J67*$AE$16,$Z$17,J67*$AE$17,$Z$18,J67*$AE$18,$Z$19,J67*$AE$19,$Z$20,J67*$AE$20,$Z$21,J67*$AE$21,$Z$22,J67*$AE$22,$Z$23,J67*$AE$23,$Z$24,J67*$AE$24,$Z$25,J67*$AE$25,$Z$26,J67*$AE$26,$Z$27,J67*$AE$27,$Z$28,J67*$AE$28,$Z$29,J67*$AE$29,$Z$30,J67*$AE$30,$Z$31,J67*$AE$31,$Z$32,J67*$AE$32,$Z$33,J67*$AE$33,$Z$34,J67*$AE$34,$Z$35,J67*$AE$35,$Z$36,J67*$AE$36,$Z$37,J67*$AE$37,$Z$38,J67*$AE$38,$Z$39,J67*$AE$39,$Z$40,J67*$AE$40,$Z$41,J67*$AE$41,$Z$42,J67*$AE$42,$Z$43,J67*$AE$43,$Z$44,J67*$AE$44,$Z$45,J67*$AE$45,$Z$46,J67*$AE$46,$Z$47,J67*$AE$47,$Z$48,J67*$AE$48,$Z$49,J67*$AE$49,$Z$50,J67*$AE$50,$Z$51,J67*$AE$51)</f>
        <v>0</v>
      </c>
      <c r="T67" s="5">
        <f>_xlfn.SWITCH($D$4:$D$800,$Z$4,K67*$AF$4,$Z$5,K67*$AF$5,$Z$6,K67*$AF$6,$Z$7,K67*$AF$7,$Z$8,K67*$AF$8,$Z$9,K67*$AF$9,$Z$10,K67*$AF$10,$Z$11,K67*$AF$11,$Z$12,K67*$AF$12,$Z$13,K67*$AF$13,$Z$14,K67*$AF$14,$Z$15,K67*$AF$15,$Z$16,K67*$AF$16,$Z$17,K67*$AF$17,$Z$18,K67*$AF$18,$Z$19,K67*$AF$19,$Z$20,K67*$AF$20,$Z$21,K67*$AF$21,$Z$22,K67*$AF$22,$Z$23,K67*$AF$23,$Z$24,K67*$AF$24,$Z$25,K67*$AF$25,$Z$26,K67*$AF$26,$Z$27,K67*$AF$27,$Z$28,K67*$AF$28,$Z$29,K67*$AF$29,$Z$30,K67*$AF$30,$Z$31,K67*$AF$31,$Z$32,K67*$AF$32,$Z$33,K67*$AF$33,$Z$34,K67*$AF$34,$Z$35,K67*$AF$35,$Z$36,K67*$AF$36,$Z$37,K67*$AF$37,$Z$38,K67*$AF$38,$Z$39,K67*$AF$39,$Z$40,K67*$AF$40,$Z$41,K67*$AF$41,$Z$42,K67*$AF$42,$Z$43,K67*$AF$43,$Z$44,K67*$AF$44,$Z$45,K67*$AF$45,$Z$46,K67*$AF$46,$Z$47,K67*$AF$47,$Z$48,K67*$AF$48,$Z$49,K67*$AF$49,$Z$50,K67*$AF$50,$Z$51,K67*$AF$51)</f>
        <v>0</v>
      </c>
      <c r="U67" s="5">
        <f>_xlfn.SWITCH($D$4:$D$800,$Z$4,L67*$AG$4,$Z$5,L67*$AG$5,$Z$6,L67*$AG$6,$Z$7,L67*$AG$7,$Z$8,L67*$AG$8,$Z$9,L67*$AG$9,$Z$10,L67*$AG$10,$Z$11,L67*$AG$11,$Z$12,L67*$AG$12,$Z$13,L67*$AG$13,$Z$14,L67*$AG$14,$Z$15,L67*$AG$15,$Z$16,L67*$AG$16,$Z$17,L67*$AG$17,$Z$18,L67*$AG$18,$Z$19,L67*$AG$19,$Z$20,L67*$AG$20,$Z$21,L67*$AG$21,$Z$22,L67*$AG$22,$Z$23,L67*$AG$23,$Z$24,L67*$AG$24,$Z$25,L67*$AG$25,$Z$26,L67*$AG$26,$Z$27,L67*$AG$27,$Z$28,L67*$AG$28,$Z$29,L67*$AG$29,$Z$30,L67*$AG$30,$Z$31,L67*$AG$31,$Z$32,L67*$AG$32,$Z$33,L67*$AG$33,$Z$34,L67*$AG$34,$Z$35,L67*$AG$35,$Z$36,L67*$AG$36,$Z$37,L67*$AG$37,$Z$38,L67*$AG$38,$Z$39,L67*$AG$39,$Z$40,L67*$AG$40,$Z$41,L67*$AG$41,$Z$42,L67*$AG$42,$Z$43,L67*$AG$43,$Z$44,L67*$AG$44,$Z$45,L67*$AG$45,$Z$46,L67*$AG$46,$Z$47,L67*$AG$47,$Z$48,L67*$AG$48,$Z$49,L67*$AG$49,$Z$50,L67*$AG$50,$Z$51,L67*$AG$51)</f>
        <v>0</v>
      </c>
      <c r="V67" s="5">
        <f>_xlfn.SWITCH($D$4:$D$800,$Z$4,M67*$AH$4,$Z$5,M67*$AH$5,$Z$6,M67*$AH$6,$Z$7,M67*$AH$7,$Z$8,M67*$AH$8,$Z$9,M67*$AH$9,$Z$10,M67*$AH$10,$Z$11,M67*$AH$11,$Z$12,M67*$AH$12,$Z$13,M67*$AH$13,$Z$14,M67*$AH$14,$Z$15,M67*$AH$15,$Z$16,M67*$AH$16,$Z$17,M67*$AH$17,$Z$18,M67*$AH$18,$Z$19,M67*$AH$19,$Z$20,M67*$AH$20,$Z$21,M67*$AH$21,$Z$22,M67*$AH$22,$Z$23,M67*$AH$23,$Z$24,M67*$AH$24,$Z$25,M67*$AH$25,$Z$26,M67*$AH$26,$Z$27,M67*$AH$27,$Z$28,M67*$AH$28,$Z$29,M67*$AH$29,$Z$30,M67*$AH$30,$Z$31,M67*$AH$31,$Z$32,M67*$AH$32,$Z$33,M67*$AH$33,$Z$34,M67*$AH$34,$Z$35,M67*$AH$35,$Z$36,M67*$AH$36,$Z$37,M67*$AH$37,$Z$38,M67*$AH$38,$Z$39,M67*$AH$39,$Z$40,M67*$AH$40,$Z$41,M67*$AH$41,$Z$42,M67*$AH$42,$Z$43,M67*$AH$43,$Z$44,M67*$AH$44,$Z$45,M67*$AH$45,$Z$46,M67*$AH$46,$Z$47,M67*$AH$47,$Z$48,M67*$AH$48,$Z$49,M67*$AH$49,$Z$50,M67*$AH$50,$Z$51,M67*$AH$51)</f>
        <v>0</v>
      </c>
      <c r="W67" s="5">
        <f>_xlfn.SWITCH($D$4:$D$800,$Z$4,N67*$AI$4,$Z$5,N67*$AI$5,$Z$6,N67*$AI$6,$Z$7,N67*$AI$7,$Z$8,N67*$AI$8,$Z$9,N67*$AI$9,$Z$10,N67*$AI$10,$Z$11,N67*$AI$11,$Z$12,N67*$AI$12,$Z$13,N67*$AI$13,$Z$14,N67*$AI$14,$Z$15,N67*$AI$15,$Z$16,N67*$AI$16,$Z$17,N67*$AI$17,$Z$18,N67*$AI$18,$Z$19,N67*$AI$19,$Z$20,N67*$AI$20,$Z$21,N67*$AI$21,$Z$22,N67*$AI$22,$Z$23,N67*$AI$23,$Z$24,N67*$AI$24,$Z$25,N67*$AI$25,$Z$26,N67*$AI$26,$Z$27,N67*$AI$27,$Z$28,N67*$AI$28,$Z$29,N67*$AI$29,$Z$30,N67*$AI$30,$Z$31,N67*$AI$31,$Z$32,N67*$AI$32,$Z$33,N67*$AI$33,$Z$34,N67*$AI$34,$Z$35,N67*$AI$35,$Z$36,N67*$AI$36,$Z$37,N67*$AI$37,$Z$38,N67*$AI$38,$Z$39,N67*$AI$39,$Z$40,N67*$AI$40,$Z$41,N67*$AI$41,$Z$42,N67*$AI$42,$Z$43,N67*$AI$43,$Z$44,N67*$AI$44,$Z$45,N67*$AI$45,$Z$46,N67*$AI$46,$Z$47,N67*$AI$47,$Z$48,N67*$AI$48,$Z$49,N67*$AI$49,$Z$50,N67*$AI$50,$Z$51,N67*$AI$51)</f>
        <v>0</v>
      </c>
      <c r="X67" s="5">
        <f>SUM(Tabella120581119312[[#This Row],[Quadrimestre nov22-feb23]:[Quadrimestre lug25-ott25]])</f>
        <v>0</v>
      </c>
      <c r="BT67" s="73"/>
      <c r="BU67" s="72" t="s">
        <v>247</v>
      </c>
      <c r="BV67" s="78" t="s">
        <v>248</v>
      </c>
      <c r="BW67" s="72" t="s">
        <v>224</v>
      </c>
      <c r="BX67" s="72"/>
      <c r="BY67" s="54"/>
      <c r="BZ67" s="52"/>
      <c r="CA67" s="52"/>
      <c r="CB67" s="52"/>
      <c r="CC67" s="52" t="s">
        <v>122</v>
      </c>
      <c r="CD67" s="52" t="s">
        <v>122</v>
      </c>
      <c r="CE67" s="52" t="s">
        <v>122</v>
      </c>
      <c r="CF67" s="52" t="s">
        <v>122</v>
      </c>
      <c r="CG67" s="52" t="s">
        <v>122</v>
      </c>
      <c r="CH67" s="52" t="s">
        <v>122</v>
      </c>
      <c r="CI67" s="52" t="s">
        <v>122</v>
      </c>
      <c r="CJ67" s="52" t="s">
        <v>122</v>
      </c>
      <c r="CK67" s="52" t="s">
        <v>122</v>
      </c>
      <c r="CL67" s="52"/>
      <c r="CM67" s="52"/>
      <c r="CN67" s="52"/>
      <c r="CO67" s="52"/>
      <c r="CP67" s="52"/>
      <c r="CQ67" s="52"/>
      <c r="CR67" s="66"/>
      <c r="CS67" s="53">
        <f>IF(BZ67="X",$DH67/COUNTA($BZ67:$CQ67),0) +  IF(CA67="X",$DH67/COUNTA($BZ67:$CQ67),0)</f>
        <v>0</v>
      </c>
      <c r="CT67" s="53">
        <f>IF(CB67="X",$DH67/COUNTA($BZ67:$CQ67),0) +  IF(CC67="X",$DH67/COUNTA($BZ67:$CQ67),0)</f>
        <v>0</v>
      </c>
      <c r="CU67" s="53">
        <f>IF(CD67="X",$DH67/COUNTA($BZ67:$CQ67),0) +  IF(CE67="X",$DH67/COUNTA($BZ67:$CQ67),0)</f>
        <v>0</v>
      </c>
      <c r="CV67" s="53">
        <f>IF(CF67="X",$DH67/COUNTA($BZ67:$CQ67),0) +  IF(CG67="X",$DH67/COUNTA($BZ67:$CQ67),0)</f>
        <v>0</v>
      </c>
      <c r="CW67" s="53">
        <f>IF(CH67="X",$DH67/COUNTA($BZ67:$CQ67),0) +  IF(CI67="X",$DH67/COUNTA($BZ67:$CQ67),0)</f>
        <v>0</v>
      </c>
      <c r="CX67" s="53">
        <f>IF(CJ67="X",$DH67/COUNTA($BZ67:$CQ67),0) +  IF(CK67="X",$DH67/COUNTA($BZ67:$CQ67),0)</f>
        <v>0</v>
      </c>
      <c r="CY67" s="53">
        <f>IF(CL67="X",$DH67/COUNTA($BZ67:$CQ67),0) +  IF(CM67="X",$DH67/COUNTA($BZ67:$CQ67),0)</f>
        <v>0</v>
      </c>
      <c r="CZ67" s="53">
        <f>IF(CN67="X",$DH67/COUNTA($BZ67:$CQ67),0) +  IF(CO67="X",$DH67/COUNTA($BZ67:$CQ67),0)</f>
        <v>0</v>
      </c>
      <c r="DA67" s="53">
        <f>IF(CP67="X",$DH67/COUNTA($BZ67:$CQ67),0) +  IF(CQ67="X",$DH67/COUNTA($BZ67:$CQ67),0)</f>
        <v>0</v>
      </c>
      <c r="DB67" s="67">
        <f>SUM(CS67:DA67)</f>
        <v>0</v>
      </c>
      <c r="DC67" s="57"/>
      <c r="DE67" s="66"/>
      <c r="DF67" s="106">
        <f t="shared" si="12"/>
        <v>0</v>
      </c>
      <c r="DG67" s="66"/>
      <c r="DH67" s="104">
        <f>DF67*UniPerugia!$B$4</f>
        <v>0</v>
      </c>
    </row>
    <row r="68" spans="2:112" ht="23.25">
      <c r="B68" s="5"/>
      <c r="C68" s="5"/>
      <c r="D68" s="5"/>
      <c r="E68" s="5"/>
      <c r="F68" s="5"/>
      <c r="G68" s="5"/>
      <c r="H68" s="5"/>
      <c r="I68" s="5"/>
      <c r="J68" s="5"/>
      <c r="K68" s="4"/>
      <c r="L68" s="4"/>
      <c r="M68" s="4"/>
      <c r="N68" s="4"/>
      <c r="O68" s="4">
        <f>_xlfn.SWITCH($D$4:$D$800,$Z$4,F68*$AA$4,$Z$5,F68*$AA$5,$Z$6,F68*$AA$6,$Z$7,F68*$AA$7,$Z$8,F68*$AA$8,$Z$9,F68*$AA$9,$Z$10,F68*$AA$10,$Z$11,F68*$AA$11,$Z$12,F68*$AA$12,$Z$13,F68*$AA$13,$Z$14,F68*$AA$14,$Z$15,F68*$AA$15,$Z$16,F68*$AA$16,$Z$17,F68*$AA$17,$Z$18,F68*$AA$18,$Z$19,F68*$AA$19,$Z$20,F68*$AA$20,$Z$21,F68*$AA$21,$Z$22,F68*$AA$22,$Z$23,F68*$AA$23,$Z$24,F68*$AA$24,$Z$25,F68*$AA$25,$Z$26,F68*$AA$26,$Z$27,F68*$AA$27,$Z$28,F68*$AA$28,$Z$29,F68*$AA$29,$Z$30,F68*$AA$30,$Z$31,F68*$AA$31,$Z$32,F68*$AA$32,$Z$33,F68*$AA$33,$Z$34,F68*$AA$34,$Z$35,F68*$AA$35,$Z$36,F68*$AA$36,$Z$37,F68*$AA$37,$Z$38,F68*$AA$38,$Z$39,F68*$AA$39,$Z$40,F68*$AA$40,$Z$41,F68*$AA$41,$Z$42,F68*$AA$42,$Z$43,F68*$AA$43,$Z$44,F68*$AA$44,$Z$45,F68*$AA$45,$Z$46,F68*$AA$46,$Z$47,F68*$AA$47,$Z$48,F68*$AA$48,$Z$49,F68*$AA$49,$Z$50,F68*$AA$50,$Z$51,F68*$AA$51,)</f>
        <v>0</v>
      </c>
      <c r="P68" s="4">
        <f>_xlfn.SWITCH($D$4:$D$800,$Z$4,G68*$AB$4,$Z$5,G68*$AB$5,$Z$6,G68*$AB$6,$Z$7,G68*$AB$7,$Z$8,G68*$AB$8,$Z$9,G68*$AB$9,$Z$10,G68*$AB$10,$Z$11,G68*$AB$11,$Z$12,G68*$AB$12,$Z$13,G68*$AB$13,$Z$14,G68*$AB$14,$Z$15,G68*$AB$15,$Z$16,G68*$AB$16,$Z$17,G68*$AB$17,$Z$18,G68*$AB$18,$Z$19,G68*$AB$19,$Z$20,G68*$AB$20,$Z$21,G68*$AB$21,$Z$22,G68*$AB$22,$Z$23,G68*$AB$23,$Z$24,G68*$AB$24,$Z$25,G68*$AB$25,$Z$26,G68*$AB$26,$Z$27,G68*$AB$27,$Z$28,G68*$AB$28,$Z$29,G68*$AB$29,$Z$30,G68*$AB$30,$Z$31,G68*$AB$31,$Z$32,G68*$AB$32,$Z$33,G68*$AB$33,$Z$34,G68*$AB$34,$Z$35,G68*$AB$35,$Z$36,G68*$AB$36,$Z$37,G68*$AB$37,$Z$38,G68*$AB$38,$Z$39,G68*$AB$39,$Z$40,G68*$AB$40,$Z$41,G68*$AB$41,$Z$42,G68*$AB$42,$Z$43,G68*$AB$43,$Z$44,G68*$AB$44,$Z$45,G68*$AB$45,$Z$46,G68*$AB$46,$Z$47,G68*$AB$47,$Z$48,G68*$AB$48,$Z$49,G68*$AB$49,$Z$50,G68*$AB$50,$Z$51,G68*$AB$51,)</f>
        <v>0</v>
      </c>
      <c r="Q68" s="4">
        <f>_xlfn.SWITCH($D$4:$D$800,$Z$4,H68*$AC$4,$Z$5,H68*$AC$5,$Z$6,H68*$AC$6,$Z$7,H68*$AC$7,$Z$8,H68*$AC$8,$Z$9,H68*$AC$9,$Z$10,H68*$AC$10,$Z$11,H68*$AC$11,$Z$12,H68*$AC$12,$Z$13,H68*$AC$13,$Z$14,H68*$AC$14,$Z$15,H68*$AC$15,$Z$16,H68*$AC$16,$Z$17,H68*$AC$17,$Z$18,H68*$AC$18,$Z$19,H68*$AC$19,$Z$20,H68*$AC$20,$Z$21,H68*$AC$21,$Z$22,H68*$AC$22,$Z$23,H68*$AC$23,$Z$24,H68*$AC$24,$Z$25,H68*$AC$25,$Z$26,H68*$AC$26,$Z$27,H68*$AC$27,$Z$28,H68*$AC$28,$Z$29,H68*$AC$29,$Z$30,H68*$AC$30,$Z$31,H68*$AC$31,$Z$32,H68*$AC$32,$Z$33,H68*$AC$33,$Z$34,H68*$AC$34,$Z$35,H68*$AC$35,$Z$36,H68*$AC$36,$Z$37,H68*$AC$37,$Z$38,H68*$AC$38,$Z$39,H68*$AC$39,$Z$40,H68*$AC$40,$Z$41,H68*$AC$41,$Z$42,H68*$AC$42,$Z$43,H68*$AC$43,$Z$44,H68*$AC$44,$Z$45,H68*$AC$45,$Z$46,H68*$AC$46,$Z$47,H68*$AC$47,$Z$48,H68*$AC$48,$Z$49,H68*$AC$49,$Z$50,H68*$AC$50,$Z$51,H68*$AC$51)</f>
        <v>0</v>
      </c>
      <c r="R68" s="4">
        <f>_xlfn.SWITCH($D$4:$D$800,$Z$4,I68*$AD$4,$Z$5,I68*$AD$5,$Z$6,I68*$AD$6,$Z$7,I68*$AD$7,$Z$8,I68*$AD$8,$Z$9,I68*$AD$9,$Z$10,I68*$AD$10,$Z$11,I68*$AD$11,$Z$12,I68*$AD$12,$Z$13,I68*$AD$13,$Z$14,I68*$AD$14,$Z$15,I68*$AD$15,$Z$16,I68*$AD$16,$Z$17,I68*$AD$17,$Z$18,I68*$AD$18,$Z$19,I68*$AD$19,$Z$20,I68*$AD$20,$Z$21,I68*$AD$21,$Z$22,I68*$AD$22,$Z$23,I68*$AD$23,$Z$24,I68*$AD$24,$Z$25,I68*$AD$25,$Z$26,I68*$AD$26,$Z$27,I68*$AD$27,$Z$28,I68*$AD$28,$Z$29,I68*$AD$29,$Z$30,I68*$AD$30,$Z$31,I68*$AD$31,$Z$32,I68*$AD$32,$Z$33,I68*$AD$33,$Z$34,I68*$AD$34,$Z$35,I68*$AD$35,$Z$36,I68*$AD$36,$Z$37,I68*$AD$37,$Z$38,I68*$AD$38,$Z$39,I68*$AD$39,$Z$40,I68*$AD$40,$Z$41,I68*$AD$41,$Z$42,I68*$AD$42,$Z$43,I68*$AD$43,$Z$44,I68*$AD$44,$Z$45,I68*$AD$45,$Z$46,I68*$AD$46,$Z$47,I68*$AD$47,$Z$48,I68*$AD$48,$Z$49,I68*$AD$49,$Z$50,I68*$AD$50,$Z$51,I68*$AD$51)</f>
        <v>0</v>
      </c>
      <c r="S68" s="4">
        <f>_xlfn.SWITCH($D$4:$D$800,$Z$4,J68*$AE$4,$Z$5,J68*$AE$5,$Z$6,J68*$AE$6,$Z$7,J68*$AE$7,$Z$8,J68*$AE$8,$Z$9,J68*$AE$9,$Z$10,J68*$AE$10,$Z$11,J68*$AE$11,$Z$12,J68*$AE$12,$Z$13,J68*$AE$13,$Z$14,J68*$AE$14,$Z$15,J68*$AE$15,$Z$16,J68*$AE$16,$Z$17,J68*$AE$17,$Z$18,J68*$AE$18,$Z$19,J68*$AE$19,$Z$20,J68*$AE$20,$Z$21,J68*$AE$21,$Z$22,J68*$AE$22,$Z$23,J68*$AE$23,$Z$24,J68*$AE$24,$Z$25,J68*$AE$25,$Z$26,J68*$AE$26,$Z$27,J68*$AE$27,$Z$28,J68*$AE$28,$Z$29,J68*$AE$29,$Z$30,J68*$AE$30,$Z$31,J68*$AE$31,$Z$32,J68*$AE$32,$Z$33,J68*$AE$33,$Z$34,J68*$AE$34,$Z$35,J68*$AE$35,$Z$36,J68*$AE$36,$Z$37,J68*$AE$37,$Z$38,J68*$AE$38,$Z$39,J68*$AE$39,$Z$40,J68*$AE$40,$Z$41,J68*$AE$41,$Z$42,J68*$AE$42,$Z$43,J68*$AE$43,$Z$44,J68*$AE$44,$Z$45,J68*$AE$45,$Z$46,J68*$AE$46,$Z$47,J68*$AE$47,$Z$48,J68*$AE$48,$Z$49,J68*$AE$49,$Z$50,J68*$AE$50,$Z$51,J68*$AE$51)</f>
        <v>0</v>
      </c>
      <c r="T68" s="5">
        <f>_xlfn.SWITCH($D$4:$D$800,$Z$4,K68*$AF$4,$Z$5,K68*$AF$5,$Z$6,K68*$AF$6,$Z$7,K68*$AF$7,$Z$8,K68*$AF$8,$Z$9,K68*$AF$9,$Z$10,K68*$AF$10,$Z$11,K68*$AF$11,$Z$12,K68*$AF$12,$Z$13,K68*$AF$13,$Z$14,K68*$AF$14,$Z$15,K68*$AF$15,$Z$16,K68*$AF$16,$Z$17,K68*$AF$17,$Z$18,K68*$AF$18,$Z$19,K68*$AF$19,$Z$20,K68*$AF$20,$Z$21,K68*$AF$21,$Z$22,K68*$AF$22,$Z$23,K68*$AF$23,$Z$24,K68*$AF$24,$Z$25,K68*$AF$25,$Z$26,K68*$AF$26,$Z$27,K68*$AF$27,$Z$28,K68*$AF$28,$Z$29,K68*$AF$29,$Z$30,K68*$AF$30,$Z$31,K68*$AF$31,$Z$32,K68*$AF$32,$Z$33,K68*$AF$33,$Z$34,K68*$AF$34,$Z$35,K68*$AF$35,$Z$36,K68*$AF$36,$Z$37,K68*$AF$37,$Z$38,K68*$AF$38,$Z$39,K68*$AF$39,$Z$40,K68*$AF$40,$Z$41,K68*$AF$41,$Z$42,K68*$AF$42,$Z$43,K68*$AF$43,$Z$44,K68*$AF$44,$Z$45,K68*$AF$45,$Z$46,K68*$AF$46,$Z$47,K68*$AF$47,$Z$48,K68*$AF$48,$Z$49,K68*$AF$49,$Z$50,K68*$AF$50,$Z$51,K68*$AF$51)</f>
        <v>0</v>
      </c>
      <c r="U68" s="5">
        <f>_xlfn.SWITCH($D$4:$D$800,$Z$4,L68*$AG$4,$Z$5,L68*$AG$5,$Z$6,L68*$AG$6,$Z$7,L68*$AG$7,$Z$8,L68*$AG$8,$Z$9,L68*$AG$9,$Z$10,L68*$AG$10,$Z$11,L68*$AG$11,$Z$12,L68*$AG$12,$Z$13,L68*$AG$13,$Z$14,L68*$AG$14,$Z$15,L68*$AG$15,$Z$16,L68*$AG$16,$Z$17,L68*$AG$17,$Z$18,L68*$AG$18,$Z$19,L68*$AG$19,$Z$20,L68*$AG$20,$Z$21,L68*$AG$21,$Z$22,L68*$AG$22,$Z$23,L68*$AG$23,$Z$24,L68*$AG$24,$Z$25,L68*$AG$25,$Z$26,L68*$AG$26,$Z$27,L68*$AG$27,$Z$28,L68*$AG$28,$Z$29,L68*$AG$29,$Z$30,L68*$AG$30,$Z$31,L68*$AG$31,$Z$32,L68*$AG$32,$Z$33,L68*$AG$33,$Z$34,L68*$AG$34,$Z$35,L68*$AG$35,$Z$36,L68*$AG$36,$Z$37,L68*$AG$37,$Z$38,L68*$AG$38,$Z$39,L68*$AG$39,$Z$40,L68*$AG$40,$Z$41,L68*$AG$41,$Z$42,L68*$AG$42,$Z$43,L68*$AG$43,$Z$44,L68*$AG$44,$Z$45,L68*$AG$45,$Z$46,L68*$AG$46,$Z$47,L68*$AG$47,$Z$48,L68*$AG$48,$Z$49,L68*$AG$49,$Z$50,L68*$AG$50,$Z$51,L68*$AG$51)</f>
        <v>0</v>
      </c>
      <c r="V68" s="5">
        <f>_xlfn.SWITCH($D$4:$D$800,$Z$4,M68*$AH$4,$Z$5,M68*$AH$5,$Z$6,M68*$AH$6,$Z$7,M68*$AH$7,$Z$8,M68*$AH$8,$Z$9,M68*$AH$9,$Z$10,M68*$AH$10,$Z$11,M68*$AH$11,$Z$12,M68*$AH$12,$Z$13,M68*$AH$13,$Z$14,M68*$AH$14,$Z$15,M68*$AH$15,$Z$16,M68*$AH$16,$Z$17,M68*$AH$17,$Z$18,M68*$AH$18,$Z$19,M68*$AH$19,$Z$20,M68*$AH$20,$Z$21,M68*$AH$21,$Z$22,M68*$AH$22,$Z$23,M68*$AH$23,$Z$24,M68*$AH$24,$Z$25,M68*$AH$25,$Z$26,M68*$AH$26,$Z$27,M68*$AH$27,$Z$28,M68*$AH$28,$Z$29,M68*$AH$29,$Z$30,M68*$AH$30,$Z$31,M68*$AH$31,$Z$32,M68*$AH$32,$Z$33,M68*$AH$33,$Z$34,M68*$AH$34,$Z$35,M68*$AH$35,$Z$36,M68*$AH$36,$Z$37,M68*$AH$37,$Z$38,M68*$AH$38,$Z$39,M68*$AH$39,$Z$40,M68*$AH$40,$Z$41,M68*$AH$41,$Z$42,M68*$AH$42,$Z$43,M68*$AH$43,$Z$44,M68*$AH$44,$Z$45,M68*$AH$45,$Z$46,M68*$AH$46,$Z$47,M68*$AH$47,$Z$48,M68*$AH$48,$Z$49,M68*$AH$49,$Z$50,M68*$AH$50,$Z$51,M68*$AH$51)</f>
        <v>0</v>
      </c>
      <c r="W68" s="5">
        <f>_xlfn.SWITCH($D$4:$D$800,$Z$4,N68*$AI$4,$Z$5,N68*$AI$5,$Z$6,N68*$AI$6,$Z$7,N68*$AI$7,$Z$8,N68*$AI$8,$Z$9,N68*$AI$9,$Z$10,N68*$AI$10,$Z$11,N68*$AI$11,$Z$12,N68*$AI$12,$Z$13,N68*$AI$13,$Z$14,N68*$AI$14,$Z$15,N68*$AI$15,$Z$16,N68*$AI$16,$Z$17,N68*$AI$17,$Z$18,N68*$AI$18,$Z$19,N68*$AI$19,$Z$20,N68*$AI$20,$Z$21,N68*$AI$21,$Z$22,N68*$AI$22,$Z$23,N68*$AI$23,$Z$24,N68*$AI$24,$Z$25,N68*$AI$25,$Z$26,N68*$AI$26,$Z$27,N68*$AI$27,$Z$28,N68*$AI$28,$Z$29,N68*$AI$29,$Z$30,N68*$AI$30,$Z$31,N68*$AI$31,$Z$32,N68*$AI$32,$Z$33,N68*$AI$33,$Z$34,N68*$AI$34,$Z$35,N68*$AI$35,$Z$36,N68*$AI$36,$Z$37,N68*$AI$37,$Z$38,N68*$AI$38,$Z$39,N68*$AI$39,$Z$40,N68*$AI$40,$Z$41,N68*$AI$41,$Z$42,N68*$AI$42,$Z$43,N68*$AI$43,$Z$44,N68*$AI$44,$Z$45,N68*$AI$45,$Z$46,N68*$AI$46,$Z$47,N68*$AI$47,$Z$48,N68*$AI$48,$Z$49,N68*$AI$49,$Z$50,N68*$AI$50,$Z$51,N68*$AI$51)</f>
        <v>0</v>
      </c>
      <c r="X68" s="5">
        <f>SUM(Tabella120581119312[[#This Row],[Quadrimestre nov22-feb23]:[Quadrimestre lug25-ott25]])</f>
        <v>0</v>
      </c>
      <c r="BT68" s="73"/>
      <c r="BU68" s="72" t="s">
        <v>249</v>
      </c>
      <c r="BV68" s="69" t="s">
        <v>250</v>
      </c>
      <c r="BW68" s="72" t="s">
        <v>224</v>
      </c>
      <c r="BX68" s="72"/>
      <c r="BY68" s="54"/>
      <c r="BZ68" s="52"/>
      <c r="CA68" s="52"/>
      <c r="CB68" s="52"/>
      <c r="CC68" s="52" t="s">
        <v>122</v>
      </c>
      <c r="CD68" s="52" t="s">
        <v>122</v>
      </c>
      <c r="CE68" s="52" t="s">
        <v>122</v>
      </c>
      <c r="CF68" s="52" t="s">
        <v>122</v>
      </c>
      <c r="CG68" s="52" t="s">
        <v>122</v>
      </c>
      <c r="CH68" s="52" t="s">
        <v>122</v>
      </c>
      <c r="CI68" s="52"/>
      <c r="CJ68" s="52"/>
      <c r="CK68" s="52"/>
      <c r="CL68" s="52"/>
      <c r="CM68" s="52"/>
      <c r="CN68" s="52"/>
      <c r="CO68" s="52"/>
      <c r="CP68" s="52"/>
      <c r="CQ68" s="52"/>
      <c r="CR68" s="66"/>
      <c r="CS68" s="53">
        <f>IF(BZ68="X",$DH68/COUNTA($BZ68:$CQ68),0) +  IF(CA68="X",$DH68/COUNTA($BZ68:$CQ68),0)</f>
        <v>0</v>
      </c>
      <c r="CT68" s="53">
        <f>IF(CB68="X",$DH68/COUNTA($BZ68:$CQ68),0) +  IF(CC68="X",$DH68/COUNTA($BZ68:$CQ68),0)</f>
        <v>0</v>
      </c>
      <c r="CU68" s="53">
        <f>IF(CD68="X",$DH68/COUNTA($BZ68:$CQ68),0) +  IF(CE68="X",$DH68/COUNTA($BZ68:$CQ68),0)</f>
        <v>0</v>
      </c>
      <c r="CV68" s="53">
        <f>IF(CF68="X",$DH68/COUNTA($BZ68:$CQ68),0) +  IF(CG68="X",$DH68/COUNTA($BZ68:$CQ68),0)</f>
        <v>0</v>
      </c>
      <c r="CW68" s="53">
        <f>IF(CH68="X",$DH68/COUNTA($BZ68:$CQ68),0) +  IF(CI68="X",$DH68/COUNTA($BZ68:$CQ68),0)</f>
        <v>0</v>
      </c>
      <c r="CX68" s="53">
        <f>IF(CJ68="X",$DH68/COUNTA($BZ68:$CQ68),0) +  IF(CK68="X",$DH68/COUNTA($BZ68:$CQ68),0)</f>
        <v>0</v>
      </c>
      <c r="CY68" s="53">
        <f>IF(CL68="X",$DH68/COUNTA($BZ68:$CQ68),0) +  IF(CM68="X",$DH68/COUNTA($BZ68:$CQ68),0)</f>
        <v>0</v>
      </c>
      <c r="CZ68" s="53">
        <f>IF(CN68="X",$DH68/COUNTA($BZ68:$CQ68),0) +  IF(CO68="X",$DH68/COUNTA($BZ68:$CQ68),0)</f>
        <v>0</v>
      </c>
      <c r="DA68" s="53">
        <f>IF(CP68="X",$DH68/COUNTA($BZ68:$CQ68),0) +  IF(CQ68="X",$DH68/COUNTA($BZ68:$CQ68),0)</f>
        <v>0</v>
      </c>
      <c r="DB68" s="67">
        <f>SUM(CS68:DA68)</f>
        <v>0</v>
      </c>
      <c r="DC68" s="57"/>
      <c r="DE68" s="66"/>
      <c r="DF68" s="106">
        <f t="shared" si="12"/>
        <v>0</v>
      </c>
      <c r="DG68" s="66"/>
      <c r="DH68" s="104">
        <f>DF68*UniPerugia!$B$4</f>
        <v>0</v>
      </c>
    </row>
    <row r="69" spans="2:112" ht="23.25">
      <c r="B69" s="5"/>
      <c r="C69" s="5"/>
      <c r="D69" s="5"/>
      <c r="E69" s="5"/>
      <c r="F69" s="5"/>
      <c r="G69" s="5"/>
      <c r="H69" s="5"/>
      <c r="I69" s="5"/>
      <c r="J69" s="5"/>
      <c r="K69" s="4"/>
      <c r="L69" s="4"/>
      <c r="M69" s="4"/>
      <c r="N69" s="4"/>
      <c r="O69" s="4">
        <f>_xlfn.SWITCH($D$4:$D$800,$Z$4,F69*$AA$4,$Z$5,F69*$AA$5,$Z$6,F69*$AA$6,$Z$7,F69*$AA$7,$Z$8,F69*$AA$8,$Z$9,F69*$AA$9,$Z$10,F69*$AA$10,$Z$11,F69*$AA$11,$Z$12,F69*$AA$12,$Z$13,F69*$AA$13,$Z$14,F69*$AA$14,$Z$15,F69*$AA$15,$Z$16,F69*$AA$16,$Z$17,F69*$AA$17,$Z$18,F69*$AA$18,$Z$19,F69*$AA$19,$Z$20,F69*$AA$20,$Z$21,F69*$AA$21,$Z$22,F69*$AA$22,$Z$23,F69*$AA$23,$Z$24,F69*$AA$24,$Z$25,F69*$AA$25,$Z$26,F69*$AA$26,$Z$27,F69*$AA$27,$Z$28,F69*$AA$28,$Z$29,F69*$AA$29,$Z$30,F69*$AA$30,$Z$31,F69*$AA$31,$Z$32,F69*$AA$32,$Z$33,F69*$AA$33,$Z$34,F69*$AA$34,$Z$35,F69*$AA$35,$Z$36,F69*$AA$36,$Z$37,F69*$AA$37,$Z$38,F69*$AA$38,$Z$39,F69*$AA$39,$Z$40,F69*$AA$40,$Z$41,F69*$AA$41,$Z$42,F69*$AA$42,$Z$43,F69*$AA$43,$Z$44,F69*$AA$44,$Z$45,F69*$AA$45,$Z$46,F69*$AA$46,$Z$47,F69*$AA$47,$Z$48,F69*$AA$48,$Z$49,F69*$AA$49,$Z$50,F69*$AA$50,$Z$51,F69*$AA$51,)</f>
        <v>0</v>
      </c>
      <c r="P69" s="4">
        <f>_xlfn.SWITCH($D$4:$D$800,$Z$4,G69*$AB$4,$Z$5,G69*$AB$5,$Z$6,G69*$AB$6,$Z$7,G69*$AB$7,$Z$8,G69*$AB$8,$Z$9,G69*$AB$9,$Z$10,G69*$AB$10,$Z$11,G69*$AB$11,$Z$12,G69*$AB$12,$Z$13,G69*$AB$13,$Z$14,G69*$AB$14,$Z$15,G69*$AB$15,$Z$16,G69*$AB$16,$Z$17,G69*$AB$17,$Z$18,G69*$AB$18,$Z$19,G69*$AB$19,$Z$20,G69*$AB$20,$Z$21,G69*$AB$21,$Z$22,G69*$AB$22,$Z$23,G69*$AB$23,$Z$24,G69*$AB$24,$Z$25,G69*$AB$25,$Z$26,G69*$AB$26,$Z$27,G69*$AB$27,$Z$28,G69*$AB$28,$Z$29,G69*$AB$29,$Z$30,G69*$AB$30,$Z$31,G69*$AB$31,$Z$32,G69*$AB$32,$Z$33,G69*$AB$33,$Z$34,G69*$AB$34,$Z$35,G69*$AB$35,$Z$36,G69*$AB$36,$Z$37,G69*$AB$37,$Z$38,G69*$AB$38,$Z$39,G69*$AB$39,$Z$40,G69*$AB$40,$Z$41,G69*$AB$41,$Z$42,G69*$AB$42,$Z$43,G69*$AB$43,$Z$44,G69*$AB$44,$Z$45,G69*$AB$45,$Z$46,G69*$AB$46,$Z$47,G69*$AB$47,$Z$48,G69*$AB$48,$Z$49,G69*$AB$49,$Z$50,G69*$AB$50,$Z$51,G69*$AB$51,)</f>
        <v>0</v>
      </c>
      <c r="Q69" s="4">
        <f>_xlfn.SWITCH($D$4:$D$800,$Z$4,H69*$AC$4,$Z$5,H69*$AC$5,$Z$6,H69*$AC$6,$Z$7,H69*$AC$7,$Z$8,H69*$AC$8,$Z$9,H69*$AC$9,$Z$10,H69*$AC$10,$Z$11,H69*$AC$11,$Z$12,H69*$AC$12,$Z$13,H69*$AC$13,$Z$14,H69*$AC$14,$Z$15,H69*$AC$15,$Z$16,H69*$AC$16,$Z$17,H69*$AC$17,$Z$18,H69*$AC$18,$Z$19,H69*$AC$19,$Z$20,H69*$AC$20,$Z$21,H69*$AC$21,$Z$22,H69*$AC$22,$Z$23,H69*$AC$23,$Z$24,H69*$AC$24,$Z$25,H69*$AC$25,$Z$26,H69*$AC$26,$Z$27,H69*$AC$27,$Z$28,H69*$AC$28,$Z$29,H69*$AC$29,$Z$30,H69*$AC$30,$Z$31,H69*$AC$31,$Z$32,H69*$AC$32,$Z$33,H69*$AC$33,$Z$34,H69*$AC$34,$Z$35,H69*$AC$35,$Z$36,H69*$AC$36,$Z$37,H69*$AC$37,$Z$38,H69*$AC$38,$Z$39,H69*$AC$39,$Z$40,H69*$AC$40,$Z$41,H69*$AC$41,$Z$42,H69*$AC$42,$Z$43,H69*$AC$43,$Z$44,H69*$AC$44,$Z$45,H69*$AC$45,$Z$46,H69*$AC$46,$Z$47,H69*$AC$47,$Z$48,H69*$AC$48,$Z$49,H69*$AC$49,$Z$50,H69*$AC$50,$Z$51,H69*$AC$51)</f>
        <v>0</v>
      </c>
      <c r="R69" s="4">
        <f>_xlfn.SWITCH($D$4:$D$800,$Z$4,I69*$AD$4,$Z$5,I69*$AD$5,$Z$6,I69*$AD$6,$Z$7,I69*$AD$7,$Z$8,I69*$AD$8,$Z$9,I69*$AD$9,$Z$10,I69*$AD$10,$Z$11,I69*$AD$11,$Z$12,I69*$AD$12,$Z$13,I69*$AD$13,$Z$14,I69*$AD$14,$Z$15,I69*$AD$15,$Z$16,I69*$AD$16,$Z$17,I69*$AD$17,$Z$18,I69*$AD$18,$Z$19,I69*$AD$19,$Z$20,I69*$AD$20,$Z$21,I69*$AD$21,$Z$22,I69*$AD$22,$Z$23,I69*$AD$23,$Z$24,I69*$AD$24,$Z$25,I69*$AD$25,$Z$26,I69*$AD$26,$Z$27,I69*$AD$27,$Z$28,I69*$AD$28,$Z$29,I69*$AD$29,$Z$30,I69*$AD$30,$Z$31,I69*$AD$31,$Z$32,I69*$AD$32,$Z$33,I69*$AD$33,$Z$34,I69*$AD$34,$Z$35,I69*$AD$35,$Z$36,I69*$AD$36,$Z$37,I69*$AD$37,$Z$38,I69*$AD$38,$Z$39,I69*$AD$39,$Z$40,I69*$AD$40,$Z$41,I69*$AD$41,$Z$42,I69*$AD$42,$Z$43,I69*$AD$43,$Z$44,I69*$AD$44,$Z$45,I69*$AD$45,$Z$46,I69*$AD$46,$Z$47,I69*$AD$47,$Z$48,I69*$AD$48,$Z$49,I69*$AD$49,$Z$50,I69*$AD$50,$Z$51,I69*$AD$51)</f>
        <v>0</v>
      </c>
      <c r="S69" s="4">
        <f>_xlfn.SWITCH($D$4:$D$800,$Z$4,J69*$AE$4,$Z$5,J69*$AE$5,$Z$6,J69*$AE$6,$Z$7,J69*$AE$7,$Z$8,J69*$AE$8,$Z$9,J69*$AE$9,$Z$10,J69*$AE$10,$Z$11,J69*$AE$11,$Z$12,J69*$AE$12,$Z$13,J69*$AE$13,$Z$14,J69*$AE$14,$Z$15,J69*$AE$15,$Z$16,J69*$AE$16,$Z$17,J69*$AE$17,$Z$18,J69*$AE$18,$Z$19,J69*$AE$19,$Z$20,J69*$AE$20,$Z$21,J69*$AE$21,$Z$22,J69*$AE$22,$Z$23,J69*$AE$23,$Z$24,J69*$AE$24,$Z$25,J69*$AE$25,$Z$26,J69*$AE$26,$Z$27,J69*$AE$27,$Z$28,J69*$AE$28,$Z$29,J69*$AE$29,$Z$30,J69*$AE$30,$Z$31,J69*$AE$31,$Z$32,J69*$AE$32,$Z$33,J69*$AE$33,$Z$34,J69*$AE$34,$Z$35,J69*$AE$35,$Z$36,J69*$AE$36,$Z$37,J69*$AE$37,$Z$38,J69*$AE$38,$Z$39,J69*$AE$39,$Z$40,J69*$AE$40,$Z$41,J69*$AE$41,$Z$42,J69*$AE$42,$Z$43,J69*$AE$43,$Z$44,J69*$AE$44,$Z$45,J69*$AE$45,$Z$46,J69*$AE$46,$Z$47,J69*$AE$47,$Z$48,J69*$AE$48,$Z$49,J69*$AE$49,$Z$50,J69*$AE$50,$Z$51,J69*$AE$51)</f>
        <v>0</v>
      </c>
      <c r="T69" s="5">
        <f>_xlfn.SWITCH($D$4:$D$800,$Z$4,K69*$AF$4,$Z$5,K69*$AF$5,$Z$6,K69*$AF$6,$Z$7,K69*$AF$7,$Z$8,K69*$AF$8,$Z$9,K69*$AF$9,$Z$10,K69*$AF$10,$Z$11,K69*$AF$11,$Z$12,K69*$AF$12,$Z$13,K69*$AF$13,$Z$14,K69*$AF$14,$Z$15,K69*$AF$15,$Z$16,K69*$AF$16,$Z$17,K69*$AF$17,$Z$18,K69*$AF$18,$Z$19,K69*$AF$19,$Z$20,K69*$AF$20,$Z$21,K69*$AF$21,$Z$22,K69*$AF$22,$Z$23,K69*$AF$23,$Z$24,K69*$AF$24,$Z$25,K69*$AF$25,$Z$26,K69*$AF$26,$Z$27,K69*$AF$27,$Z$28,K69*$AF$28,$Z$29,K69*$AF$29,$Z$30,K69*$AF$30,$Z$31,K69*$AF$31,$Z$32,K69*$AF$32,$Z$33,K69*$AF$33,$Z$34,K69*$AF$34,$Z$35,K69*$AF$35,$Z$36,K69*$AF$36,$Z$37,K69*$AF$37,$Z$38,K69*$AF$38,$Z$39,K69*$AF$39,$Z$40,K69*$AF$40,$Z$41,K69*$AF$41,$Z$42,K69*$AF$42,$Z$43,K69*$AF$43,$Z$44,K69*$AF$44,$Z$45,K69*$AF$45,$Z$46,K69*$AF$46,$Z$47,K69*$AF$47,$Z$48,K69*$AF$48,$Z$49,K69*$AF$49,$Z$50,K69*$AF$50,$Z$51,K69*$AF$51)</f>
        <v>0</v>
      </c>
      <c r="U69" s="5">
        <f>_xlfn.SWITCH($D$4:$D$800,$Z$4,L69*$AG$4,$Z$5,L69*$AG$5,$Z$6,L69*$AG$6,$Z$7,L69*$AG$7,$Z$8,L69*$AG$8,$Z$9,L69*$AG$9,$Z$10,L69*$AG$10,$Z$11,L69*$AG$11,$Z$12,L69*$AG$12,$Z$13,L69*$AG$13,$Z$14,L69*$AG$14,$Z$15,L69*$AG$15,$Z$16,L69*$AG$16,$Z$17,L69*$AG$17,$Z$18,L69*$AG$18,$Z$19,L69*$AG$19,$Z$20,L69*$AG$20,$Z$21,L69*$AG$21,$Z$22,L69*$AG$22,$Z$23,L69*$AG$23,$Z$24,L69*$AG$24,$Z$25,L69*$AG$25,$Z$26,L69*$AG$26,$Z$27,L69*$AG$27,$Z$28,L69*$AG$28,$Z$29,L69*$AG$29,$Z$30,L69*$AG$30,$Z$31,L69*$AG$31,$Z$32,L69*$AG$32,$Z$33,L69*$AG$33,$Z$34,L69*$AG$34,$Z$35,L69*$AG$35,$Z$36,L69*$AG$36,$Z$37,L69*$AG$37,$Z$38,L69*$AG$38,$Z$39,L69*$AG$39,$Z$40,L69*$AG$40,$Z$41,L69*$AG$41,$Z$42,L69*$AG$42,$Z$43,L69*$AG$43,$Z$44,L69*$AG$44,$Z$45,L69*$AG$45,$Z$46,L69*$AG$46,$Z$47,L69*$AG$47,$Z$48,L69*$AG$48,$Z$49,L69*$AG$49,$Z$50,L69*$AG$50,$Z$51,L69*$AG$51)</f>
        <v>0</v>
      </c>
      <c r="V69" s="5">
        <f>_xlfn.SWITCH($D$4:$D$800,$Z$4,M69*$AH$4,$Z$5,M69*$AH$5,$Z$6,M69*$AH$6,$Z$7,M69*$AH$7,$Z$8,M69*$AH$8,$Z$9,M69*$AH$9,$Z$10,M69*$AH$10,$Z$11,M69*$AH$11,$Z$12,M69*$AH$12,$Z$13,M69*$AH$13,$Z$14,M69*$AH$14,$Z$15,M69*$AH$15,$Z$16,M69*$AH$16,$Z$17,M69*$AH$17,$Z$18,M69*$AH$18,$Z$19,M69*$AH$19,$Z$20,M69*$AH$20,$Z$21,M69*$AH$21,$Z$22,M69*$AH$22,$Z$23,M69*$AH$23,$Z$24,M69*$AH$24,$Z$25,M69*$AH$25,$Z$26,M69*$AH$26,$Z$27,M69*$AH$27,$Z$28,M69*$AH$28,$Z$29,M69*$AH$29,$Z$30,M69*$AH$30,$Z$31,M69*$AH$31,$Z$32,M69*$AH$32,$Z$33,M69*$AH$33,$Z$34,M69*$AH$34,$Z$35,M69*$AH$35,$Z$36,M69*$AH$36,$Z$37,M69*$AH$37,$Z$38,M69*$AH$38,$Z$39,M69*$AH$39,$Z$40,M69*$AH$40,$Z$41,M69*$AH$41,$Z$42,M69*$AH$42,$Z$43,M69*$AH$43,$Z$44,M69*$AH$44,$Z$45,M69*$AH$45,$Z$46,M69*$AH$46,$Z$47,M69*$AH$47,$Z$48,M69*$AH$48,$Z$49,M69*$AH$49,$Z$50,M69*$AH$50,$Z$51,M69*$AH$51)</f>
        <v>0</v>
      </c>
      <c r="W69" s="5">
        <f>_xlfn.SWITCH($D$4:$D$800,$Z$4,N69*$AI$4,$Z$5,N69*$AI$5,$Z$6,N69*$AI$6,$Z$7,N69*$AI$7,$Z$8,N69*$AI$8,$Z$9,N69*$AI$9,$Z$10,N69*$AI$10,$Z$11,N69*$AI$11,$Z$12,N69*$AI$12,$Z$13,N69*$AI$13,$Z$14,N69*$AI$14,$Z$15,N69*$AI$15,$Z$16,N69*$AI$16,$Z$17,N69*$AI$17,$Z$18,N69*$AI$18,$Z$19,N69*$AI$19,$Z$20,N69*$AI$20,$Z$21,N69*$AI$21,$Z$22,N69*$AI$22,$Z$23,N69*$AI$23,$Z$24,N69*$AI$24,$Z$25,N69*$AI$25,$Z$26,N69*$AI$26,$Z$27,N69*$AI$27,$Z$28,N69*$AI$28,$Z$29,N69*$AI$29,$Z$30,N69*$AI$30,$Z$31,N69*$AI$31,$Z$32,N69*$AI$32,$Z$33,N69*$AI$33,$Z$34,N69*$AI$34,$Z$35,N69*$AI$35,$Z$36,N69*$AI$36,$Z$37,N69*$AI$37,$Z$38,N69*$AI$38,$Z$39,N69*$AI$39,$Z$40,N69*$AI$40,$Z$41,N69*$AI$41,$Z$42,N69*$AI$42,$Z$43,N69*$AI$43,$Z$44,N69*$AI$44,$Z$45,N69*$AI$45,$Z$46,N69*$AI$46,$Z$47,N69*$AI$47,$Z$48,N69*$AI$48,$Z$49,N69*$AI$49,$Z$50,N69*$AI$50,$Z$51,N69*$AI$51)</f>
        <v>0</v>
      </c>
      <c r="X69" s="5">
        <f>SUM(Tabella120581119312[[#This Row],[Quadrimestre nov22-feb23]:[Quadrimestre lug25-ott25]])</f>
        <v>0</v>
      </c>
      <c r="BT69" s="73"/>
      <c r="BU69" s="70" t="s">
        <v>251</v>
      </c>
      <c r="BV69" s="53"/>
      <c r="BW69" s="72" t="s">
        <v>224</v>
      </c>
      <c r="BX69" s="70" t="s">
        <v>166</v>
      </c>
      <c r="BY69" s="54"/>
      <c r="BZ69" s="52"/>
      <c r="CA69" s="52"/>
      <c r="CB69" s="52"/>
      <c r="CC69" s="52"/>
      <c r="CD69" s="52"/>
      <c r="CE69" s="52"/>
      <c r="CF69" s="53"/>
      <c r="CG69" s="53"/>
      <c r="CH69" s="53"/>
      <c r="CI69" s="52"/>
      <c r="CJ69" s="52"/>
      <c r="CK69" s="52"/>
      <c r="CL69" s="52"/>
      <c r="CM69" s="52"/>
      <c r="CN69" s="52"/>
      <c r="CO69" s="52"/>
      <c r="CP69" s="52"/>
      <c r="CQ69" s="52"/>
      <c r="CR69" s="66"/>
      <c r="CS69" s="53">
        <f>IF(BZ69="X",$DH69/COUNTA($BZ69:$CQ69),0) +  IF(CA69="X",$DH69/COUNTA($BZ69:$CQ69),0)</f>
        <v>0</v>
      </c>
      <c r="CT69" s="53">
        <f>IF(CB69="X",$DH69/COUNTA($BZ69:$CQ69),0) +  IF(CC69="X",$DH69/COUNTA($BZ69:$CQ69),0)</f>
        <v>0</v>
      </c>
      <c r="CU69" s="53">
        <f>IF(CD69="X",$DH69/COUNTA($BZ69:$CQ69),0) +  IF(CE69="X",$DH69/COUNTA($BZ69:$CQ69),0)</f>
        <v>0</v>
      </c>
      <c r="CV69" s="53">
        <f>IF(CF69="X",$DH69/COUNTA($BZ69:$CQ69),0) +  IF(CG69="X",$DH69/COUNTA($BZ69:$CQ69),0)</f>
        <v>0</v>
      </c>
      <c r="CW69" s="53">
        <f>IF(CH69="X",$DH69/COUNTA($BZ69:$CQ69),0) +  IF(CI69="X",$DH69/COUNTA($BZ69:$CQ69),0)</f>
        <v>0</v>
      </c>
      <c r="CX69" s="53">
        <f>IF(CJ69="X",$DH69/COUNTA($BZ69:$CQ69),0) +  IF(CK69="X",$DH69/COUNTA($BZ69:$CQ69),0)</f>
        <v>0</v>
      </c>
      <c r="CY69" s="53">
        <f>IF(CL69="X",$DH69/COUNTA($BZ69:$CQ69),0) +  IF(CM69="X",$DH69/COUNTA($BZ69:$CQ69),0)</f>
        <v>0</v>
      </c>
      <c r="CZ69" s="53">
        <f>IF(CN69="X",$DH69/COUNTA($BZ69:$CQ69),0) +  IF(CO69="X",$DH69/COUNTA($BZ69:$CQ69),0)</f>
        <v>0</v>
      </c>
      <c r="DA69" s="53">
        <f>IF(CP69="X",$DH69/COUNTA($BZ69:$CQ69),0) +  IF(CQ69="X",$DH69/COUNTA($BZ69:$CQ69),0)</f>
        <v>0</v>
      </c>
      <c r="DB69" s="67">
        <f>SUM(CS69:DA69)</f>
        <v>0</v>
      </c>
      <c r="DC69" s="57"/>
      <c r="DE69" s="66"/>
      <c r="DF69" s="106">
        <f t="shared" si="12"/>
        <v>0</v>
      </c>
      <c r="DG69" s="66"/>
      <c r="DH69" s="104">
        <f>DF69*UniPerugia!$B$4</f>
        <v>0</v>
      </c>
    </row>
    <row r="70" spans="2:112" ht="23.25">
      <c r="B70" s="5"/>
      <c r="C70" s="5"/>
      <c r="D70" s="5"/>
      <c r="E70" s="5"/>
      <c r="F70" s="5"/>
      <c r="G70" s="5"/>
      <c r="H70" s="5"/>
      <c r="I70" s="5"/>
      <c r="J70" s="5"/>
      <c r="K70" s="4"/>
      <c r="L70" s="4"/>
      <c r="M70" s="4"/>
      <c r="N70" s="4"/>
      <c r="O70" s="4">
        <f>_xlfn.SWITCH($D$4:$D$800,$Z$4,F70*$AA$4,$Z$5,F70*$AA$5,$Z$6,F70*$AA$6,$Z$7,F70*$AA$7,$Z$8,F70*$AA$8,$Z$9,F70*$AA$9,$Z$10,F70*$AA$10,$Z$11,F70*$AA$11,$Z$12,F70*$AA$12,$Z$13,F70*$AA$13,$Z$14,F70*$AA$14,$Z$15,F70*$AA$15,$Z$16,F70*$AA$16,$Z$17,F70*$AA$17,$Z$18,F70*$AA$18,$Z$19,F70*$AA$19,$Z$20,F70*$AA$20,$Z$21,F70*$AA$21,$Z$22,F70*$AA$22,$Z$23,F70*$AA$23,$Z$24,F70*$AA$24,$Z$25,F70*$AA$25,$Z$26,F70*$AA$26,$Z$27,F70*$AA$27,$Z$28,F70*$AA$28,$Z$29,F70*$AA$29,$Z$30,F70*$AA$30,$Z$31,F70*$AA$31,$Z$32,F70*$AA$32,$Z$33,F70*$AA$33,$Z$34,F70*$AA$34,$Z$35,F70*$AA$35,$Z$36,F70*$AA$36,$Z$37,F70*$AA$37,$Z$38,F70*$AA$38,$Z$39,F70*$AA$39,$Z$40,F70*$AA$40,$Z$41,F70*$AA$41,$Z$42,F70*$AA$42,$Z$43,F70*$AA$43,$Z$44,F70*$AA$44,$Z$45,F70*$AA$45,$Z$46,F70*$AA$46,$Z$47,F70*$AA$47,$Z$48,F70*$AA$48,$Z$49,F70*$AA$49,$Z$50,F70*$AA$50,$Z$51,F70*$AA$51,)</f>
        <v>0</v>
      </c>
      <c r="P70" s="4">
        <f>_xlfn.SWITCH($D$4:$D$800,$Z$4,G70*$AB$4,$Z$5,G70*$AB$5,$Z$6,G70*$AB$6,$Z$7,G70*$AB$7,$Z$8,G70*$AB$8,$Z$9,G70*$AB$9,$Z$10,G70*$AB$10,$Z$11,G70*$AB$11,$Z$12,G70*$AB$12,$Z$13,G70*$AB$13,$Z$14,G70*$AB$14,$Z$15,G70*$AB$15,$Z$16,G70*$AB$16,$Z$17,G70*$AB$17,$Z$18,G70*$AB$18,$Z$19,G70*$AB$19,$Z$20,G70*$AB$20,$Z$21,G70*$AB$21,$Z$22,G70*$AB$22,$Z$23,G70*$AB$23,$Z$24,G70*$AB$24,$Z$25,G70*$AB$25,$Z$26,G70*$AB$26,$Z$27,G70*$AB$27,$Z$28,G70*$AB$28,$Z$29,G70*$AB$29,$Z$30,G70*$AB$30,$Z$31,G70*$AB$31,$Z$32,G70*$AB$32,$Z$33,G70*$AB$33,$Z$34,G70*$AB$34,$Z$35,G70*$AB$35,$Z$36,G70*$AB$36,$Z$37,G70*$AB$37,$Z$38,G70*$AB$38,$Z$39,G70*$AB$39,$Z$40,G70*$AB$40,$Z$41,G70*$AB$41,$Z$42,G70*$AB$42,$Z$43,G70*$AB$43,$Z$44,G70*$AB$44,$Z$45,G70*$AB$45,$Z$46,G70*$AB$46,$Z$47,G70*$AB$47,$Z$48,G70*$AB$48,$Z$49,G70*$AB$49,$Z$50,G70*$AB$50,$Z$51,G70*$AB$51,)</f>
        <v>0</v>
      </c>
      <c r="Q70" s="4">
        <f>_xlfn.SWITCH($D$4:$D$800,$Z$4,H70*$AC$4,$Z$5,H70*$AC$5,$Z$6,H70*$AC$6,$Z$7,H70*$AC$7,$Z$8,H70*$AC$8,$Z$9,H70*$AC$9,$Z$10,H70*$AC$10,$Z$11,H70*$AC$11,$Z$12,H70*$AC$12,$Z$13,H70*$AC$13,$Z$14,H70*$AC$14,$Z$15,H70*$AC$15,$Z$16,H70*$AC$16,$Z$17,H70*$AC$17,$Z$18,H70*$AC$18,$Z$19,H70*$AC$19,$Z$20,H70*$AC$20,$Z$21,H70*$AC$21,$Z$22,H70*$AC$22,$Z$23,H70*$AC$23,$Z$24,H70*$AC$24,$Z$25,H70*$AC$25,$Z$26,H70*$AC$26,$Z$27,H70*$AC$27,$Z$28,H70*$AC$28,$Z$29,H70*$AC$29,$Z$30,H70*$AC$30,$Z$31,H70*$AC$31,$Z$32,H70*$AC$32,$Z$33,H70*$AC$33,$Z$34,H70*$AC$34,$Z$35,H70*$AC$35,$Z$36,H70*$AC$36,$Z$37,H70*$AC$37,$Z$38,H70*$AC$38,$Z$39,H70*$AC$39,$Z$40,H70*$AC$40,$Z$41,H70*$AC$41,$Z$42,H70*$AC$42,$Z$43,H70*$AC$43,$Z$44,H70*$AC$44,$Z$45,H70*$AC$45,$Z$46,H70*$AC$46,$Z$47,H70*$AC$47,$Z$48,H70*$AC$48,$Z$49,H70*$AC$49,$Z$50,H70*$AC$50,$Z$51,H70*$AC$51)</f>
        <v>0</v>
      </c>
      <c r="R70" s="4">
        <f>_xlfn.SWITCH($D$4:$D$800,$Z$4,I70*$AD$4,$Z$5,I70*$AD$5,$Z$6,I70*$AD$6,$Z$7,I70*$AD$7,$Z$8,I70*$AD$8,$Z$9,I70*$AD$9,$Z$10,I70*$AD$10,$Z$11,I70*$AD$11,$Z$12,I70*$AD$12,$Z$13,I70*$AD$13,$Z$14,I70*$AD$14,$Z$15,I70*$AD$15,$Z$16,I70*$AD$16,$Z$17,I70*$AD$17,$Z$18,I70*$AD$18,$Z$19,I70*$AD$19,$Z$20,I70*$AD$20,$Z$21,I70*$AD$21,$Z$22,I70*$AD$22,$Z$23,I70*$AD$23,$Z$24,I70*$AD$24,$Z$25,I70*$AD$25,$Z$26,I70*$AD$26,$Z$27,I70*$AD$27,$Z$28,I70*$AD$28,$Z$29,I70*$AD$29,$Z$30,I70*$AD$30,$Z$31,I70*$AD$31,$Z$32,I70*$AD$32,$Z$33,I70*$AD$33,$Z$34,I70*$AD$34,$Z$35,I70*$AD$35,$Z$36,I70*$AD$36,$Z$37,I70*$AD$37,$Z$38,I70*$AD$38,$Z$39,I70*$AD$39,$Z$40,I70*$AD$40,$Z$41,I70*$AD$41,$Z$42,I70*$AD$42,$Z$43,I70*$AD$43,$Z$44,I70*$AD$44,$Z$45,I70*$AD$45,$Z$46,I70*$AD$46,$Z$47,I70*$AD$47,$Z$48,I70*$AD$48,$Z$49,I70*$AD$49,$Z$50,I70*$AD$50,$Z$51,I70*$AD$51)</f>
        <v>0</v>
      </c>
      <c r="S70" s="4">
        <f>_xlfn.SWITCH($D$4:$D$800,$Z$4,J70*$AE$4,$Z$5,J70*$AE$5,$Z$6,J70*$AE$6,$Z$7,J70*$AE$7,$Z$8,J70*$AE$8,$Z$9,J70*$AE$9,$Z$10,J70*$AE$10,$Z$11,J70*$AE$11,$Z$12,J70*$AE$12,$Z$13,J70*$AE$13,$Z$14,J70*$AE$14,$Z$15,J70*$AE$15,$Z$16,J70*$AE$16,$Z$17,J70*$AE$17,$Z$18,J70*$AE$18,$Z$19,J70*$AE$19,$Z$20,J70*$AE$20,$Z$21,J70*$AE$21,$Z$22,J70*$AE$22,$Z$23,J70*$AE$23,$Z$24,J70*$AE$24,$Z$25,J70*$AE$25,$Z$26,J70*$AE$26,$Z$27,J70*$AE$27,$Z$28,J70*$AE$28,$Z$29,J70*$AE$29,$Z$30,J70*$AE$30,$Z$31,J70*$AE$31,$Z$32,J70*$AE$32,$Z$33,J70*$AE$33,$Z$34,J70*$AE$34,$Z$35,J70*$AE$35,$Z$36,J70*$AE$36,$Z$37,J70*$AE$37,$Z$38,J70*$AE$38,$Z$39,J70*$AE$39,$Z$40,J70*$AE$40,$Z$41,J70*$AE$41,$Z$42,J70*$AE$42,$Z$43,J70*$AE$43,$Z$44,J70*$AE$44,$Z$45,J70*$AE$45,$Z$46,J70*$AE$46,$Z$47,J70*$AE$47,$Z$48,J70*$AE$48,$Z$49,J70*$AE$49,$Z$50,J70*$AE$50,$Z$51,J70*$AE$51)</f>
        <v>0</v>
      </c>
      <c r="T70" s="5">
        <f>_xlfn.SWITCH($D$4:$D$800,$Z$4,K70*$AF$4,$Z$5,K70*$AF$5,$Z$6,K70*$AF$6,$Z$7,K70*$AF$7,$Z$8,K70*$AF$8,$Z$9,K70*$AF$9,$Z$10,K70*$AF$10,$Z$11,K70*$AF$11,$Z$12,K70*$AF$12,$Z$13,K70*$AF$13,$Z$14,K70*$AF$14,$Z$15,K70*$AF$15,$Z$16,K70*$AF$16,$Z$17,K70*$AF$17,$Z$18,K70*$AF$18,$Z$19,K70*$AF$19,$Z$20,K70*$AF$20,$Z$21,K70*$AF$21,$Z$22,K70*$AF$22,$Z$23,K70*$AF$23,$Z$24,K70*$AF$24,$Z$25,K70*$AF$25,$Z$26,K70*$AF$26,$Z$27,K70*$AF$27,$Z$28,K70*$AF$28,$Z$29,K70*$AF$29,$Z$30,K70*$AF$30,$Z$31,K70*$AF$31,$Z$32,K70*$AF$32,$Z$33,K70*$AF$33,$Z$34,K70*$AF$34,$Z$35,K70*$AF$35,$Z$36,K70*$AF$36,$Z$37,K70*$AF$37,$Z$38,K70*$AF$38,$Z$39,K70*$AF$39,$Z$40,K70*$AF$40,$Z$41,K70*$AF$41,$Z$42,K70*$AF$42,$Z$43,K70*$AF$43,$Z$44,K70*$AF$44,$Z$45,K70*$AF$45,$Z$46,K70*$AF$46,$Z$47,K70*$AF$47,$Z$48,K70*$AF$48,$Z$49,K70*$AF$49,$Z$50,K70*$AF$50,$Z$51,K70*$AF$51)</f>
        <v>0</v>
      </c>
      <c r="U70" s="5">
        <f>_xlfn.SWITCH($D$4:$D$800,$Z$4,L70*$AG$4,$Z$5,L70*$AG$5,$Z$6,L70*$AG$6,$Z$7,L70*$AG$7,$Z$8,L70*$AG$8,$Z$9,L70*$AG$9,$Z$10,L70*$AG$10,$Z$11,L70*$AG$11,$Z$12,L70*$AG$12,$Z$13,L70*$AG$13,$Z$14,L70*$AG$14,$Z$15,L70*$AG$15,$Z$16,L70*$AG$16,$Z$17,L70*$AG$17,$Z$18,L70*$AG$18,$Z$19,L70*$AG$19,$Z$20,L70*$AG$20,$Z$21,L70*$AG$21,$Z$22,L70*$AG$22,$Z$23,L70*$AG$23,$Z$24,L70*$AG$24,$Z$25,L70*$AG$25,$Z$26,L70*$AG$26,$Z$27,L70*$AG$27,$Z$28,L70*$AG$28,$Z$29,L70*$AG$29,$Z$30,L70*$AG$30,$Z$31,L70*$AG$31,$Z$32,L70*$AG$32,$Z$33,L70*$AG$33,$Z$34,L70*$AG$34,$Z$35,L70*$AG$35,$Z$36,L70*$AG$36,$Z$37,L70*$AG$37,$Z$38,L70*$AG$38,$Z$39,L70*$AG$39,$Z$40,L70*$AG$40,$Z$41,L70*$AG$41,$Z$42,L70*$AG$42,$Z$43,L70*$AG$43,$Z$44,L70*$AG$44,$Z$45,L70*$AG$45,$Z$46,L70*$AG$46,$Z$47,L70*$AG$47,$Z$48,L70*$AG$48,$Z$49,L70*$AG$49,$Z$50,L70*$AG$50,$Z$51,L70*$AG$51)</f>
        <v>0</v>
      </c>
      <c r="V70" s="5">
        <f>_xlfn.SWITCH($D$4:$D$800,$Z$4,M70*$AH$4,$Z$5,M70*$AH$5,$Z$6,M70*$AH$6,$Z$7,M70*$AH$7,$Z$8,M70*$AH$8,$Z$9,M70*$AH$9,$Z$10,M70*$AH$10,$Z$11,M70*$AH$11,$Z$12,M70*$AH$12,$Z$13,M70*$AH$13,$Z$14,M70*$AH$14,$Z$15,M70*$AH$15,$Z$16,M70*$AH$16,$Z$17,M70*$AH$17,$Z$18,M70*$AH$18,$Z$19,M70*$AH$19,$Z$20,M70*$AH$20,$Z$21,M70*$AH$21,$Z$22,M70*$AH$22,$Z$23,M70*$AH$23,$Z$24,M70*$AH$24,$Z$25,M70*$AH$25,$Z$26,M70*$AH$26,$Z$27,M70*$AH$27,$Z$28,M70*$AH$28,$Z$29,M70*$AH$29,$Z$30,M70*$AH$30,$Z$31,M70*$AH$31,$Z$32,M70*$AH$32,$Z$33,M70*$AH$33,$Z$34,M70*$AH$34,$Z$35,M70*$AH$35,$Z$36,M70*$AH$36,$Z$37,M70*$AH$37,$Z$38,M70*$AH$38,$Z$39,M70*$AH$39,$Z$40,M70*$AH$40,$Z$41,M70*$AH$41,$Z$42,M70*$AH$42,$Z$43,M70*$AH$43,$Z$44,M70*$AH$44,$Z$45,M70*$AH$45,$Z$46,M70*$AH$46,$Z$47,M70*$AH$47,$Z$48,M70*$AH$48,$Z$49,M70*$AH$49,$Z$50,M70*$AH$50,$Z$51,M70*$AH$51)</f>
        <v>0</v>
      </c>
      <c r="W70" s="5">
        <f>_xlfn.SWITCH($D$4:$D$800,$Z$4,N70*$AI$4,$Z$5,N70*$AI$5,$Z$6,N70*$AI$6,$Z$7,N70*$AI$7,$Z$8,N70*$AI$8,$Z$9,N70*$AI$9,$Z$10,N70*$AI$10,$Z$11,N70*$AI$11,$Z$12,N70*$AI$12,$Z$13,N70*$AI$13,$Z$14,N70*$AI$14,$Z$15,N70*$AI$15,$Z$16,N70*$AI$16,$Z$17,N70*$AI$17,$Z$18,N70*$AI$18,$Z$19,N70*$AI$19,$Z$20,N70*$AI$20,$Z$21,N70*$AI$21,$Z$22,N70*$AI$22,$Z$23,N70*$AI$23,$Z$24,N70*$AI$24,$Z$25,N70*$AI$25,$Z$26,N70*$AI$26,$Z$27,N70*$AI$27,$Z$28,N70*$AI$28,$Z$29,N70*$AI$29,$Z$30,N70*$AI$30,$Z$31,N70*$AI$31,$Z$32,N70*$AI$32,$Z$33,N70*$AI$33,$Z$34,N70*$AI$34,$Z$35,N70*$AI$35,$Z$36,N70*$AI$36,$Z$37,N70*$AI$37,$Z$38,N70*$AI$38,$Z$39,N70*$AI$39,$Z$40,N70*$AI$40,$Z$41,N70*$AI$41,$Z$42,N70*$AI$42,$Z$43,N70*$AI$43,$Z$44,N70*$AI$44,$Z$45,N70*$AI$45,$Z$46,N70*$AI$46,$Z$47,N70*$AI$47,$Z$48,N70*$AI$48,$Z$49,N70*$AI$49,$Z$50,N70*$AI$50,$Z$51,N70*$AI$51)</f>
        <v>0</v>
      </c>
      <c r="X70" s="5">
        <f>SUM(Tabella120581119312[[#This Row],[Quadrimestre nov22-feb23]:[Quadrimestre lug25-ott25]])</f>
        <v>0</v>
      </c>
      <c r="BT70" s="73"/>
      <c r="BU70" s="52" t="s">
        <v>252</v>
      </c>
      <c r="BV70" s="69" t="s">
        <v>253</v>
      </c>
      <c r="BW70" s="72" t="s">
        <v>224</v>
      </c>
      <c r="BX70" s="72"/>
      <c r="BY70" s="54"/>
      <c r="BZ70" s="52"/>
      <c r="CA70" s="52"/>
      <c r="CB70" s="52"/>
      <c r="CC70" s="52"/>
      <c r="CD70" s="52"/>
      <c r="CE70" s="52"/>
      <c r="CF70" s="52" t="s">
        <v>122</v>
      </c>
      <c r="CG70" s="52" t="s">
        <v>122</v>
      </c>
      <c r="CH70" s="52" t="s">
        <v>122</v>
      </c>
      <c r="CI70" s="52" t="s">
        <v>122</v>
      </c>
      <c r="CJ70" s="52" t="s">
        <v>122</v>
      </c>
      <c r="CK70" s="52" t="s">
        <v>122</v>
      </c>
      <c r="CL70" s="52"/>
      <c r="CM70" s="52"/>
      <c r="CN70" s="52"/>
      <c r="CO70" s="52"/>
      <c r="CP70" s="52"/>
      <c r="CQ70" s="52"/>
      <c r="CR70" s="66"/>
      <c r="CS70" s="53">
        <f>IF(BZ70="X",$DH70/COUNTA($BZ70:$CQ70),0) +  IF(CA70="X",$DH70/COUNTA($BZ70:$CQ70),0)</f>
        <v>0</v>
      </c>
      <c r="CT70" s="53">
        <f>IF(CB70="X",$DH70/COUNTA($BZ70:$CQ70),0) +  IF(CC70="X",$DH70/COUNTA($BZ70:$CQ70),0)</f>
        <v>0</v>
      </c>
      <c r="CU70" s="53">
        <f>IF(CD70="X",$DH70/COUNTA($BZ70:$CQ70),0) +  IF(CE70="X",$DH70/COUNTA($BZ70:$CQ70),0)</f>
        <v>0</v>
      </c>
      <c r="CV70" s="53">
        <f>IF(CF70="X",$DH70/COUNTA($BZ70:$CQ70),0) +  IF(CG70="X",$DH70/COUNTA($BZ70:$CQ70),0)</f>
        <v>0</v>
      </c>
      <c r="CW70" s="53">
        <f>IF(CH70="X",$DH70/COUNTA($BZ70:$CQ70),0) +  IF(CI70="X",$DH70/COUNTA($BZ70:$CQ70),0)</f>
        <v>0</v>
      </c>
      <c r="CX70" s="53">
        <f>IF(CJ70="X",$DH70/COUNTA($BZ70:$CQ70),0) +  IF(CK70="X",$DH70/COUNTA($BZ70:$CQ70),0)</f>
        <v>0</v>
      </c>
      <c r="CY70" s="53">
        <f>IF(CL70="X",$DH70/COUNTA($BZ70:$CQ70),0) +  IF(CM70="X",$DH70/COUNTA($BZ70:$CQ70),0)</f>
        <v>0</v>
      </c>
      <c r="CZ70" s="53">
        <f>IF(CN70="X",$DH70/COUNTA($BZ70:$CQ70),0) +  IF(CO70="X",$DH70/COUNTA($BZ70:$CQ70),0)</f>
        <v>0</v>
      </c>
      <c r="DA70" s="53">
        <f>IF(CP70="X",$DH70/COUNTA($BZ70:$CQ70),0) +  IF(CQ70="X",$DH70/COUNTA($BZ70:$CQ70),0)</f>
        <v>0</v>
      </c>
      <c r="DB70" s="67">
        <f>SUM(CS70:DA70)</f>
        <v>0</v>
      </c>
      <c r="DC70" s="57"/>
      <c r="DE70" s="66"/>
      <c r="DF70" s="106">
        <f t="shared" si="12"/>
        <v>0</v>
      </c>
      <c r="DG70" s="66"/>
      <c r="DH70" s="104">
        <f>DF70*UniPerugia!$B$4</f>
        <v>0</v>
      </c>
    </row>
    <row r="71" spans="2:112" ht="23.25">
      <c r="B71" s="5"/>
      <c r="C71" s="5"/>
      <c r="D71" s="5"/>
      <c r="E71" s="5"/>
      <c r="F71" s="5"/>
      <c r="G71" s="5"/>
      <c r="H71" s="5"/>
      <c r="I71" s="5"/>
      <c r="J71" s="5"/>
      <c r="K71" s="4"/>
      <c r="L71" s="4"/>
      <c r="M71" s="4"/>
      <c r="N71" s="4"/>
      <c r="O71" s="4">
        <f>_xlfn.SWITCH($D$4:$D$800,$Z$4,F71*$AA$4,$Z$5,F71*$AA$5,$Z$6,F71*$AA$6,$Z$7,F71*$AA$7,$Z$8,F71*$AA$8,$Z$9,F71*$AA$9,$Z$10,F71*$AA$10,$Z$11,F71*$AA$11,$Z$12,F71*$AA$12,$Z$13,F71*$AA$13,$Z$14,F71*$AA$14,$Z$15,F71*$AA$15,$Z$16,F71*$AA$16,$Z$17,F71*$AA$17,$Z$18,F71*$AA$18,$Z$19,F71*$AA$19,$Z$20,F71*$AA$20,$Z$21,F71*$AA$21,$Z$22,F71*$AA$22,$Z$23,F71*$AA$23,$Z$24,F71*$AA$24,$Z$25,F71*$AA$25,$Z$26,F71*$AA$26,$Z$27,F71*$AA$27,$Z$28,F71*$AA$28,$Z$29,F71*$AA$29,$Z$30,F71*$AA$30,$Z$31,F71*$AA$31,$Z$32,F71*$AA$32,$Z$33,F71*$AA$33,$Z$34,F71*$AA$34,$Z$35,F71*$AA$35,$Z$36,F71*$AA$36,$Z$37,F71*$AA$37,$Z$38,F71*$AA$38,$Z$39,F71*$AA$39,$Z$40,F71*$AA$40,$Z$41,F71*$AA$41,$Z$42,F71*$AA$42,$Z$43,F71*$AA$43,$Z$44,F71*$AA$44,$Z$45,F71*$AA$45,$Z$46,F71*$AA$46,$Z$47,F71*$AA$47,$Z$48,F71*$AA$48,$Z$49,F71*$AA$49,$Z$50,F71*$AA$50,$Z$51,F71*$AA$51,)</f>
        <v>0</v>
      </c>
      <c r="P71" s="4">
        <f>_xlfn.SWITCH($D$4:$D$800,$Z$4,G71*$AB$4,$Z$5,G71*$AB$5,$Z$6,G71*$AB$6,$Z$7,G71*$AB$7,$Z$8,G71*$AB$8,$Z$9,G71*$AB$9,$Z$10,G71*$AB$10,$Z$11,G71*$AB$11,$Z$12,G71*$AB$12,$Z$13,G71*$AB$13,$Z$14,G71*$AB$14,$Z$15,G71*$AB$15,$Z$16,G71*$AB$16,$Z$17,G71*$AB$17,$Z$18,G71*$AB$18,$Z$19,G71*$AB$19,$Z$20,G71*$AB$20,$Z$21,G71*$AB$21,$Z$22,G71*$AB$22,$Z$23,G71*$AB$23,$Z$24,G71*$AB$24,$Z$25,G71*$AB$25,$Z$26,G71*$AB$26,$Z$27,G71*$AB$27,$Z$28,G71*$AB$28,$Z$29,G71*$AB$29,$Z$30,G71*$AB$30,$Z$31,G71*$AB$31,$Z$32,G71*$AB$32,$Z$33,G71*$AB$33,$Z$34,G71*$AB$34,$Z$35,G71*$AB$35,$Z$36,G71*$AB$36,$Z$37,G71*$AB$37,$Z$38,G71*$AB$38,$Z$39,G71*$AB$39,$Z$40,G71*$AB$40,$Z$41,G71*$AB$41,$Z$42,G71*$AB$42,$Z$43,G71*$AB$43,$Z$44,G71*$AB$44,$Z$45,G71*$AB$45,$Z$46,G71*$AB$46,$Z$47,G71*$AB$47,$Z$48,G71*$AB$48,$Z$49,G71*$AB$49,$Z$50,G71*$AB$50,$Z$51,G71*$AB$51,)</f>
        <v>0</v>
      </c>
      <c r="Q71" s="4">
        <f>_xlfn.SWITCH($D$4:$D$800,$Z$4,H71*$AC$4,$Z$5,H71*$AC$5,$Z$6,H71*$AC$6,$Z$7,H71*$AC$7,$Z$8,H71*$AC$8,$Z$9,H71*$AC$9,$Z$10,H71*$AC$10,$Z$11,H71*$AC$11,$Z$12,H71*$AC$12,$Z$13,H71*$AC$13,$Z$14,H71*$AC$14,$Z$15,H71*$AC$15,$Z$16,H71*$AC$16,$Z$17,H71*$AC$17,$Z$18,H71*$AC$18,$Z$19,H71*$AC$19,$Z$20,H71*$AC$20,$Z$21,H71*$AC$21,$Z$22,H71*$AC$22,$Z$23,H71*$AC$23,$Z$24,H71*$AC$24,$Z$25,H71*$AC$25,$Z$26,H71*$AC$26,$Z$27,H71*$AC$27,$Z$28,H71*$AC$28,$Z$29,H71*$AC$29,$Z$30,H71*$AC$30,$Z$31,H71*$AC$31,$Z$32,H71*$AC$32,$Z$33,H71*$AC$33,$Z$34,H71*$AC$34,$Z$35,H71*$AC$35,$Z$36,H71*$AC$36,$Z$37,H71*$AC$37,$Z$38,H71*$AC$38,$Z$39,H71*$AC$39,$Z$40,H71*$AC$40,$Z$41,H71*$AC$41,$Z$42,H71*$AC$42,$Z$43,H71*$AC$43,$Z$44,H71*$AC$44,$Z$45,H71*$AC$45,$Z$46,H71*$AC$46,$Z$47,H71*$AC$47,$Z$48,H71*$AC$48,$Z$49,H71*$AC$49,$Z$50,H71*$AC$50,$Z$51,H71*$AC$51)</f>
        <v>0</v>
      </c>
      <c r="R71" s="4">
        <f>_xlfn.SWITCH($D$4:$D$800,$Z$4,I71*$AD$4,$Z$5,I71*$AD$5,$Z$6,I71*$AD$6,$Z$7,I71*$AD$7,$Z$8,I71*$AD$8,$Z$9,I71*$AD$9,$Z$10,I71*$AD$10,$Z$11,I71*$AD$11,$Z$12,I71*$AD$12,$Z$13,I71*$AD$13,$Z$14,I71*$AD$14,$Z$15,I71*$AD$15,$Z$16,I71*$AD$16,$Z$17,I71*$AD$17,$Z$18,I71*$AD$18,$Z$19,I71*$AD$19,$Z$20,I71*$AD$20,$Z$21,I71*$AD$21,$Z$22,I71*$AD$22,$Z$23,I71*$AD$23,$Z$24,I71*$AD$24,$Z$25,I71*$AD$25,$Z$26,I71*$AD$26,$Z$27,I71*$AD$27,$Z$28,I71*$AD$28,$Z$29,I71*$AD$29,$Z$30,I71*$AD$30,$Z$31,I71*$AD$31,$Z$32,I71*$AD$32,$Z$33,I71*$AD$33,$Z$34,I71*$AD$34,$Z$35,I71*$AD$35,$Z$36,I71*$AD$36,$Z$37,I71*$AD$37,$Z$38,I71*$AD$38,$Z$39,I71*$AD$39,$Z$40,I71*$AD$40,$Z$41,I71*$AD$41,$Z$42,I71*$AD$42,$Z$43,I71*$AD$43,$Z$44,I71*$AD$44,$Z$45,I71*$AD$45,$Z$46,I71*$AD$46,$Z$47,I71*$AD$47,$Z$48,I71*$AD$48,$Z$49,I71*$AD$49,$Z$50,I71*$AD$50,$Z$51,I71*$AD$51)</f>
        <v>0</v>
      </c>
      <c r="S71" s="4">
        <f>_xlfn.SWITCH($D$4:$D$800,$Z$4,J71*$AE$4,$Z$5,J71*$AE$5,$Z$6,J71*$AE$6,$Z$7,J71*$AE$7,$Z$8,J71*$AE$8,$Z$9,J71*$AE$9,$Z$10,J71*$AE$10,$Z$11,J71*$AE$11,$Z$12,J71*$AE$12,$Z$13,J71*$AE$13,$Z$14,J71*$AE$14,$Z$15,J71*$AE$15,$Z$16,J71*$AE$16,$Z$17,J71*$AE$17,$Z$18,J71*$AE$18,$Z$19,J71*$AE$19,$Z$20,J71*$AE$20,$Z$21,J71*$AE$21,$Z$22,J71*$AE$22,$Z$23,J71*$AE$23,$Z$24,J71*$AE$24,$Z$25,J71*$AE$25,$Z$26,J71*$AE$26,$Z$27,J71*$AE$27,$Z$28,J71*$AE$28,$Z$29,J71*$AE$29,$Z$30,J71*$AE$30,$Z$31,J71*$AE$31,$Z$32,J71*$AE$32,$Z$33,J71*$AE$33,$Z$34,J71*$AE$34,$Z$35,J71*$AE$35,$Z$36,J71*$AE$36,$Z$37,J71*$AE$37,$Z$38,J71*$AE$38,$Z$39,J71*$AE$39,$Z$40,J71*$AE$40,$Z$41,J71*$AE$41,$Z$42,J71*$AE$42,$Z$43,J71*$AE$43,$Z$44,J71*$AE$44,$Z$45,J71*$AE$45,$Z$46,J71*$AE$46,$Z$47,J71*$AE$47,$Z$48,J71*$AE$48,$Z$49,J71*$AE$49,$Z$50,J71*$AE$50,$Z$51,J71*$AE$51)</f>
        <v>0</v>
      </c>
      <c r="T71" s="5">
        <f>_xlfn.SWITCH($D$4:$D$800,$Z$4,K71*$AF$4,$Z$5,K71*$AF$5,$Z$6,K71*$AF$6,$Z$7,K71*$AF$7,$Z$8,K71*$AF$8,$Z$9,K71*$AF$9,$Z$10,K71*$AF$10,$Z$11,K71*$AF$11,$Z$12,K71*$AF$12,$Z$13,K71*$AF$13,$Z$14,K71*$AF$14,$Z$15,K71*$AF$15,$Z$16,K71*$AF$16,$Z$17,K71*$AF$17,$Z$18,K71*$AF$18,$Z$19,K71*$AF$19,$Z$20,K71*$AF$20,$Z$21,K71*$AF$21,$Z$22,K71*$AF$22,$Z$23,K71*$AF$23,$Z$24,K71*$AF$24,$Z$25,K71*$AF$25,$Z$26,K71*$AF$26,$Z$27,K71*$AF$27,$Z$28,K71*$AF$28,$Z$29,K71*$AF$29,$Z$30,K71*$AF$30,$Z$31,K71*$AF$31,$Z$32,K71*$AF$32,$Z$33,K71*$AF$33,$Z$34,K71*$AF$34,$Z$35,K71*$AF$35,$Z$36,K71*$AF$36,$Z$37,K71*$AF$37,$Z$38,K71*$AF$38,$Z$39,K71*$AF$39,$Z$40,K71*$AF$40,$Z$41,K71*$AF$41,$Z$42,K71*$AF$42,$Z$43,K71*$AF$43,$Z$44,K71*$AF$44,$Z$45,K71*$AF$45,$Z$46,K71*$AF$46,$Z$47,K71*$AF$47,$Z$48,K71*$AF$48,$Z$49,K71*$AF$49,$Z$50,K71*$AF$50,$Z$51,K71*$AF$51)</f>
        <v>0</v>
      </c>
      <c r="U71" s="5">
        <f>_xlfn.SWITCH($D$4:$D$800,$Z$4,L71*$AG$4,$Z$5,L71*$AG$5,$Z$6,L71*$AG$6,$Z$7,L71*$AG$7,$Z$8,L71*$AG$8,$Z$9,L71*$AG$9,$Z$10,L71*$AG$10,$Z$11,L71*$AG$11,$Z$12,L71*$AG$12,$Z$13,L71*$AG$13,$Z$14,L71*$AG$14,$Z$15,L71*$AG$15,$Z$16,L71*$AG$16,$Z$17,L71*$AG$17,$Z$18,L71*$AG$18,$Z$19,L71*$AG$19,$Z$20,L71*$AG$20,$Z$21,L71*$AG$21,$Z$22,L71*$AG$22,$Z$23,L71*$AG$23,$Z$24,L71*$AG$24,$Z$25,L71*$AG$25,$Z$26,L71*$AG$26,$Z$27,L71*$AG$27,$Z$28,L71*$AG$28,$Z$29,L71*$AG$29,$Z$30,L71*$AG$30,$Z$31,L71*$AG$31,$Z$32,L71*$AG$32,$Z$33,L71*$AG$33,$Z$34,L71*$AG$34,$Z$35,L71*$AG$35,$Z$36,L71*$AG$36,$Z$37,L71*$AG$37,$Z$38,L71*$AG$38,$Z$39,L71*$AG$39,$Z$40,L71*$AG$40,$Z$41,L71*$AG$41,$Z$42,L71*$AG$42,$Z$43,L71*$AG$43,$Z$44,L71*$AG$44,$Z$45,L71*$AG$45,$Z$46,L71*$AG$46,$Z$47,L71*$AG$47,$Z$48,L71*$AG$48,$Z$49,L71*$AG$49,$Z$50,L71*$AG$50,$Z$51,L71*$AG$51)</f>
        <v>0</v>
      </c>
      <c r="V71" s="5">
        <f>_xlfn.SWITCH($D$4:$D$800,$Z$4,M71*$AH$4,$Z$5,M71*$AH$5,$Z$6,M71*$AH$6,$Z$7,M71*$AH$7,$Z$8,M71*$AH$8,$Z$9,M71*$AH$9,$Z$10,M71*$AH$10,$Z$11,M71*$AH$11,$Z$12,M71*$AH$12,$Z$13,M71*$AH$13,$Z$14,M71*$AH$14,$Z$15,M71*$AH$15,$Z$16,M71*$AH$16,$Z$17,M71*$AH$17,$Z$18,M71*$AH$18,$Z$19,M71*$AH$19,$Z$20,M71*$AH$20,$Z$21,M71*$AH$21,$Z$22,M71*$AH$22,$Z$23,M71*$AH$23,$Z$24,M71*$AH$24,$Z$25,M71*$AH$25,$Z$26,M71*$AH$26,$Z$27,M71*$AH$27,$Z$28,M71*$AH$28,$Z$29,M71*$AH$29,$Z$30,M71*$AH$30,$Z$31,M71*$AH$31,$Z$32,M71*$AH$32,$Z$33,M71*$AH$33,$Z$34,M71*$AH$34,$Z$35,M71*$AH$35,$Z$36,M71*$AH$36,$Z$37,M71*$AH$37,$Z$38,M71*$AH$38,$Z$39,M71*$AH$39,$Z$40,M71*$AH$40,$Z$41,M71*$AH$41,$Z$42,M71*$AH$42,$Z$43,M71*$AH$43,$Z$44,M71*$AH$44,$Z$45,M71*$AH$45,$Z$46,M71*$AH$46,$Z$47,M71*$AH$47,$Z$48,M71*$AH$48,$Z$49,M71*$AH$49,$Z$50,M71*$AH$50,$Z$51,M71*$AH$51)</f>
        <v>0</v>
      </c>
      <c r="W71" s="5">
        <f>_xlfn.SWITCH($D$4:$D$800,$Z$4,N71*$AI$4,$Z$5,N71*$AI$5,$Z$6,N71*$AI$6,$Z$7,N71*$AI$7,$Z$8,N71*$AI$8,$Z$9,N71*$AI$9,$Z$10,N71*$AI$10,$Z$11,N71*$AI$11,$Z$12,N71*$AI$12,$Z$13,N71*$AI$13,$Z$14,N71*$AI$14,$Z$15,N71*$AI$15,$Z$16,N71*$AI$16,$Z$17,N71*$AI$17,$Z$18,N71*$AI$18,$Z$19,N71*$AI$19,$Z$20,N71*$AI$20,$Z$21,N71*$AI$21,$Z$22,N71*$AI$22,$Z$23,N71*$AI$23,$Z$24,N71*$AI$24,$Z$25,N71*$AI$25,$Z$26,N71*$AI$26,$Z$27,N71*$AI$27,$Z$28,N71*$AI$28,$Z$29,N71*$AI$29,$Z$30,N71*$AI$30,$Z$31,N71*$AI$31,$Z$32,N71*$AI$32,$Z$33,N71*$AI$33,$Z$34,N71*$AI$34,$Z$35,N71*$AI$35,$Z$36,N71*$AI$36,$Z$37,N71*$AI$37,$Z$38,N71*$AI$38,$Z$39,N71*$AI$39,$Z$40,N71*$AI$40,$Z$41,N71*$AI$41,$Z$42,N71*$AI$42,$Z$43,N71*$AI$43,$Z$44,N71*$AI$44,$Z$45,N71*$AI$45,$Z$46,N71*$AI$46,$Z$47,N71*$AI$47,$Z$48,N71*$AI$48,$Z$49,N71*$AI$49,$Z$50,N71*$AI$50,$Z$51,N71*$AI$51)</f>
        <v>0</v>
      </c>
      <c r="X71" s="5">
        <f>SUM(Tabella120581119312[[#This Row],[Quadrimestre nov22-feb23]:[Quadrimestre lug25-ott25]])</f>
        <v>0</v>
      </c>
      <c r="BT71" s="73"/>
      <c r="BU71" s="52" t="s">
        <v>254</v>
      </c>
      <c r="BV71" s="69" t="s">
        <v>255</v>
      </c>
      <c r="BW71" s="72" t="s">
        <v>224</v>
      </c>
      <c r="BX71" s="72"/>
      <c r="BY71" s="54"/>
      <c r="BZ71" s="52"/>
      <c r="CA71" s="52"/>
      <c r="CB71" s="52"/>
      <c r="CC71" s="52"/>
      <c r="CD71" s="52"/>
      <c r="CE71" s="52"/>
      <c r="CF71" s="52" t="s">
        <v>122</v>
      </c>
      <c r="CG71" s="52" t="s">
        <v>122</v>
      </c>
      <c r="CH71" s="52" t="s">
        <v>122</v>
      </c>
      <c r="CI71" s="52" t="s">
        <v>122</v>
      </c>
      <c r="CJ71" s="52" t="s">
        <v>122</v>
      </c>
      <c r="CK71" s="52" t="s">
        <v>122</v>
      </c>
      <c r="CL71" s="52"/>
      <c r="CM71" s="52"/>
      <c r="CN71" s="52"/>
      <c r="CO71" s="52"/>
      <c r="CP71" s="52"/>
      <c r="CQ71" s="52"/>
      <c r="CR71" s="66"/>
      <c r="CS71" s="53">
        <f>IF(BZ71="X",$DH71/COUNTA($BZ71:$CQ71),0) +  IF(CA71="X",$DH71/COUNTA($BZ71:$CQ71),0)</f>
        <v>0</v>
      </c>
      <c r="CT71" s="53">
        <f>IF(CB71="X",$DH71/COUNTA($BZ71:$CQ71),0) +  IF(CC71="X",$DH71/COUNTA($BZ71:$CQ71),0)</f>
        <v>0</v>
      </c>
      <c r="CU71" s="53">
        <f>IF(CD71="X",$DH71/COUNTA($BZ71:$CQ71),0) +  IF(CE71="X",$DH71/COUNTA($BZ71:$CQ71),0)</f>
        <v>0</v>
      </c>
      <c r="CV71" s="53">
        <f>IF(CF71="X",$DH71/COUNTA($BZ71:$CQ71),0) +  IF(CG71="X",$DH71/COUNTA($BZ71:$CQ71),0)</f>
        <v>0</v>
      </c>
      <c r="CW71" s="53">
        <f>IF(CH71="X",$DH71/COUNTA($BZ71:$CQ71),0) +  IF(CI71="X",$DH71/COUNTA($BZ71:$CQ71),0)</f>
        <v>0</v>
      </c>
      <c r="CX71" s="53">
        <f>IF(CJ71="X",$DH71/COUNTA($BZ71:$CQ71),0) +  IF(CK71="X",$DH71/COUNTA($BZ71:$CQ71),0)</f>
        <v>0</v>
      </c>
      <c r="CY71" s="53">
        <f>IF(CL71="X",$DH71/COUNTA($BZ71:$CQ71),0) +  IF(CM71="X",$DH71/COUNTA($BZ71:$CQ71),0)</f>
        <v>0</v>
      </c>
      <c r="CZ71" s="53">
        <f>IF(CN71="X",$DH71/COUNTA($BZ71:$CQ71),0) +  IF(CO71="X",$DH71/COUNTA($BZ71:$CQ71),0)</f>
        <v>0</v>
      </c>
      <c r="DA71" s="53">
        <f>IF(CP71="X",$DH71/COUNTA($BZ71:$CQ71),0) +  IF(CQ71="X",$DH71/COUNTA($BZ71:$CQ71),0)</f>
        <v>0</v>
      </c>
      <c r="DB71" s="67">
        <f>SUM(CS71:DA71)</f>
        <v>0</v>
      </c>
      <c r="DC71" s="57"/>
      <c r="DE71" s="66"/>
      <c r="DF71" s="106">
        <f t="shared" si="12"/>
        <v>0</v>
      </c>
      <c r="DG71" s="66"/>
      <c r="DH71" s="104">
        <f>DF71*UniPerugia!$B$4</f>
        <v>0</v>
      </c>
    </row>
    <row r="72" spans="2:112" ht="23.25">
      <c r="B72" s="5"/>
      <c r="C72" s="5"/>
      <c r="D72" s="5"/>
      <c r="E72" s="5"/>
      <c r="F72" s="5"/>
      <c r="G72" s="5"/>
      <c r="H72" s="5"/>
      <c r="I72" s="5"/>
      <c r="J72" s="5"/>
      <c r="K72" s="4"/>
      <c r="L72" s="4"/>
      <c r="M72" s="4"/>
      <c r="N72" s="4"/>
      <c r="O72" s="4">
        <f>_xlfn.SWITCH($D$4:$D$800,$Z$4,F72*$AA$4,$Z$5,F72*$AA$5,$Z$6,F72*$AA$6,$Z$7,F72*$AA$7,$Z$8,F72*$AA$8,$Z$9,F72*$AA$9,$Z$10,F72*$AA$10,$Z$11,F72*$AA$11,$Z$12,F72*$AA$12,$Z$13,F72*$AA$13,$Z$14,F72*$AA$14,$Z$15,F72*$AA$15,$Z$16,F72*$AA$16,$Z$17,F72*$AA$17,$Z$18,F72*$AA$18,$Z$19,F72*$AA$19,$Z$20,F72*$AA$20,$Z$21,F72*$AA$21,$Z$22,F72*$AA$22,$Z$23,F72*$AA$23,$Z$24,F72*$AA$24,$Z$25,F72*$AA$25,$Z$26,F72*$AA$26,$Z$27,F72*$AA$27,$Z$28,F72*$AA$28,$Z$29,F72*$AA$29,$Z$30,F72*$AA$30,$Z$31,F72*$AA$31,$Z$32,F72*$AA$32,$Z$33,F72*$AA$33,$Z$34,F72*$AA$34,$Z$35,F72*$AA$35,$Z$36,F72*$AA$36,$Z$37,F72*$AA$37,$Z$38,F72*$AA$38,$Z$39,F72*$AA$39,$Z$40,F72*$AA$40,$Z$41,F72*$AA$41,$Z$42,F72*$AA$42,$Z$43,F72*$AA$43,$Z$44,F72*$AA$44,$Z$45,F72*$AA$45,$Z$46,F72*$AA$46,$Z$47,F72*$AA$47,$Z$48,F72*$AA$48,$Z$49,F72*$AA$49,$Z$50,F72*$AA$50,$Z$51,F72*$AA$51,)</f>
        <v>0</v>
      </c>
      <c r="P72" s="4">
        <f>_xlfn.SWITCH($D$4:$D$800,$Z$4,G72*$AB$4,$Z$5,G72*$AB$5,$Z$6,G72*$AB$6,$Z$7,G72*$AB$7,$Z$8,G72*$AB$8,$Z$9,G72*$AB$9,$Z$10,G72*$AB$10,$Z$11,G72*$AB$11,$Z$12,G72*$AB$12,$Z$13,G72*$AB$13,$Z$14,G72*$AB$14,$Z$15,G72*$AB$15,$Z$16,G72*$AB$16,$Z$17,G72*$AB$17,$Z$18,G72*$AB$18,$Z$19,G72*$AB$19,$Z$20,G72*$AB$20,$Z$21,G72*$AB$21,$Z$22,G72*$AB$22,$Z$23,G72*$AB$23,$Z$24,G72*$AB$24,$Z$25,G72*$AB$25,$Z$26,G72*$AB$26,$Z$27,G72*$AB$27,$Z$28,G72*$AB$28,$Z$29,G72*$AB$29,$Z$30,G72*$AB$30,$Z$31,G72*$AB$31,$Z$32,G72*$AB$32,$Z$33,G72*$AB$33,$Z$34,G72*$AB$34,$Z$35,G72*$AB$35,$Z$36,G72*$AB$36,$Z$37,G72*$AB$37,$Z$38,G72*$AB$38,$Z$39,G72*$AB$39,$Z$40,G72*$AB$40,$Z$41,G72*$AB$41,$Z$42,G72*$AB$42,$Z$43,G72*$AB$43,$Z$44,G72*$AB$44,$Z$45,G72*$AB$45,$Z$46,G72*$AB$46,$Z$47,G72*$AB$47,$Z$48,G72*$AB$48,$Z$49,G72*$AB$49,$Z$50,G72*$AB$50,$Z$51,G72*$AB$51,)</f>
        <v>0</v>
      </c>
      <c r="Q72" s="4">
        <f>_xlfn.SWITCH($D$4:$D$800,$Z$4,H72*$AC$4,$Z$5,H72*$AC$5,$Z$6,H72*$AC$6,$Z$7,H72*$AC$7,$Z$8,H72*$AC$8,$Z$9,H72*$AC$9,$Z$10,H72*$AC$10,$Z$11,H72*$AC$11,$Z$12,H72*$AC$12,$Z$13,H72*$AC$13,$Z$14,H72*$AC$14,$Z$15,H72*$AC$15,$Z$16,H72*$AC$16,$Z$17,H72*$AC$17,$Z$18,H72*$AC$18,$Z$19,H72*$AC$19,$Z$20,H72*$AC$20,$Z$21,H72*$AC$21,$Z$22,H72*$AC$22,$Z$23,H72*$AC$23,$Z$24,H72*$AC$24,$Z$25,H72*$AC$25,$Z$26,H72*$AC$26,$Z$27,H72*$AC$27,$Z$28,H72*$AC$28,$Z$29,H72*$AC$29,$Z$30,H72*$AC$30,$Z$31,H72*$AC$31,$Z$32,H72*$AC$32,$Z$33,H72*$AC$33,$Z$34,H72*$AC$34,$Z$35,H72*$AC$35,$Z$36,H72*$AC$36,$Z$37,H72*$AC$37,$Z$38,H72*$AC$38,$Z$39,H72*$AC$39,$Z$40,H72*$AC$40,$Z$41,H72*$AC$41,$Z$42,H72*$AC$42,$Z$43,H72*$AC$43,$Z$44,H72*$AC$44,$Z$45,H72*$AC$45,$Z$46,H72*$AC$46,$Z$47,H72*$AC$47,$Z$48,H72*$AC$48,$Z$49,H72*$AC$49,$Z$50,H72*$AC$50,$Z$51,H72*$AC$51)</f>
        <v>0</v>
      </c>
      <c r="R72" s="4">
        <f>_xlfn.SWITCH($D$4:$D$800,$Z$4,I72*$AD$4,$Z$5,I72*$AD$5,$Z$6,I72*$AD$6,$Z$7,I72*$AD$7,$Z$8,I72*$AD$8,$Z$9,I72*$AD$9,$Z$10,I72*$AD$10,$Z$11,I72*$AD$11,$Z$12,I72*$AD$12,$Z$13,I72*$AD$13,$Z$14,I72*$AD$14,$Z$15,I72*$AD$15,$Z$16,I72*$AD$16,$Z$17,I72*$AD$17,$Z$18,I72*$AD$18,$Z$19,I72*$AD$19,$Z$20,I72*$AD$20,$Z$21,I72*$AD$21,$Z$22,I72*$AD$22,$Z$23,I72*$AD$23,$Z$24,I72*$AD$24,$Z$25,I72*$AD$25,$Z$26,I72*$AD$26,$Z$27,I72*$AD$27,$Z$28,I72*$AD$28,$Z$29,I72*$AD$29,$Z$30,I72*$AD$30,$Z$31,I72*$AD$31,$Z$32,I72*$AD$32,$Z$33,I72*$AD$33,$Z$34,I72*$AD$34,$Z$35,I72*$AD$35,$Z$36,I72*$AD$36,$Z$37,I72*$AD$37,$Z$38,I72*$AD$38,$Z$39,I72*$AD$39,$Z$40,I72*$AD$40,$Z$41,I72*$AD$41,$Z$42,I72*$AD$42,$Z$43,I72*$AD$43,$Z$44,I72*$AD$44,$Z$45,I72*$AD$45,$Z$46,I72*$AD$46,$Z$47,I72*$AD$47,$Z$48,I72*$AD$48,$Z$49,I72*$AD$49,$Z$50,I72*$AD$50,$Z$51,I72*$AD$51)</f>
        <v>0</v>
      </c>
      <c r="S72" s="4">
        <f>_xlfn.SWITCH($D$4:$D$800,$Z$4,J72*$AE$4,$Z$5,J72*$AE$5,$Z$6,J72*$AE$6,$Z$7,J72*$AE$7,$Z$8,J72*$AE$8,$Z$9,J72*$AE$9,$Z$10,J72*$AE$10,$Z$11,J72*$AE$11,$Z$12,J72*$AE$12,$Z$13,J72*$AE$13,$Z$14,J72*$AE$14,$Z$15,J72*$AE$15,$Z$16,J72*$AE$16,$Z$17,J72*$AE$17,$Z$18,J72*$AE$18,$Z$19,J72*$AE$19,$Z$20,J72*$AE$20,$Z$21,J72*$AE$21,$Z$22,J72*$AE$22,$Z$23,J72*$AE$23,$Z$24,J72*$AE$24,$Z$25,J72*$AE$25,$Z$26,J72*$AE$26,$Z$27,J72*$AE$27,$Z$28,J72*$AE$28,$Z$29,J72*$AE$29,$Z$30,J72*$AE$30,$Z$31,J72*$AE$31,$Z$32,J72*$AE$32,$Z$33,J72*$AE$33,$Z$34,J72*$AE$34,$Z$35,J72*$AE$35,$Z$36,J72*$AE$36,$Z$37,J72*$AE$37,$Z$38,J72*$AE$38,$Z$39,J72*$AE$39,$Z$40,J72*$AE$40,$Z$41,J72*$AE$41,$Z$42,J72*$AE$42,$Z$43,J72*$AE$43,$Z$44,J72*$AE$44,$Z$45,J72*$AE$45,$Z$46,J72*$AE$46,$Z$47,J72*$AE$47,$Z$48,J72*$AE$48,$Z$49,J72*$AE$49,$Z$50,J72*$AE$50,$Z$51,J72*$AE$51)</f>
        <v>0</v>
      </c>
      <c r="T72" s="5">
        <f>_xlfn.SWITCH($D$4:$D$800,$Z$4,K72*$AF$4,$Z$5,K72*$AF$5,$Z$6,K72*$AF$6,$Z$7,K72*$AF$7,$Z$8,K72*$AF$8,$Z$9,K72*$AF$9,$Z$10,K72*$AF$10,$Z$11,K72*$AF$11,$Z$12,K72*$AF$12,$Z$13,K72*$AF$13,$Z$14,K72*$AF$14,$Z$15,K72*$AF$15,$Z$16,K72*$AF$16,$Z$17,K72*$AF$17,$Z$18,K72*$AF$18,$Z$19,K72*$AF$19,$Z$20,K72*$AF$20,$Z$21,K72*$AF$21,$Z$22,K72*$AF$22,$Z$23,K72*$AF$23,$Z$24,K72*$AF$24,$Z$25,K72*$AF$25,$Z$26,K72*$AF$26,$Z$27,K72*$AF$27,$Z$28,K72*$AF$28,$Z$29,K72*$AF$29,$Z$30,K72*$AF$30,$Z$31,K72*$AF$31,$Z$32,K72*$AF$32,$Z$33,K72*$AF$33,$Z$34,K72*$AF$34,$Z$35,K72*$AF$35,$Z$36,K72*$AF$36,$Z$37,K72*$AF$37,$Z$38,K72*$AF$38,$Z$39,K72*$AF$39,$Z$40,K72*$AF$40,$Z$41,K72*$AF$41,$Z$42,K72*$AF$42,$Z$43,K72*$AF$43,$Z$44,K72*$AF$44,$Z$45,K72*$AF$45,$Z$46,K72*$AF$46,$Z$47,K72*$AF$47,$Z$48,K72*$AF$48,$Z$49,K72*$AF$49,$Z$50,K72*$AF$50,$Z$51,K72*$AF$51)</f>
        <v>0</v>
      </c>
      <c r="U72" s="5">
        <f>_xlfn.SWITCH($D$4:$D$800,$Z$4,L72*$AG$4,$Z$5,L72*$AG$5,$Z$6,L72*$AG$6,$Z$7,L72*$AG$7,$Z$8,L72*$AG$8,$Z$9,L72*$AG$9,$Z$10,L72*$AG$10,$Z$11,L72*$AG$11,$Z$12,L72*$AG$12,$Z$13,L72*$AG$13,$Z$14,L72*$AG$14,$Z$15,L72*$AG$15,$Z$16,L72*$AG$16,$Z$17,L72*$AG$17,$Z$18,L72*$AG$18,$Z$19,L72*$AG$19,$Z$20,L72*$AG$20,$Z$21,L72*$AG$21,$Z$22,L72*$AG$22,$Z$23,L72*$AG$23,$Z$24,L72*$AG$24,$Z$25,L72*$AG$25,$Z$26,L72*$AG$26,$Z$27,L72*$AG$27,$Z$28,L72*$AG$28,$Z$29,L72*$AG$29,$Z$30,L72*$AG$30,$Z$31,L72*$AG$31,$Z$32,L72*$AG$32,$Z$33,L72*$AG$33,$Z$34,L72*$AG$34,$Z$35,L72*$AG$35,$Z$36,L72*$AG$36,$Z$37,L72*$AG$37,$Z$38,L72*$AG$38,$Z$39,L72*$AG$39,$Z$40,L72*$AG$40,$Z$41,L72*$AG$41,$Z$42,L72*$AG$42,$Z$43,L72*$AG$43,$Z$44,L72*$AG$44,$Z$45,L72*$AG$45,$Z$46,L72*$AG$46,$Z$47,L72*$AG$47,$Z$48,L72*$AG$48,$Z$49,L72*$AG$49,$Z$50,L72*$AG$50,$Z$51,L72*$AG$51)</f>
        <v>0</v>
      </c>
      <c r="V72" s="5">
        <f>_xlfn.SWITCH($D$4:$D$800,$Z$4,M72*$AH$4,$Z$5,M72*$AH$5,$Z$6,M72*$AH$6,$Z$7,M72*$AH$7,$Z$8,M72*$AH$8,$Z$9,M72*$AH$9,$Z$10,M72*$AH$10,$Z$11,M72*$AH$11,$Z$12,M72*$AH$12,$Z$13,M72*$AH$13,$Z$14,M72*$AH$14,$Z$15,M72*$AH$15,$Z$16,M72*$AH$16,$Z$17,M72*$AH$17,$Z$18,M72*$AH$18,$Z$19,M72*$AH$19,$Z$20,M72*$AH$20,$Z$21,M72*$AH$21,$Z$22,M72*$AH$22,$Z$23,M72*$AH$23,$Z$24,M72*$AH$24,$Z$25,M72*$AH$25,$Z$26,M72*$AH$26,$Z$27,M72*$AH$27,$Z$28,M72*$AH$28,$Z$29,M72*$AH$29,$Z$30,M72*$AH$30,$Z$31,M72*$AH$31,$Z$32,M72*$AH$32,$Z$33,M72*$AH$33,$Z$34,M72*$AH$34,$Z$35,M72*$AH$35,$Z$36,M72*$AH$36,$Z$37,M72*$AH$37,$Z$38,M72*$AH$38,$Z$39,M72*$AH$39,$Z$40,M72*$AH$40,$Z$41,M72*$AH$41,$Z$42,M72*$AH$42,$Z$43,M72*$AH$43,$Z$44,M72*$AH$44,$Z$45,M72*$AH$45,$Z$46,M72*$AH$46,$Z$47,M72*$AH$47,$Z$48,M72*$AH$48,$Z$49,M72*$AH$49,$Z$50,M72*$AH$50,$Z$51,M72*$AH$51)</f>
        <v>0</v>
      </c>
      <c r="W72" s="5">
        <f>_xlfn.SWITCH($D$4:$D$800,$Z$4,N72*$AI$4,$Z$5,N72*$AI$5,$Z$6,N72*$AI$6,$Z$7,N72*$AI$7,$Z$8,N72*$AI$8,$Z$9,N72*$AI$9,$Z$10,N72*$AI$10,$Z$11,N72*$AI$11,$Z$12,N72*$AI$12,$Z$13,N72*$AI$13,$Z$14,N72*$AI$14,$Z$15,N72*$AI$15,$Z$16,N72*$AI$16,$Z$17,N72*$AI$17,$Z$18,N72*$AI$18,$Z$19,N72*$AI$19,$Z$20,N72*$AI$20,$Z$21,N72*$AI$21,$Z$22,N72*$AI$22,$Z$23,N72*$AI$23,$Z$24,N72*$AI$24,$Z$25,N72*$AI$25,$Z$26,N72*$AI$26,$Z$27,N72*$AI$27,$Z$28,N72*$AI$28,$Z$29,N72*$AI$29,$Z$30,N72*$AI$30,$Z$31,N72*$AI$31,$Z$32,N72*$AI$32,$Z$33,N72*$AI$33,$Z$34,N72*$AI$34,$Z$35,N72*$AI$35,$Z$36,N72*$AI$36,$Z$37,N72*$AI$37,$Z$38,N72*$AI$38,$Z$39,N72*$AI$39,$Z$40,N72*$AI$40,$Z$41,N72*$AI$41,$Z$42,N72*$AI$42,$Z$43,N72*$AI$43,$Z$44,N72*$AI$44,$Z$45,N72*$AI$45,$Z$46,N72*$AI$46,$Z$47,N72*$AI$47,$Z$48,N72*$AI$48,$Z$49,N72*$AI$49,$Z$50,N72*$AI$50,$Z$51,N72*$AI$51)</f>
        <v>0</v>
      </c>
      <c r="X72" s="5">
        <f>SUM(Tabella120581119312[[#This Row],[Quadrimestre nov22-feb23]:[Quadrimestre lug25-ott25]])</f>
        <v>0</v>
      </c>
      <c r="BT72" s="73"/>
      <c r="BU72" s="52" t="s">
        <v>256</v>
      </c>
      <c r="BV72" s="69" t="s">
        <v>257</v>
      </c>
      <c r="BW72" s="72" t="s">
        <v>224</v>
      </c>
      <c r="BX72" s="72"/>
      <c r="BY72" s="54"/>
      <c r="BZ72" s="52"/>
      <c r="CA72" s="52"/>
      <c r="CB72" s="52"/>
      <c r="CC72" s="52" t="s">
        <v>122</v>
      </c>
      <c r="CD72" s="52" t="s">
        <v>122</v>
      </c>
      <c r="CE72" s="52" t="s">
        <v>122</v>
      </c>
      <c r="CF72" s="52" t="s">
        <v>122</v>
      </c>
      <c r="CG72" s="52" t="s">
        <v>122</v>
      </c>
      <c r="CH72" s="52" t="s">
        <v>122</v>
      </c>
      <c r="CI72" s="52" t="s">
        <v>122</v>
      </c>
      <c r="CJ72" s="52" t="s">
        <v>122</v>
      </c>
      <c r="CK72" s="52" t="s">
        <v>122</v>
      </c>
      <c r="CL72" s="52"/>
      <c r="CM72" s="52"/>
      <c r="CN72" s="52"/>
      <c r="CO72" s="52"/>
      <c r="CP72" s="52"/>
      <c r="CQ72" s="52"/>
      <c r="CR72" s="66"/>
      <c r="CS72" s="53">
        <f>IF(BZ72="X",$DH72/COUNTA($BZ72:$CQ72),0) +  IF(CA72="X",$DH72/COUNTA($BZ72:$CQ72),0)</f>
        <v>0</v>
      </c>
      <c r="CT72" s="53">
        <f>IF(CB72="X",$DH72/COUNTA($BZ72:$CQ72),0) +  IF(CC72="X",$DH72/COUNTA($BZ72:$CQ72),0)</f>
        <v>1515.5537777777779</v>
      </c>
      <c r="CU72" s="53">
        <f>IF(CD72="X",$DH72/COUNTA($BZ72:$CQ72),0) +  IF(CE72="X",$DH72/COUNTA($BZ72:$CQ72),0)</f>
        <v>3031.1075555555558</v>
      </c>
      <c r="CV72" s="53">
        <f>IF(CF72="X",$DH72/COUNTA($BZ72:$CQ72),0) +  IF(CG72="X",$DH72/COUNTA($BZ72:$CQ72),0)</f>
        <v>3031.1075555555558</v>
      </c>
      <c r="CW72" s="53">
        <f>IF(CH72="X",$DH72/COUNTA($BZ72:$CQ72),0) +  IF(CI72="X",$DH72/COUNTA($BZ72:$CQ72),0)</f>
        <v>3031.1075555555558</v>
      </c>
      <c r="CX72" s="53">
        <f>IF(CJ72="X",$DH72/COUNTA($BZ72:$CQ72),0) +  IF(CK72="X",$DH72/COUNTA($BZ72:$CQ72),0)</f>
        <v>3031.1075555555558</v>
      </c>
      <c r="CY72" s="53">
        <f>IF(CL72="X",$DH72/COUNTA($BZ72:$CQ72),0) +  IF(CM72="X",$DH72/COUNTA($BZ72:$CQ72),0)</f>
        <v>0</v>
      </c>
      <c r="CZ72" s="53">
        <f>IF(CN72="X",$DH72/COUNTA($BZ72:$CQ72),0) +  IF(CO72="X",$DH72/COUNTA($BZ72:$CQ72),0)</f>
        <v>0</v>
      </c>
      <c r="DA72" s="53">
        <f>IF(CP72="X",$DH72/COUNTA($BZ72:$CQ72),0) +  IF(CQ72="X",$DH72/COUNTA($BZ72:$CQ72),0)</f>
        <v>0</v>
      </c>
      <c r="DB72" s="67">
        <f>SUM(CS72:DA72)</f>
        <v>13639.984000000002</v>
      </c>
      <c r="DC72" s="57"/>
      <c r="DD72" s="106">
        <v>425</v>
      </c>
      <c r="DE72" s="66"/>
      <c r="DF72" s="106">
        <f t="shared" si="12"/>
        <v>3.4</v>
      </c>
      <c r="DG72" s="66"/>
      <c r="DH72" s="104">
        <f>DF72*UniPerugia!$B$4</f>
        <v>13639.984</v>
      </c>
    </row>
    <row r="73" spans="2:112" ht="23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>
        <f>_xlfn.SWITCH($D$4:$D$800,$Z$4,F73*$AA$4,$Z$5,F73*$AA$5,$Z$6,F73*$AA$6,$Z$7,F73*$AA$7,$Z$8,F73*$AA$8,$Z$9,F73*$AA$9,$Z$10,F73*$AA$10,$Z$11,F73*$AA$11,$Z$12,F73*$AA$12,$Z$13,F73*$AA$13,$Z$14,F73*$AA$14,$Z$15,F73*$AA$15,$Z$16,F73*$AA$16,$Z$17,F73*$AA$17,$Z$18,F73*$AA$18,$Z$19,F73*$AA$19,$Z$20,F73*$AA$20,$Z$21,F73*$AA$21,$Z$22,F73*$AA$22,$Z$23,F73*$AA$23,$Z$24,F73*$AA$24,$Z$25,F73*$AA$25,$Z$26,F73*$AA$26,$Z$27,F73*$AA$27,$Z$28,F73*$AA$28,$Z$29,F73*$AA$29,$Z$30,F73*$AA$30,$Z$31,F73*$AA$31,$Z$32,F73*$AA$32,$Z$33,F73*$AA$33,$Z$34,F73*$AA$34,$Z$35,F73*$AA$35,$Z$36,F73*$AA$36,$Z$37,F73*$AA$37,$Z$38,F73*$AA$38,$Z$39,F73*$AA$39,$Z$40,F73*$AA$40,$Z$41,F73*$AA$41,$Z$42,F73*$AA$42,$Z$43,F73*$AA$43,$Z$44,F73*$AA$44,$Z$45,F73*$AA$45,$Z$46,F73*$AA$46,$Z$47,F73*$AA$47,$Z$48,F73*$AA$48,$Z$49,F73*$AA$49,$Z$50,F73*$AA$50,$Z$51,F73*$AA$51,)</f>
        <v>0</v>
      </c>
      <c r="P73" s="5">
        <f>_xlfn.SWITCH($D$4:$D$800,$Z$4,G73*$AB$4,$Z$5,G73*$AB$5,$Z$6,G73*$AB$6,$Z$7,G73*$AB$7,$Z$8,G73*$AB$8,$Z$9,G73*$AB$9,$Z$10,G73*$AB$10,$Z$11,G73*$AB$11,$Z$12,G73*$AB$12,$Z$13,G73*$AB$13,$Z$14,G73*$AB$14,$Z$15,G73*$AB$15,$Z$16,G73*$AB$16,$Z$17,G73*$AB$17,$Z$18,G73*$AB$18,$Z$19,G73*$AB$19,$Z$20,G73*$AB$20,$Z$21,G73*$AB$21,$Z$22,G73*$AB$22,$Z$23,G73*$AB$23,$Z$24,G73*$AB$24,$Z$25,G73*$AB$25,$Z$26,G73*$AB$26,$Z$27,G73*$AB$27,$Z$28,G73*$AB$28,$Z$29,G73*$AB$29,$Z$30,G73*$AB$30,$Z$31,G73*$AB$31,$Z$32,G73*$AB$32,$Z$33,G73*$AB$33,$Z$34,G73*$AB$34,$Z$35,G73*$AB$35,$Z$36,G73*$AB$36,$Z$37,G73*$AB$37,$Z$38,G73*$AB$38,$Z$39,G73*$AB$39,$Z$40,G73*$AB$40,$Z$41,G73*$AB$41,$Z$42,G73*$AB$42,$Z$43,G73*$AB$43,$Z$44,G73*$AB$44,$Z$45,G73*$AB$45,$Z$46,G73*$AB$46,$Z$47,G73*$AB$47,$Z$48,G73*$AB$48,$Z$49,G73*$AB$49,$Z$50,G73*$AB$50,$Z$51,G73*$AB$51,)</f>
        <v>0</v>
      </c>
      <c r="Q73" s="5">
        <f>_xlfn.SWITCH($D$4:$D$800,$Z$4,H73*$AC$4,$Z$5,H73*$AC$5,$Z$6,H73*$AC$6,$Z$7,H73*$AC$7,$Z$8,H73*$AC$8,$Z$9,H73*$AC$9,$Z$10,H73*$AC$10,$Z$11,H73*$AC$11,$Z$12,H73*$AC$12,$Z$13,H73*$AC$13,$Z$14,H73*$AC$14,$Z$15,H73*$AC$15,$Z$16,H73*$AC$16,$Z$17,H73*$AC$17,$Z$18,H73*$AC$18,$Z$19,H73*$AC$19,$Z$20,H73*$AC$20,$Z$21,H73*$AC$21,$Z$22,H73*$AC$22,$Z$23,H73*$AC$23,$Z$24,H73*$AC$24,$Z$25,H73*$AC$25,$Z$26,H73*$AC$26,$Z$27,H73*$AC$27,$Z$28,H73*$AC$28,$Z$29,H73*$AC$29,$Z$30,H73*$AC$30,$Z$31,H73*$AC$31,$Z$32,H73*$AC$32,$Z$33,H73*$AC$33,$Z$34,H73*$AC$34,$Z$35,H73*$AC$35,$Z$36,H73*$AC$36,$Z$37,H73*$AC$37,$Z$38,H73*$AC$38,$Z$39,H73*$AC$39,$Z$40,H73*$AC$40,$Z$41,H73*$AC$41,$Z$42,H73*$AC$42,$Z$43,H73*$AC$43,$Z$44,H73*$AC$44,$Z$45,H73*$AC$45,$Z$46,H73*$AC$46,$Z$47,H73*$AC$47,$Z$48,H73*$AC$48,$Z$49,H73*$AC$49,$Z$50,H73*$AC$50,$Z$51,H73*$AC$51)</f>
        <v>0</v>
      </c>
      <c r="R73" s="5">
        <f>_xlfn.SWITCH($D$4:$D$800,$Z$4,I73*$AD$4,$Z$5,I73*$AD$5,$Z$6,I73*$AD$6,$Z$7,I73*$AD$7,$Z$8,I73*$AD$8,$Z$9,I73*$AD$9,$Z$10,I73*$AD$10,$Z$11,I73*$AD$11,$Z$12,I73*$AD$12,$Z$13,I73*$AD$13,$Z$14,I73*$AD$14,$Z$15,I73*$AD$15,$Z$16,I73*$AD$16,$Z$17,I73*$AD$17,$Z$18,I73*$AD$18,$Z$19,I73*$AD$19,$Z$20,I73*$AD$20,$Z$21,I73*$AD$21,$Z$22,I73*$AD$22,$Z$23,I73*$AD$23,$Z$24,I73*$AD$24,$Z$25,I73*$AD$25,$Z$26,I73*$AD$26,$Z$27,I73*$AD$27,$Z$28,I73*$AD$28,$Z$29,I73*$AD$29,$Z$30,I73*$AD$30,$Z$31,I73*$AD$31,$Z$32,I73*$AD$32,$Z$33,I73*$AD$33,$Z$34,I73*$AD$34,$Z$35,I73*$AD$35,$Z$36,I73*$AD$36,$Z$37,I73*$AD$37,$Z$38,I73*$AD$38,$Z$39,I73*$AD$39,$Z$40,I73*$AD$40,$Z$41,I73*$AD$41,$Z$42,I73*$AD$42,$Z$43,I73*$AD$43,$Z$44,I73*$AD$44,$Z$45,I73*$AD$45,$Z$46,I73*$AD$46,$Z$47,I73*$AD$47,$Z$48,I73*$AD$48,$Z$49,I73*$AD$49,$Z$50,I73*$AD$50,$Z$51,I73*$AD$51)</f>
        <v>0</v>
      </c>
      <c r="S73" s="5">
        <f>_xlfn.SWITCH($D$4:$D$800,$Z$4,J73*$AE$4,$Z$5,J73*$AE$5,$Z$6,J73*$AE$6,$Z$7,J73*$AE$7,$Z$8,J73*$AE$8,$Z$9,J73*$AE$9,$Z$10,J73*$AE$10,$Z$11,J73*$AE$11,$Z$12,J73*$AE$12,$Z$13,J73*$AE$13,$Z$14,J73*$AE$14,$Z$15,J73*$AE$15,$Z$16,J73*$AE$16,$Z$17,J73*$AE$17,$Z$18,J73*$AE$18,$Z$19,J73*$AE$19,$Z$20,J73*$AE$20,$Z$21,J73*$AE$21,$Z$22,J73*$AE$22,$Z$23,J73*$AE$23,$Z$24,J73*$AE$24,$Z$25,J73*$AE$25,$Z$26,J73*$AE$26,$Z$27,J73*$AE$27,$Z$28,J73*$AE$28,$Z$29,J73*$AE$29,$Z$30,J73*$AE$30,$Z$31,J73*$AE$31,$Z$32,J73*$AE$32,$Z$33,J73*$AE$33,$Z$34,J73*$AE$34,$Z$35,J73*$AE$35,$Z$36,J73*$AE$36,$Z$37,J73*$AE$37,$Z$38,J73*$AE$38,$Z$39,J73*$AE$39,$Z$40,J73*$AE$40,$Z$41,J73*$AE$41,$Z$42,J73*$AE$42,$Z$43,J73*$AE$43,$Z$44,J73*$AE$44,$Z$45,J73*$AE$45,$Z$46,J73*$AE$46,$Z$47,J73*$AE$47,$Z$48,J73*$AE$48,$Z$49,J73*$AE$49,$Z$50,J73*$AE$50,$Z$51,J73*$AE$51)</f>
        <v>0</v>
      </c>
      <c r="T73" s="5">
        <f>_xlfn.SWITCH($D$4:$D$800,$Z$4,K73*$AF$4,$Z$5,K73*$AF$5,$Z$6,K73*$AF$6,$Z$7,K73*$AF$7,$Z$8,K73*$AF$8,$Z$9,K73*$AF$9,$Z$10,K73*$AF$10,$Z$11,K73*$AF$11,$Z$12,K73*$AF$12,$Z$13,K73*$AF$13,$Z$14,K73*$AF$14,$Z$15,K73*$AF$15,$Z$16,K73*$AF$16,$Z$17,K73*$AF$17,$Z$18,K73*$AF$18,$Z$19,K73*$AF$19,$Z$20,K73*$AF$20,$Z$21,K73*$AF$21,$Z$22,K73*$AF$22,$Z$23,K73*$AF$23,$Z$24,K73*$AF$24,$Z$25,K73*$AF$25,$Z$26,K73*$AF$26,$Z$27,K73*$AF$27,$Z$28,K73*$AF$28,$Z$29,K73*$AF$29,$Z$30,K73*$AF$30,$Z$31,K73*$AF$31,$Z$32,K73*$AF$32,$Z$33,K73*$AF$33,$Z$34,K73*$AF$34,$Z$35,K73*$AF$35,$Z$36,K73*$AF$36,$Z$37,K73*$AF$37,$Z$38,K73*$AF$38,$Z$39,K73*$AF$39,$Z$40,K73*$AF$40,$Z$41,K73*$AF$41,$Z$42,K73*$AF$42,$Z$43,K73*$AF$43,$Z$44,K73*$AF$44,$Z$45,K73*$AF$45,$Z$46,K73*$AF$46,$Z$47,K73*$AF$47,$Z$48,K73*$AF$48,$Z$49,K73*$AF$49,$Z$50,K73*$AF$50,$Z$51,K73*$AF$51)</f>
        <v>0</v>
      </c>
      <c r="U73" s="5">
        <f>_xlfn.SWITCH($D$4:$D$800,$Z$4,L73*$AG$4,$Z$5,L73*$AG$5,$Z$6,L73*$AG$6,$Z$7,L73*$AG$7,$Z$8,L73*$AG$8,$Z$9,L73*$AG$9,$Z$10,L73*$AG$10,$Z$11,L73*$AG$11,$Z$12,L73*$AG$12,$Z$13,L73*$AG$13,$Z$14,L73*$AG$14,$Z$15,L73*$AG$15,$Z$16,L73*$AG$16,$Z$17,L73*$AG$17,$Z$18,L73*$AG$18,$Z$19,L73*$AG$19,$Z$20,L73*$AG$20,$Z$21,L73*$AG$21,$Z$22,L73*$AG$22,$Z$23,L73*$AG$23,$Z$24,L73*$AG$24,$Z$25,L73*$AG$25,$Z$26,L73*$AG$26,$Z$27,L73*$AG$27,$Z$28,L73*$AG$28,$Z$29,L73*$AG$29,$Z$30,L73*$AG$30,$Z$31,L73*$AG$31,$Z$32,L73*$AG$32,$Z$33,L73*$AG$33,$Z$34,L73*$AG$34,$Z$35,L73*$AG$35,$Z$36,L73*$AG$36,$Z$37,L73*$AG$37,$Z$38,L73*$AG$38,$Z$39,L73*$AG$39,$Z$40,L73*$AG$40,$Z$41,L73*$AG$41,$Z$42,L73*$AG$42,$Z$43,L73*$AG$43,$Z$44,L73*$AG$44,$Z$45,L73*$AG$45,$Z$46,L73*$AG$46,$Z$47,L73*$AG$47,$Z$48,L73*$AG$48,$Z$49,L73*$AG$49,$Z$50,L73*$AG$50,$Z$51,L73*$AG$51)</f>
        <v>0</v>
      </c>
      <c r="V73" s="5">
        <f>_xlfn.SWITCH($D$4:$D$800,$Z$4,M73*$AH$4,$Z$5,M73*$AH$5,$Z$6,M73*$AH$6,$Z$7,M73*$AH$7,$Z$8,M73*$AH$8,$Z$9,M73*$AH$9,$Z$10,M73*$AH$10,$Z$11,M73*$AH$11,$Z$12,M73*$AH$12,$Z$13,M73*$AH$13,$Z$14,M73*$AH$14,$Z$15,M73*$AH$15,$Z$16,M73*$AH$16,$Z$17,M73*$AH$17,$Z$18,M73*$AH$18,$Z$19,M73*$AH$19,$Z$20,M73*$AH$20,$Z$21,M73*$AH$21,$Z$22,M73*$AH$22,$Z$23,M73*$AH$23,$Z$24,M73*$AH$24,$Z$25,M73*$AH$25,$Z$26,M73*$AH$26,$Z$27,M73*$AH$27,$Z$28,M73*$AH$28,$Z$29,M73*$AH$29,$Z$30,M73*$AH$30,$Z$31,M73*$AH$31,$Z$32,M73*$AH$32,$Z$33,M73*$AH$33,$Z$34,M73*$AH$34,$Z$35,M73*$AH$35,$Z$36,M73*$AH$36,$Z$37,M73*$AH$37,$Z$38,M73*$AH$38,$Z$39,M73*$AH$39,$Z$40,M73*$AH$40,$Z$41,M73*$AH$41,$Z$42,M73*$AH$42,$Z$43,M73*$AH$43,$Z$44,M73*$AH$44,$Z$45,M73*$AH$45,$Z$46,M73*$AH$46,$Z$47,M73*$AH$47,$Z$48,M73*$AH$48,$Z$49,M73*$AH$49,$Z$50,M73*$AH$50,$Z$51,M73*$AH$51)</f>
        <v>0</v>
      </c>
      <c r="W73" s="5">
        <f>_xlfn.SWITCH($D$4:$D$800,$Z$4,N73*$AI$4,$Z$5,N73*$AI$5,$Z$6,N73*$AI$6,$Z$7,N73*$AI$7,$Z$8,N73*$AI$8,$Z$9,N73*$AI$9,$Z$10,N73*$AI$10,$Z$11,N73*$AI$11,$Z$12,N73*$AI$12,$Z$13,N73*$AI$13,$Z$14,N73*$AI$14,$Z$15,N73*$AI$15,$Z$16,N73*$AI$16,$Z$17,N73*$AI$17,$Z$18,N73*$AI$18,$Z$19,N73*$AI$19,$Z$20,N73*$AI$20,$Z$21,N73*$AI$21,$Z$22,N73*$AI$22,$Z$23,N73*$AI$23,$Z$24,N73*$AI$24,$Z$25,N73*$AI$25,$Z$26,N73*$AI$26,$Z$27,N73*$AI$27,$Z$28,N73*$AI$28,$Z$29,N73*$AI$29,$Z$30,N73*$AI$30,$Z$31,N73*$AI$31,$Z$32,N73*$AI$32,$Z$33,N73*$AI$33,$Z$34,N73*$AI$34,$Z$35,N73*$AI$35,$Z$36,N73*$AI$36,$Z$37,N73*$AI$37,$Z$38,N73*$AI$38,$Z$39,N73*$AI$39,$Z$40,N73*$AI$40,$Z$41,N73*$AI$41,$Z$42,N73*$AI$42,$Z$43,N73*$AI$43,$Z$44,N73*$AI$44,$Z$45,N73*$AI$45,$Z$46,N73*$AI$46,$Z$47,N73*$AI$47,$Z$48,N73*$AI$48,$Z$49,N73*$AI$49,$Z$50,N73*$AI$50,$Z$51,N73*$AI$51)</f>
        <v>0</v>
      </c>
      <c r="X73" s="5">
        <f>SUM(Tabella120581119312[[#This Row],[Quadrimestre nov22-feb23]:[Quadrimestre lug25-ott25]])</f>
        <v>0</v>
      </c>
      <c r="BT73" s="73"/>
      <c r="BU73" s="52" t="s">
        <v>258</v>
      </c>
      <c r="BV73" s="69" t="s">
        <v>259</v>
      </c>
      <c r="BW73" s="72" t="s">
        <v>224</v>
      </c>
      <c r="BX73" s="72"/>
      <c r="BY73" s="54"/>
      <c r="BZ73" s="52"/>
      <c r="CA73" s="52"/>
      <c r="CB73" s="52"/>
      <c r="CC73" s="52" t="s">
        <v>122</v>
      </c>
      <c r="CD73" s="52" t="s">
        <v>122</v>
      </c>
      <c r="CE73" s="52" t="s">
        <v>122</v>
      </c>
      <c r="CF73" s="52" t="s">
        <v>122</v>
      </c>
      <c r="CG73" s="52" t="s">
        <v>122</v>
      </c>
      <c r="CH73" s="52" t="s">
        <v>122</v>
      </c>
      <c r="CI73" s="52" t="s">
        <v>122</v>
      </c>
      <c r="CJ73" s="52" t="s">
        <v>122</v>
      </c>
      <c r="CK73" s="52" t="s">
        <v>122</v>
      </c>
      <c r="CL73" s="52"/>
      <c r="CM73" s="52"/>
      <c r="CN73" s="52"/>
      <c r="CO73" s="52"/>
      <c r="CP73" s="52"/>
      <c r="CQ73" s="52"/>
      <c r="CR73" s="66"/>
      <c r="CS73" s="53">
        <f>IF(BZ73="X",$DH73/COUNTA($BZ73:$CQ73),0) +  IF(CA73="X",$DH73/COUNTA($BZ73:$CQ73),0)</f>
        <v>0</v>
      </c>
      <c r="CT73" s="53">
        <f>IF(CB73="X",$DH73/COUNTA($BZ73:$CQ73),0) +  IF(CC73="X",$DH73/COUNTA($BZ73:$CQ73),0)</f>
        <v>1515.5537777777779</v>
      </c>
      <c r="CU73" s="53">
        <f>IF(CD73="X",$DH73/COUNTA($BZ73:$CQ73),0) +  IF(CE73="X",$DH73/COUNTA($BZ73:$CQ73),0)</f>
        <v>3031.1075555555558</v>
      </c>
      <c r="CV73" s="53">
        <f>IF(CF73="X",$DH73/COUNTA($BZ73:$CQ73),0) +  IF(CG73="X",$DH73/COUNTA($BZ73:$CQ73),0)</f>
        <v>3031.1075555555558</v>
      </c>
      <c r="CW73" s="53">
        <f>IF(CH73="X",$DH73/COUNTA($BZ73:$CQ73),0) +  IF(CI73="X",$DH73/COUNTA($BZ73:$CQ73),0)</f>
        <v>3031.1075555555558</v>
      </c>
      <c r="CX73" s="53">
        <f>IF(CJ73="X",$DH73/COUNTA($BZ73:$CQ73),0) +  IF(CK73="X",$DH73/COUNTA($BZ73:$CQ73),0)</f>
        <v>3031.1075555555558</v>
      </c>
      <c r="CY73" s="53">
        <f>IF(CL73="X",$DH73/COUNTA($BZ73:$CQ73),0) +  IF(CM73="X",$DH73/COUNTA($BZ73:$CQ73),0)</f>
        <v>0</v>
      </c>
      <c r="CZ73" s="53">
        <f>IF(CN73="X",$DH73/COUNTA($BZ73:$CQ73),0) +  IF(CO73="X",$DH73/COUNTA($BZ73:$CQ73),0)</f>
        <v>0</v>
      </c>
      <c r="DA73" s="53">
        <f>IF(CP73="X",$DH73/COUNTA($BZ73:$CQ73),0) +  IF(CQ73="X",$DH73/COUNTA($BZ73:$CQ73),0)</f>
        <v>0</v>
      </c>
      <c r="DB73" s="67">
        <f>SUM(CS73:DA73)</f>
        <v>13639.984000000002</v>
      </c>
      <c r="DC73" s="57"/>
      <c r="DD73" s="106">
        <v>425</v>
      </c>
      <c r="DE73" s="66"/>
      <c r="DF73" s="106">
        <f t="shared" si="12"/>
        <v>3.4</v>
      </c>
      <c r="DG73" s="66"/>
      <c r="DH73" s="104">
        <f>DF73*UniPerugia!$B$4</f>
        <v>13639.984</v>
      </c>
    </row>
    <row r="74" spans="2:112" ht="23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f>_xlfn.SWITCH($D$4:$D$800,$Z$4,F74*$AA$4,$Z$5,F74*$AA$5,$Z$6,F74*$AA$6,$Z$7,F74*$AA$7,$Z$8,F74*$AA$8,$Z$9,F74*$AA$9,$Z$10,F74*$AA$10,$Z$11,F74*$AA$11,$Z$12,F74*$AA$12,$Z$13,F74*$AA$13,$Z$14,F74*$AA$14,$Z$15,F74*$AA$15,$Z$16,F74*$AA$16,$Z$17,F74*$AA$17,$Z$18,F74*$AA$18,$Z$19,F74*$AA$19,$Z$20,F74*$AA$20,$Z$21,F74*$AA$21,$Z$22,F74*$AA$22,$Z$23,F74*$AA$23,$Z$24,F74*$AA$24,$Z$25,F74*$AA$25,$Z$26,F74*$AA$26,$Z$27,F74*$AA$27,$Z$28,F74*$AA$28,$Z$29,F74*$AA$29,$Z$30,F74*$AA$30,$Z$31,F74*$AA$31,$Z$32,F74*$AA$32,$Z$33,F74*$AA$33,$Z$34,F74*$AA$34,$Z$35,F74*$AA$35,$Z$36,F74*$AA$36,$Z$37,F74*$AA$37,$Z$38,F74*$AA$38,$Z$39,F74*$AA$39,$Z$40,F74*$AA$40,$Z$41,F74*$AA$41,$Z$42,F74*$AA$42,$Z$43,F74*$AA$43,$Z$44,F74*$AA$44,$Z$45,F74*$AA$45,$Z$46,F74*$AA$46,$Z$47,F74*$AA$47,$Z$48,F74*$AA$48,$Z$49,F74*$AA$49,$Z$50,F74*$AA$50,$Z$51,F74*$AA$51,)</f>
        <v>0</v>
      </c>
      <c r="P74" s="5">
        <f>_xlfn.SWITCH($D$4:$D$800,$Z$4,G74*$AB$4,$Z$5,G74*$AB$5,$Z$6,G74*$AB$6,$Z$7,G74*$AB$7,$Z$8,G74*$AB$8,$Z$9,G74*$AB$9,$Z$10,G74*$AB$10,$Z$11,G74*$AB$11,$Z$12,G74*$AB$12,$Z$13,G74*$AB$13,$Z$14,G74*$AB$14,$Z$15,G74*$AB$15,$Z$16,G74*$AB$16,$Z$17,G74*$AB$17,$Z$18,G74*$AB$18,$Z$19,G74*$AB$19,$Z$20,G74*$AB$20,$Z$21,G74*$AB$21,$Z$22,G74*$AB$22,$Z$23,G74*$AB$23,$Z$24,G74*$AB$24,$Z$25,G74*$AB$25,$Z$26,G74*$AB$26,$Z$27,G74*$AB$27,$Z$28,G74*$AB$28,$Z$29,G74*$AB$29,$Z$30,G74*$AB$30,$Z$31,G74*$AB$31,$Z$32,G74*$AB$32,$Z$33,G74*$AB$33,$Z$34,G74*$AB$34,$Z$35,G74*$AB$35,$Z$36,G74*$AB$36,$Z$37,G74*$AB$37,$Z$38,G74*$AB$38,$Z$39,G74*$AB$39,$Z$40,G74*$AB$40,$Z$41,G74*$AB$41,$Z$42,G74*$AB$42,$Z$43,G74*$AB$43,$Z$44,G74*$AB$44,$Z$45,G74*$AB$45,$Z$46,G74*$AB$46,$Z$47,G74*$AB$47,$Z$48,G74*$AB$48,$Z$49,G74*$AB$49,$Z$50,G74*$AB$50,$Z$51,G74*$AB$51,)</f>
        <v>0</v>
      </c>
      <c r="Q74" s="5">
        <f>_xlfn.SWITCH($D$4:$D$800,$Z$4,H74*$AC$4,$Z$5,H74*$AC$5,$Z$6,H74*$AC$6,$Z$7,H74*$AC$7,$Z$8,H74*$AC$8,$Z$9,H74*$AC$9,$Z$10,H74*$AC$10,$Z$11,H74*$AC$11,$Z$12,H74*$AC$12,$Z$13,H74*$AC$13,$Z$14,H74*$AC$14,$Z$15,H74*$AC$15,$Z$16,H74*$AC$16,$Z$17,H74*$AC$17,$Z$18,H74*$AC$18,$Z$19,H74*$AC$19,$Z$20,H74*$AC$20,$Z$21,H74*$AC$21,$Z$22,H74*$AC$22,$Z$23,H74*$AC$23,$Z$24,H74*$AC$24,$Z$25,H74*$AC$25,$Z$26,H74*$AC$26,$Z$27,H74*$AC$27,$Z$28,H74*$AC$28,$Z$29,H74*$AC$29,$Z$30,H74*$AC$30,$Z$31,H74*$AC$31,$Z$32,H74*$AC$32,$Z$33,H74*$AC$33,$Z$34,H74*$AC$34,$Z$35,H74*$AC$35,$Z$36,H74*$AC$36,$Z$37,H74*$AC$37,$Z$38,H74*$AC$38,$Z$39,H74*$AC$39,$Z$40,H74*$AC$40,$Z$41,H74*$AC$41,$Z$42,H74*$AC$42,$Z$43,H74*$AC$43,$Z$44,H74*$AC$44,$Z$45,H74*$AC$45,$Z$46,H74*$AC$46,$Z$47,H74*$AC$47,$Z$48,H74*$AC$48,$Z$49,H74*$AC$49,$Z$50,H74*$AC$50,$Z$51,H74*$AC$51)</f>
        <v>0</v>
      </c>
      <c r="R74" s="5">
        <f>_xlfn.SWITCH($D$4:$D$800,$Z$4,I74*$AD$4,$Z$5,I74*$AD$5,$Z$6,I74*$AD$6,$Z$7,I74*$AD$7,$Z$8,I74*$AD$8,$Z$9,I74*$AD$9,$Z$10,I74*$AD$10,$Z$11,I74*$AD$11,$Z$12,I74*$AD$12,$Z$13,I74*$AD$13,$Z$14,I74*$AD$14,$Z$15,I74*$AD$15,$Z$16,I74*$AD$16,$Z$17,I74*$AD$17,$Z$18,I74*$AD$18,$Z$19,I74*$AD$19,$Z$20,I74*$AD$20,$Z$21,I74*$AD$21,$Z$22,I74*$AD$22,$Z$23,I74*$AD$23,$Z$24,I74*$AD$24,$Z$25,I74*$AD$25,$Z$26,I74*$AD$26,$Z$27,I74*$AD$27,$Z$28,I74*$AD$28,$Z$29,I74*$AD$29,$Z$30,I74*$AD$30,$Z$31,I74*$AD$31,$Z$32,I74*$AD$32,$Z$33,I74*$AD$33,$Z$34,I74*$AD$34,$Z$35,I74*$AD$35,$Z$36,I74*$AD$36,$Z$37,I74*$AD$37,$Z$38,I74*$AD$38,$Z$39,I74*$AD$39,$Z$40,I74*$AD$40,$Z$41,I74*$AD$41,$Z$42,I74*$AD$42,$Z$43,I74*$AD$43,$Z$44,I74*$AD$44,$Z$45,I74*$AD$45,$Z$46,I74*$AD$46,$Z$47,I74*$AD$47,$Z$48,I74*$AD$48,$Z$49,I74*$AD$49,$Z$50,I74*$AD$50,$Z$51,I74*$AD$51)</f>
        <v>0</v>
      </c>
      <c r="S74" s="5">
        <f>_xlfn.SWITCH($D$4:$D$800,$Z$4,J74*$AE$4,$Z$5,J74*$AE$5,$Z$6,J74*$AE$6,$Z$7,J74*$AE$7,$Z$8,J74*$AE$8,$Z$9,J74*$AE$9,$Z$10,J74*$AE$10,$Z$11,J74*$AE$11,$Z$12,J74*$AE$12,$Z$13,J74*$AE$13,$Z$14,J74*$AE$14,$Z$15,J74*$AE$15,$Z$16,J74*$AE$16,$Z$17,J74*$AE$17,$Z$18,J74*$AE$18,$Z$19,J74*$AE$19,$Z$20,J74*$AE$20,$Z$21,J74*$AE$21,$Z$22,J74*$AE$22,$Z$23,J74*$AE$23,$Z$24,J74*$AE$24,$Z$25,J74*$AE$25,$Z$26,J74*$AE$26,$Z$27,J74*$AE$27,$Z$28,J74*$AE$28,$Z$29,J74*$AE$29,$Z$30,J74*$AE$30,$Z$31,J74*$AE$31,$Z$32,J74*$AE$32,$Z$33,J74*$AE$33,$Z$34,J74*$AE$34,$Z$35,J74*$AE$35,$Z$36,J74*$AE$36,$Z$37,J74*$AE$37,$Z$38,J74*$AE$38,$Z$39,J74*$AE$39,$Z$40,J74*$AE$40,$Z$41,J74*$AE$41,$Z$42,J74*$AE$42,$Z$43,J74*$AE$43,$Z$44,J74*$AE$44,$Z$45,J74*$AE$45,$Z$46,J74*$AE$46,$Z$47,J74*$AE$47,$Z$48,J74*$AE$48,$Z$49,J74*$AE$49,$Z$50,J74*$AE$50,$Z$51,J74*$AE$51)</f>
        <v>0</v>
      </c>
      <c r="T74" s="5">
        <f>_xlfn.SWITCH($D$4:$D$800,$Z$4,K74*$AF$4,$Z$5,K74*$AF$5,$Z$6,K74*$AF$6,$Z$7,K74*$AF$7,$Z$8,K74*$AF$8,$Z$9,K74*$AF$9,$Z$10,K74*$AF$10,$Z$11,K74*$AF$11,$Z$12,K74*$AF$12,$Z$13,K74*$AF$13,$Z$14,K74*$AF$14,$Z$15,K74*$AF$15,$Z$16,K74*$AF$16,$Z$17,K74*$AF$17,$Z$18,K74*$AF$18,$Z$19,K74*$AF$19,$Z$20,K74*$AF$20,$Z$21,K74*$AF$21,$Z$22,K74*$AF$22,$Z$23,K74*$AF$23,$Z$24,K74*$AF$24,$Z$25,K74*$AF$25,$Z$26,K74*$AF$26,$Z$27,K74*$AF$27,$Z$28,K74*$AF$28,$Z$29,K74*$AF$29,$Z$30,K74*$AF$30,$Z$31,K74*$AF$31,$Z$32,K74*$AF$32,$Z$33,K74*$AF$33,$Z$34,K74*$AF$34,$Z$35,K74*$AF$35,$Z$36,K74*$AF$36,$Z$37,K74*$AF$37,$Z$38,K74*$AF$38,$Z$39,K74*$AF$39,$Z$40,K74*$AF$40,$Z$41,K74*$AF$41,$Z$42,K74*$AF$42,$Z$43,K74*$AF$43,$Z$44,K74*$AF$44,$Z$45,K74*$AF$45,$Z$46,K74*$AF$46,$Z$47,K74*$AF$47,$Z$48,K74*$AF$48,$Z$49,K74*$AF$49,$Z$50,K74*$AF$50,$Z$51,K74*$AF$51)</f>
        <v>0</v>
      </c>
      <c r="U74" s="5">
        <f>_xlfn.SWITCH($D$4:$D$800,$Z$4,L74*$AG$4,$Z$5,L74*$AG$5,$Z$6,L74*$AG$6,$Z$7,L74*$AG$7,$Z$8,L74*$AG$8,$Z$9,L74*$AG$9,$Z$10,L74*$AG$10,$Z$11,L74*$AG$11,$Z$12,L74*$AG$12,$Z$13,L74*$AG$13,$Z$14,L74*$AG$14,$Z$15,L74*$AG$15,$Z$16,L74*$AG$16,$Z$17,L74*$AG$17,$Z$18,L74*$AG$18,$Z$19,L74*$AG$19,$Z$20,L74*$AG$20,$Z$21,L74*$AG$21,$Z$22,L74*$AG$22,$Z$23,L74*$AG$23,$Z$24,L74*$AG$24,$Z$25,L74*$AG$25,$Z$26,L74*$AG$26,$Z$27,L74*$AG$27,$Z$28,L74*$AG$28,$Z$29,L74*$AG$29,$Z$30,L74*$AG$30,$Z$31,L74*$AG$31,$Z$32,L74*$AG$32,$Z$33,L74*$AG$33,$Z$34,L74*$AG$34,$Z$35,L74*$AG$35,$Z$36,L74*$AG$36,$Z$37,L74*$AG$37,$Z$38,L74*$AG$38,$Z$39,L74*$AG$39,$Z$40,L74*$AG$40,$Z$41,L74*$AG$41,$Z$42,L74*$AG$42,$Z$43,L74*$AG$43,$Z$44,L74*$AG$44,$Z$45,L74*$AG$45,$Z$46,L74*$AG$46,$Z$47,L74*$AG$47,$Z$48,L74*$AG$48,$Z$49,L74*$AG$49,$Z$50,L74*$AG$50,$Z$51,L74*$AG$51)</f>
        <v>0</v>
      </c>
      <c r="V74" s="5">
        <f>_xlfn.SWITCH($D$4:$D$800,$Z$4,M74*$AH$4,$Z$5,M74*$AH$5,$Z$6,M74*$AH$6,$Z$7,M74*$AH$7,$Z$8,M74*$AH$8,$Z$9,M74*$AH$9,$Z$10,M74*$AH$10,$Z$11,M74*$AH$11,$Z$12,M74*$AH$12,$Z$13,M74*$AH$13,$Z$14,M74*$AH$14,$Z$15,M74*$AH$15,$Z$16,M74*$AH$16,$Z$17,M74*$AH$17,$Z$18,M74*$AH$18,$Z$19,M74*$AH$19,$Z$20,M74*$AH$20,$Z$21,M74*$AH$21,$Z$22,M74*$AH$22,$Z$23,M74*$AH$23,$Z$24,M74*$AH$24,$Z$25,M74*$AH$25,$Z$26,M74*$AH$26,$Z$27,M74*$AH$27,$Z$28,M74*$AH$28,$Z$29,M74*$AH$29,$Z$30,M74*$AH$30,$Z$31,M74*$AH$31,$Z$32,M74*$AH$32,$Z$33,M74*$AH$33,$Z$34,M74*$AH$34,$Z$35,M74*$AH$35,$Z$36,M74*$AH$36,$Z$37,M74*$AH$37,$Z$38,M74*$AH$38,$Z$39,M74*$AH$39,$Z$40,M74*$AH$40,$Z$41,M74*$AH$41,$Z$42,M74*$AH$42,$Z$43,M74*$AH$43,$Z$44,M74*$AH$44,$Z$45,M74*$AH$45,$Z$46,M74*$AH$46,$Z$47,M74*$AH$47,$Z$48,M74*$AH$48,$Z$49,M74*$AH$49,$Z$50,M74*$AH$50,$Z$51,M74*$AH$51)</f>
        <v>0</v>
      </c>
      <c r="W74" s="5">
        <f>_xlfn.SWITCH($D$4:$D$800,$Z$4,N74*$AI$4,$Z$5,N74*$AI$5,$Z$6,N74*$AI$6,$Z$7,N74*$AI$7,$Z$8,N74*$AI$8,$Z$9,N74*$AI$9,$Z$10,N74*$AI$10,$Z$11,N74*$AI$11,$Z$12,N74*$AI$12,$Z$13,N74*$AI$13,$Z$14,N74*$AI$14,$Z$15,N74*$AI$15,$Z$16,N74*$AI$16,$Z$17,N74*$AI$17,$Z$18,N74*$AI$18,$Z$19,N74*$AI$19,$Z$20,N74*$AI$20,$Z$21,N74*$AI$21,$Z$22,N74*$AI$22,$Z$23,N74*$AI$23,$Z$24,N74*$AI$24,$Z$25,N74*$AI$25,$Z$26,N74*$AI$26,$Z$27,N74*$AI$27,$Z$28,N74*$AI$28,$Z$29,N74*$AI$29,$Z$30,N74*$AI$30,$Z$31,N74*$AI$31,$Z$32,N74*$AI$32,$Z$33,N74*$AI$33,$Z$34,N74*$AI$34,$Z$35,N74*$AI$35,$Z$36,N74*$AI$36,$Z$37,N74*$AI$37,$Z$38,N74*$AI$38,$Z$39,N74*$AI$39,$Z$40,N74*$AI$40,$Z$41,N74*$AI$41,$Z$42,N74*$AI$42,$Z$43,N74*$AI$43,$Z$44,N74*$AI$44,$Z$45,N74*$AI$45,$Z$46,N74*$AI$46,$Z$47,N74*$AI$47,$Z$48,N74*$AI$48,$Z$49,N74*$AI$49,$Z$50,N74*$AI$50,$Z$51,N74*$AI$51)</f>
        <v>0</v>
      </c>
      <c r="X74" s="5">
        <f>SUM(Tabella120581119312[[#This Row],[Quadrimestre nov22-feb23]:[Quadrimestre lug25-ott25]])</f>
        <v>0</v>
      </c>
      <c r="BT74" s="73"/>
      <c r="BU74" s="52" t="s">
        <v>260</v>
      </c>
      <c r="BV74" s="69" t="s">
        <v>261</v>
      </c>
      <c r="BW74" s="72" t="s">
        <v>224</v>
      </c>
      <c r="BX74" s="72"/>
      <c r="BY74" s="54"/>
      <c r="BZ74" s="52"/>
      <c r="CA74" s="52"/>
      <c r="CB74" s="52"/>
      <c r="CC74" s="52" t="s">
        <v>122</v>
      </c>
      <c r="CD74" s="52" t="s">
        <v>122</v>
      </c>
      <c r="CE74" s="52" t="s">
        <v>122</v>
      </c>
      <c r="CF74" s="52" t="s">
        <v>122</v>
      </c>
      <c r="CG74" s="52" t="s">
        <v>122</v>
      </c>
      <c r="CH74" s="52" t="s">
        <v>122</v>
      </c>
      <c r="CI74" s="52" t="s">
        <v>122</v>
      </c>
      <c r="CJ74" s="52" t="s">
        <v>122</v>
      </c>
      <c r="CK74" s="52" t="s">
        <v>122</v>
      </c>
      <c r="CL74" s="52"/>
      <c r="CM74" s="52"/>
      <c r="CN74" s="52"/>
      <c r="CO74" s="52"/>
      <c r="CP74" s="52"/>
      <c r="CQ74" s="52"/>
      <c r="CR74" s="66"/>
      <c r="CS74" s="53">
        <f>IF(BZ74="X",$DH74/COUNTA($BZ74:$CQ74),0) +  IF(CA74="X",$DH74/COUNTA($BZ74:$CQ74),0)</f>
        <v>0</v>
      </c>
      <c r="CT74" s="53">
        <f>IF(CB74="X",$DH74/COUNTA($BZ74:$CQ74),0) +  IF(CC74="X",$DH74/COUNTA($BZ74:$CQ74),0)</f>
        <v>1515.5537777777779</v>
      </c>
      <c r="CU74" s="53">
        <f>IF(CD74="X",$DH74/COUNTA($BZ74:$CQ74),0) +  IF(CE74="X",$DH74/COUNTA($BZ74:$CQ74),0)</f>
        <v>3031.1075555555558</v>
      </c>
      <c r="CV74" s="53">
        <f>IF(CF74="X",$DH74/COUNTA($BZ74:$CQ74),0) +  IF(CG74="X",$DH74/COUNTA($BZ74:$CQ74),0)</f>
        <v>3031.1075555555558</v>
      </c>
      <c r="CW74" s="53">
        <f>IF(CH74="X",$DH74/COUNTA($BZ74:$CQ74),0) +  IF(CI74="X",$DH74/COUNTA($BZ74:$CQ74),0)</f>
        <v>3031.1075555555558</v>
      </c>
      <c r="CX74" s="53">
        <f>IF(CJ74="X",$DH74/COUNTA($BZ74:$CQ74),0) +  IF(CK74="X",$DH74/COUNTA($BZ74:$CQ74),0)</f>
        <v>3031.1075555555558</v>
      </c>
      <c r="CY74" s="53">
        <f>IF(CL74="X",$DH74/COUNTA($BZ74:$CQ74),0) +  IF(CM74="X",$DH74/COUNTA($BZ74:$CQ74),0)</f>
        <v>0</v>
      </c>
      <c r="CZ74" s="53">
        <f>IF(CN74="X",$DH74/COUNTA($BZ74:$CQ74),0) +  IF(CO74="X",$DH74/COUNTA($BZ74:$CQ74),0)</f>
        <v>0</v>
      </c>
      <c r="DA74" s="53">
        <f>IF(CP74="X",$DH74/COUNTA($BZ74:$CQ74),0) +  IF(CQ74="X",$DH74/COUNTA($BZ74:$CQ74),0)</f>
        <v>0</v>
      </c>
      <c r="DB74" s="67">
        <f>SUM(CS74:DA74)</f>
        <v>13639.984000000002</v>
      </c>
      <c r="DC74" s="57"/>
      <c r="DD74" s="106">
        <v>425</v>
      </c>
      <c r="DE74" s="66"/>
      <c r="DF74" s="106">
        <f t="shared" si="12"/>
        <v>3.4</v>
      </c>
      <c r="DG74" s="66"/>
      <c r="DH74" s="104">
        <f>DF74*UniPerugia!$B$4</f>
        <v>13639.984</v>
      </c>
    </row>
    <row r="75" spans="2:112" ht="23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f>_xlfn.SWITCH($D$4:$D$800,$Z$4,F75*$AA$4,$Z$5,F75*$AA$5,$Z$6,F75*$AA$6,$Z$7,F75*$AA$7,$Z$8,F75*$AA$8,$Z$9,F75*$AA$9,$Z$10,F75*$AA$10,$Z$11,F75*$AA$11,$Z$12,F75*$AA$12,$Z$13,F75*$AA$13,$Z$14,F75*$AA$14,$Z$15,F75*$AA$15,$Z$16,F75*$AA$16,$Z$17,F75*$AA$17,$Z$18,F75*$AA$18,$Z$19,F75*$AA$19,$Z$20,F75*$AA$20,$Z$21,F75*$AA$21,$Z$22,F75*$AA$22,$Z$23,F75*$AA$23,$Z$24,F75*$AA$24,$Z$25,F75*$AA$25,$Z$26,F75*$AA$26,$Z$27,F75*$AA$27,$Z$28,F75*$AA$28,$Z$29,F75*$AA$29,$Z$30,F75*$AA$30,$Z$31,F75*$AA$31,$Z$32,F75*$AA$32,$Z$33,F75*$AA$33,$Z$34,F75*$AA$34,$Z$35,F75*$AA$35,$Z$36,F75*$AA$36,$Z$37,F75*$AA$37,$Z$38,F75*$AA$38,$Z$39,F75*$AA$39,$Z$40,F75*$AA$40,$Z$41,F75*$AA$41,$Z$42,F75*$AA$42,$Z$43,F75*$AA$43,$Z$44,F75*$AA$44,$Z$45,F75*$AA$45,$Z$46,F75*$AA$46,$Z$47,F75*$AA$47,$Z$48,F75*$AA$48,$Z$49,F75*$AA$49,$Z$50,F75*$AA$50,$Z$51,F75*$AA$51,)</f>
        <v>0</v>
      </c>
      <c r="P75" s="5">
        <f>_xlfn.SWITCH($D$4:$D$800,$Z$4,G75*$AB$4,$Z$5,G75*$AB$5,$Z$6,G75*$AB$6,$Z$7,G75*$AB$7,$Z$8,G75*$AB$8,$Z$9,G75*$AB$9,$Z$10,G75*$AB$10,$Z$11,G75*$AB$11,$Z$12,G75*$AB$12,$Z$13,G75*$AB$13,$Z$14,G75*$AB$14,$Z$15,G75*$AB$15,$Z$16,G75*$AB$16,$Z$17,G75*$AB$17,$Z$18,G75*$AB$18,$Z$19,G75*$AB$19,$Z$20,G75*$AB$20,$Z$21,G75*$AB$21,$Z$22,G75*$AB$22,$Z$23,G75*$AB$23,$Z$24,G75*$AB$24,$Z$25,G75*$AB$25,$Z$26,G75*$AB$26,$Z$27,G75*$AB$27,$Z$28,G75*$AB$28,$Z$29,G75*$AB$29,$Z$30,G75*$AB$30,$Z$31,G75*$AB$31,$Z$32,G75*$AB$32,$Z$33,G75*$AB$33,$Z$34,G75*$AB$34,$Z$35,G75*$AB$35,$Z$36,G75*$AB$36,$Z$37,G75*$AB$37,$Z$38,G75*$AB$38,$Z$39,G75*$AB$39,$Z$40,G75*$AB$40,$Z$41,G75*$AB$41,$Z$42,G75*$AB$42,$Z$43,G75*$AB$43,$Z$44,G75*$AB$44,$Z$45,G75*$AB$45,$Z$46,G75*$AB$46,$Z$47,G75*$AB$47,$Z$48,G75*$AB$48,$Z$49,G75*$AB$49,$Z$50,G75*$AB$50,$Z$51,G75*$AB$51,)</f>
        <v>0</v>
      </c>
      <c r="Q75" s="5">
        <f>_xlfn.SWITCH($D$4:$D$800,$Z$4,H75*$AC$4,$Z$5,H75*$AC$5,$Z$6,H75*$AC$6,$Z$7,H75*$AC$7,$Z$8,H75*$AC$8,$Z$9,H75*$AC$9,$Z$10,H75*$AC$10,$Z$11,H75*$AC$11,$Z$12,H75*$AC$12,$Z$13,H75*$AC$13,$Z$14,H75*$AC$14,$Z$15,H75*$AC$15,$Z$16,H75*$AC$16,$Z$17,H75*$AC$17,$Z$18,H75*$AC$18,$Z$19,H75*$AC$19,$Z$20,H75*$AC$20,$Z$21,H75*$AC$21,$Z$22,H75*$AC$22,$Z$23,H75*$AC$23,$Z$24,H75*$AC$24,$Z$25,H75*$AC$25,$Z$26,H75*$AC$26,$Z$27,H75*$AC$27,$Z$28,H75*$AC$28,$Z$29,H75*$AC$29,$Z$30,H75*$AC$30,$Z$31,H75*$AC$31,$Z$32,H75*$AC$32,$Z$33,H75*$AC$33,$Z$34,H75*$AC$34,$Z$35,H75*$AC$35,$Z$36,H75*$AC$36,$Z$37,H75*$AC$37,$Z$38,H75*$AC$38,$Z$39,H75*$AC$39,$Z$40,H75*$AC$40,$Z$41,H75*$AC$41,$Z$42,H75*$AC$42,$Z$43,H75*$AC$43,$Z$44,H75*$AC$44,$Z$45,H75*$AC$45,$Z$46,H75*$AC$46,$Z$47,H75*$AC$47,$Z$48,H75*$AC$48,$Z$49,H75*$AC$49,$Z$50,H75*$AC$50,$Z$51,H75*$AC$51)</f>
        <v>0</v>
      </c>
      <c r="R75" s="5">
        <f>_xlfn.SWITCH($D$4:$D$800,$Z$4,I75*$AD$4,$Z$5,I75*$AD$5,$Z$6,I75*$AD$6,$Z$7,I75*$AD$7,$Z$8,I75*$AD$8,$Z$9,I75*$AD$9,$Z$10,I75*$AD$10,$Z$11,I75*$AD$11,$Z$12,I75*$AD$12,$Z$13,I75*$AD$13,$Z$14,I75*$AD$14,$Z$15,I75*$AD$15,$Z$16,I75*$AD$16,$Z$17,I75*$AD$17,$Z$18,I75*$AD$18,$Z$19,I75*$AD$19,$Z$20,I75*$AD$20,$Z$21,I75*$AD$21,$Z$22,I75*$AD$22,$Z$23,I75*$AD$23,$Z$24,I75*$AD$24,$Z$25,I75*$AD$25,$Z$26,I75*$AD$26,$Z$27,I75*$AD$27,$Z$28,I75*$AD$28,$Z$29,I75*$AD$29,$Z$30,I75*$AD$30,$Z$31,I75*$AD$31,$Z$32,I75*$AD$32,$Z$33,I75*$AD$33,$Z$34,I75*$AD$34,$Z$35,I75*$AD$35,$Z$36,I75*$AD$36,$Z$37,I75*$AD$37,$Z$38,I75*$AD$38,$Z$39,I75*$AD$39,$Z$40,I75*$AD$40,$Z$41,I75*$AD$41,$Z$42,I75*$AD$42,$Z$43,I75*$AD$43,$Z$44,I75*$AD$44,$Z$45,I75*$AD$45,$Z$46,I75*$AD$46,$Z$47,I75*$AD$47,$Z$48,I75*$AD$48,$Z$49,I75*$AD$49,$Z$50,I75*$AD$50,$Z$51,I75*$AD$51)</f>
        <v>0</v>
      </c>
      <c r="S75" s="5">
        <f>_xlfn.SWITCH($D$4:$D$800,$Z$4,J75*$AE$4,$Z$5,J75*$AE$5,$Z$6,J75*$AE$6,$Z$7,J75*$AE$7,$Z$8,J75*$AE$8,$Z$9,J75*$AE$9,$Z$10,J75*$AE$10,$Z$11,J75*$AE$11,$Z$12,J75*$AE$12,$Z$13,J75*$AE$13,$Z$14,J75*$AE$14,$Z$15,J75*$AE$15,$Z$16,J75*$AE$16,$Z$17,J75*$AE$17,$Z$18,J75*$AE$18,$Z$19,J75*$AE$19,$Z$20,J75*$AE$20,$Z$21,J75*$AE$21,$Z$22,J75*$AE$22,$Z$23,J75*$AE$23,$Z$24,J75*$AE$24,$Z$25,J75*$AE$25,$Z$26,J75*$AE$26,$Z$27,J75*$AE$27,$Z$28,J75*$AE$28,$Z$29,J75*$AE$29,$Z$30,J75*$AE$30,$Z$31,J75*$AE$31,$Z$32,J75*$AE$32,$Z$33,J75*$AE$33,$Z$34,J75*$AE$34,$Z$35,J75*$AE$35,$Z$36,J75*$AE$36,$Z$37,J75*$AE$37,$Z$38,J75*$AE$38,$Z$39,J75*$AE$39,$Z$40,J75*$AE$40,$Z$41,J75*$AE$41,$Z$42,J75*$AE$42,$Z$43,J75*$AE$43,$Z$44,J75*$AE$44,$Z$45,J75*$AE$45,$Z$46,J75*$AE$46,$Z$47,J75*$AE$47,$Z$48,J75*$AE$48,$Z$49,J75*$AE$49,$Z$50,J75*$AE$50,$Z$51,J75*$AE$51)</f>
        <v>0</v>
      </c>
      <c r="T75" s="5">
        <f>_xlfn.SWITCH($D$4:$D$800,$Z$4,K75*$AF$4,$Z$5,K75*$AF$5,$Z$6,K75*$AF$6,$Z$7,K75*$AF$7,$Z$8,K75*$AF$8,$Z$9,K75*$AF$9,$Z$10,K75*$AF$10,$Z$11,K75*$AF$11,$Z$12,K75*$AF$12,$Z$13,K75*$AF$13,$Z$14,K75*$AF$14,$Z$15,K75*$AF$15,$Z$16,K75*$AF$16,$Z$17,K75*$AF$17,$Z$18,K75*$AF$18,$Z$19,K75*$AF$19,$Z$20,K75*$AF$20,$Z$21,K75*$AF$21,$Z$22,K75*$AF$22,$Z$23,K75*$AF$23,$Z$24,K75*$AF$24,$Z$25,K75*$AF$25,$Z$26,K75*$AF$26,$Z$27,K75*$AF$27,$Z$28,K75*$AF$28,$Z$29,K75*$AF$29,$Z$30,K75*$AF$30,$Z$31,K75*$AF$31,$Z$32,K75*$AF$32,$Z$33,K75*$AF$33,$Z$34,K75*$AF$34,$Z$35,K75*$AF$35,$Z$36,K75*$AF$36,$Z$37,K75*$AF$37,$Z$38,K75*$AF$38,$Z$39,K75*$AF$39,$Z$40,K75*$AF$40,$Z$41,K75*$AF$41,$Z$42,K75*$AF$42,$Z$43,K75*$AF$43,$Z$44,K75*$AF$44,$Z$45,K75*$AF$45,$Z$46,K75*$AF$46,$Z$47,K75*$AF$47,$Z$48,K75*$AF$48,$Z$49,K75*$AF$49,$Z$50,K75*$AF$50,$Z$51,K75*$AF$51)</f>
        <v>0</v>
      </c>
      <c r="U75" s="5">
        <f>_xlfn.SWITCH($D$4:$D$800,$Z$4,L75*$AG$4,$Z$5,L75*$AG$5,$Z$6,L75*$AG$6,$Z$7,L75*$AG$7,$Z$8,L75*$AG$8,$Z$9,L75*$AG$9,$Z$10,L75*$AG$10,$Z$11,L75*$AG$11,$Z$12,L75*$AG$12,$Z$13,L75*$AG$13,$Z$14,L75*$AG$14,$Z$15,L75*$AG$15,$Z$16,L75*$AG$16,$Z$17,L75*$AG$17,$Z$18,L75*$AG$18,$Z$19,L75*$AG$19,$Z$20,L75*$AG$20,$Z$21,L75*$AG$21,$Z$22,L75*$AG$22,$Z$23,L75*$AG$23,$Z$24,L75*$AG$24,$Z$25,L75*$AG$25,$Z$26,L75*$AG$26,$Z$27,L75*$AG$27,$Z$28,L75*$AG$28,$Z$29,L75*$AG$29,$Z$30,L75*$AG$30,$Z$31,L75*$AG$31,$Z$32,L75*$AG$32,$Z$33,L75*$AG$33,$Z$34,L75*$AG$34,$Z$35,L75*$AG$35,$Z$36,L75*$AG$36,$Z$37,L75*$AG$37,$Z$38,L75*$AG$38,$Z$39,L75*$AG$39,$Z$40,L75*$AG$40,$Z$41,L75*$AG$41,$Z$42,L75*$AG$42,$Z$43,L75*$AG$43,$Z$44,L75*$AG$44,$Z$45,L75*$AG$45,$Z$46,L75*$AG$46,$Z$47,L75*$AG$47,$Z$48,L75*$AG$48,$Z$49,L75*$AG$49,$Z$50,L75*$AG$50,$Z$51,L75*$AG$51)</f>
        <v>0</v>
      </c>
      <c r="V75" s="5">
        <f>_xlfn.SWITCH($D$4:$D$800,$Z$4,M75*$AH$4,$Z$5,M75*$AH$5,$Z$6,M75*$AH$6,$Z$7,M75*$AH$7,$Z$8,M75*$AH$8,$Z$9,M75*$AH$9,$Z$10,M75*$AH$10,$Z$11,M75*$AH$11,$Z$12,M75*$AH$12,$Z$13,M75*$AH$13,$Z$14,M75*$AH$14,$Z$15,M75*$AH$15,$Z$16,M75*$AH$16,$Z$17,M75*$AH$17,$Z$18,M75*$AH$18,$Z$19,M75*$AH$19,$Z$20,M75*$AH$20,$Z$21,M75*$AH$21,$Z$22,M75*$AH$22,$Z$23,M75*$AH$23,$Z$24,M75*$AH$24,$Z$25,M75*$AH$25,$Z$26,M75*$AH$26,$Z$27,M75*$AH$27,$Z$28,M75*$AH$28,$Z$29,M75*$AH$29,$Z$30,M75*$AH$30,$Z$31,M75*$AH$31,$Z$32,M75*$AH$32,$Z$33,M75*$AH$33,$Z$34,M75*$AH$34,$Z$35,M75*$AH$35,$Z$36,M75*$AH$36,$Z$37,M75*$AH$37,$Z$38,M75*$AH$38,$Z$39,M75*$AH$39,$Z$40,M75*$AH$40,$Z$41,M75*$AH$41,$Z$42,M75*$AH$42,$Z$43,M75*$AH$43,$Z$44,M75*$AH$44,$Z$45,M75*$AH$45,$Z$46,M75*$AH$46,$Z$47,M75*$AH$47,$Z$48,M75*$AH$48,$Z$49,M75*$AH$49,$Z$50,M75*$AH$50,$Z$51,M75*$AH$51)</f>
        <v>0</v>
      </c>
      <c r="W75" s="5">
        <f>_xlfn.SWITCH($D$4:$D$800,$Z$4,N75*$AI$4,$Z$5,N75*$AI$5,$Z$6,N75*$AI$6,$Z$7,N75*$AI$7,$Z$8,N75*$AI$8,$Z$9,N75*$AI$9,$Z$10,N75*$AI$10,$Z$11,N75*$AI$11,$Z$12,N75*$AI$12,$Z$13,N75*$AI$13,$Z$14,N75*$AI$14,$Z$15,N75*$AI$15,$Z$16,N75*$AI$16,$Z$17,N75*$AI$17,$Z$18,N75*$AI$18,$Z$19,N75*$AI$19,$Z$20,N75*$AI$20,$Z$21,N75*$AI$21,$Z$22,N75*$AI$22,$Z$23,N75*$AI$23,$Z$24,N75*$AI$24,$Z$25,N75*$AI$25,$Z$26,N75*$AI$26,$Z$27,N75*$AI$27,$Z$28,N75*$AI$28,$Z$29,N75*$AI$29,$Z$30,N75*$AI$30,$Z$31,N75*$AI$31,$Z$32,N75*$AI$32,$Z$33,N75*$AI$33,$Z$34,N75*$AI$34,$Z$35,N75*$AI$35,$Z$36,N75*$AI$36,$Z$37,N75*$AI$37,$Z$38,N75*$AI$38,$Z$39,N75*$AI$39,$Z$40,N75*$AI$40,$Z$41,N75*$AI$41,$Z$42,N75*$AI$42,$Z$43,N75*$AI$43,$Z$44,N75*$AI$44,$Z$45,N75*$AI$45,$Z$46,N75*$AI$46,$Z$47,N75*$AI$47,$Z$48,N75*$AI$48,$Z$49,N75*$AI$49,$Z$50,N75*$AI$50,$Z$51,N75*$AI$51)</f>
        <v>0</v>
      </c>
      <c r="X75" s="5">
        <f>SUM(Tabella120581119312[[#This Row],[Quadrimestre nov22-feb23]:[Quadrimestre lug25-ott25]])</f>
        <v>0</v>
      </c>
      <c r="BT75" s="73"/>
      <c r="BU75" s="70" t="s">
        <v>262</v>
      </c>
      <c r="BV75" s="73"/>
      <c r="BW75" s="72" t="s">
        <v>224</v>
      </c>
      <c r="BX75" s="70" t="s">
        <v>178</v>
      </c>
      <c r="BY75" s="54"/>
      <c r="BZ75" s="52"/>
      <c r="CA75" s="52"/>
      <c r="CB75" s="52"/>
      <c r="CC75" s="52"/>
      <c r="CD75" s="52"/>
      <c r="CE75" s="52"/>
      <c r="CF75" s="53"/>
      <c r="CG75" s="53"/>
      <c r="CH75" s="53"/>
      <c r="CI75" s="52"/>
      <c r="CJ75" s="52"/>
      <c r="CK75" s="52"/>
      <c r="CL75" s="52"/>
      <c r="CM75" s="52"/>
      <c r="CN75" s="52"/>
      <c r="CO75" s="52"/>
      <c r="CP75" s="52"/>
      <c r="CQ75" s="52"/>
      <c r="CR75" s="66"/>
      <c r="CS75" s="53">
        <f>IF(BZ75="X",$DH75/COUNTA($BZ75:$CQ75),0) +  IF(CA75="X",$DH75/COUNTA($BZ75:$CQ75),0)</f>
        <v>0</v>
      </c>
      <c r="CT75" s="53">
        <f>IF(CB75="X",$DH75/COUNTA($BZ75:$CQ75),0) +  IF(CC75="X",$DH75/COUNTA($BZ75:$CQ75),0)</f>
        <v>0</v>
      </c>
      <c r="CU75" s="53">
        <f>IF(CD75="X",$DH75/COUNTA($BZ75:$CQ75),0) +  IF(CE75="X",$DH75/COUNTA($BZ75:$CQ75),0)</f>
        <v>0</v>
      </c>
      <c r="CV75" s="53">
        <f>IF(CF75="X",$DH75/COUNTA($BZ75:$CQ75),0) +  IF(CG75="X",$DH75/COUNTA($BZ75:$CQ75),0)</f>
        <v>0</v>
      </c>
      <c r="CW75" s="53">
        <f>IF(CH75="X",$DH75/COUNTA($BZ75:$CQ75),0) +  IF(CI75="X",$DH75/COUNTA($BZ75:$CQ75),0)</f>
        <v>0</v>
      </c>
      <c r="CX75" s="53">
        <f>IF(CJ75="X",$DH75/COUNTA($BZ75:$CQ75),0) +  IF(CK75="X",$DH75/COUNTA($BZ75:$CQ75),0)</f>
        <v>0</v>
      </c>
      <c r="CY75" s="53">
        <f>IF(CL75="X",$DH75/COUNTA($BZ75:$CQ75),0) +  IF(CM75="X",$DH75/COUNTA($BZ75:$CQ75),0)</f>
        <v>0</v>
      </c>
      <c r="CZ75" s="53">
        <f>IF(CN75="X",$DH75/COUNTA($BZ75:$CQ75),0) +  IF(CO75="X",$DH75/COUNTA($BZ75:$CQ75),0)</f>
        <v>0</v>
      </c>
      <c r="DA75" s="53">
        <f>IF(CP75="X",$DH75/COUNTA($BZ75:$CQ75),0) +  IF(CQ75="X",$DH75/COUNTA($BZ75:$CQ75),0)</f>
        <v>0</v>
      </c>
      <c r="DB75" s="67">
        <f>SUM(CS75:DA75)</f>
        <v>0</v>
      </c>
      <c r="DC75" s="57"/>
      <c r="DE75" s="66"/>
      <c r="DF75" s="106">
        <f t="shared" si="12"/>
        <v>0</v>
      </c>
      <c r="DG75" s="66"/>
      <c r="DH75" s="104">
        <f>DF75*UniPerugia!$B$4</f>
        <v>0</v>
      </c>
    </row>
    <row r="76" spans="2:112" ht="23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f>_xlfn.SWITCH($D$4:$D$800,$Z$4,F76*$AA$4,$Z$5,F76*$AA$5,$Z$6,F76*$AA$6,$Z$7,F76*$AA$7,$Z$8,F76*$AA$8,$Z$9,F76*$AA$9,$Z$10,F76*$AA$10,$Z$11,F76*$AA$11,$Z$12,F76*$AA$12,$Z$13,F76*$AA$13,$Z$14,F76*$AA$14,$Z$15,F76*$AA$15,$Z$16,F76*$AA$16,$Z$17,F76*$AA$17,$Z$18,F76*$AA$18,$Z$19,F76*$AA$19,$Z$20,F76*$AA$20,$Z$21,F76*$AA$21,$Z$22,F76*$AA$22,$Z$23,F76*$AA$23,$Z$24,F76*$AA$24,$Z$25,F76*$AA$25,$Z$26,F76*$AA$26,$Z$27,F76*$AA$27,$Z$28,F76*$AA$28,$Z$29,F76*$AA$29,$Z$30,F76*$AA$30,$Z$31,F76*$AA$31,$Z$32,F76*$AA$32,$Z$33,F76*$AA$33,$Z$34,F76*$AA$34,$Z$35,F76*$AA$35,$Z$36,F76*$AA$36,$Z$37,F76*$AA$37,$Z$38,F76*$AA$38,$Z$39,F76*$AA$39,$Z$40,F76*$AA$40,$Z$41,F76*$AA$41,$Z$42,F76*$AA$42,$Z$43,F76*$AA$43,$Z$44,F76*$AA$44,$Z$45,F76*$AA$45,$Z$46,F76*$AA$46,$Z$47,F76*$AA$47,$Z$48,F76*$AA$48,$Z$49,F76*$AA$49,$Z$50,F76*$AA$50,$Z$51,F76*$AA$51,)</f>
        <v>0</v>
      </c>
      <c r="P76" s="5">
        <f>_xlfn.SWITCH($D$4:$D$800,$Z$4,G76*$AB$4,$Z$5,G76*$AB$5,$Z$6,G76*$AB$6,$Z$7,G76*$AB$7,$Z$8,G76*$AB$8,$Z$9,G76*$AB$9,$Z$10,G76*$AB$10,$Z$11,G76*$AB$11,$Z$12,G76*$AB$12,$Z$13,G76*$AB$13,$Z$14,G76*$AB$14,$Z$15,G76*$AB$15,$Z$16,G76*$AB$16,$Z$17,G76*$AB$17,$Z$18,G76*$AB$18,$Z$19,G76*$AB$19,$Z$20,G76*$AB$20,$Z$21,G76*$AB$21,$Z$22,G76*$AB$22,$Z$23,G76*$AB$23,$Z$24,G76*$AB$24,$Z$25,G76*$AB$25,$Z$26,G76*$AB$26,$Z$27,G76*$AB$27,$Z$28,G76*$AB$28,$Z$29,G76*$AB$29,$Z$30,G76*$AB$30,$Z$31,G76*$AB$31,$Z$32,G76*$AB$32,$Z$33,G76*$AB$33,$Z$34,G76*$AB$34,$Z$35,G76*$AB$35,$Z$36,G76*$AB$36,$Z$37,G76*$AB$37,$Z$38,G76*$AB$38,$Z$39,G76*$AB$39,$Z$40,G76*$AB$40,$Z$41,G76*$AB$41,$Z$42,G76*$AB$42,$Z$43,G76*$AB$43,$Z$44,G76*$AB$44,$Z$45,G76*$AB$45,$Z$46,G76*$AB$46,$Z$47,G76*$AB$47,$Z$48,G76*$AB$48,$Z$49,G76*$AB$49,$Z$50,G76*$AB$50,$Z$51,G76*$AB$51,)</f>
        <v>0</v>
      </c>
      <c r="Q76" s="5">
        <f>_xlfn.SWITCH($D$4:$D$800,$Z$4,H76*$AC$4,$Z$5,H76*$AC$5,$Z$6,H76*$AC$6,$Z$7,H76*$AC$7,$Z$8,H76*$AC$8,$Z$9,H76*$AC$9,$Z$10,H76*$AC$10,$Z$11,H76*$AC$11,$Z$12,H76*$AC$12,$Z$13,H76*$AC$13,$Z$14,H76*$AC$14,$Z$15,H76*$AC$15,$Z$16,H76*$AC$16,$Z$17,H76*$AC$17,$Z$18,H76*$AC$18,$Z$19,H76*$AC$19,$Z$20,H76*$AC$20,$Z$21,H76*$AC$21,$Z$22,H76*$AC$22,$Z$23,H76*$AC$23,$Z$24,H76*$AC$24,$Z$25,H76*$AC$25,$Z$26,H76*$AC$26,$Z$27,H76*$AC$27,$Z$28,H76*$AC$28,$Z$29,H76*$AC$29,$Z$30,H76*$AC$30,$Z$31,H76*$AC$31,$Z$32,H76*$AC$32,$Z$33,H76*$AC$33,$Z$34,H76*$AC$34,$Z$35,H76*$AC$35,$Z$36,H76*$AC$36,$Z$37,H76*$AC$37,$Z$38,H76*$AC$38,$Z$39,H76*$AC$39,$Z$40,H76*$AC$40,$Z$41,H76*$AC$41,$Z$42,H76*$AC$42,$Z$43,H76*$AC$43,$Z$44,H76*$AC$44,$Z$45,H76*$AC$45,$Z$46,H76*$AC$46,$Z$47,H76*$AC$47,$Z$48,H76*$AC$48,$Z$49,H76*$AC$49,$Z$50,H76*$AC$50,$Z$51,H76*$AC$51)</f>
        <v>0</v>
      </c>
      <c r="R76" s="5">
        <f>_xlfn.SWITCH($D$4:$D$800,$Z$4,I76*$AD$4,$Z$5,I76*$AD$5,$Z$6,I76*$AD$6,$Z$7,I76*$AD$7,$Z$8,I76*$AD$8,$Z$9,I76*$AD$9,$Z$10,I76*$AD$10,$Z$11,I76*$AD$11,$Z$12,I76*$AD$12,$Z$13,I76*$AD$13,$Z$14,I76*$AD$14,$Z$15,I76*$AD$15,$Z$16,I76*$AD$16,$Z$17,I76*$AD$17,$Z$18,I76*$AD$18,$Z$19,I76*$AD$19,$Z$20,I76*$AD$20,$Z$21,I76*$AD$21,$Z$22,I76*$AD$22,$Z$23,I76*$AD$23,$Z$24,I76*$AD$24,$Z$25,I76*$AD$25,$Z$26,I76*$AD$26,$Z$27,I76*$AD$27,$Z$28,I76*$AD$28,$Z$29,I76*$AD$29,$Z$30,I76*$AD$30,$Z$31,I76*$AD$31,$Z$32,I76*$AD$32,$Z$33,I76*$AD$33,$Z$34,I76*$AD$34,$Z$35,I76*$AD$35,$Z$36,I76*$AD$36,$Z$37,I76*$AD$37,$Z$38,I76*$AD$38,$Z$39,I76*$AD$39,$Z$40,I76*$AD$40,$Z$41,I76*$AD$41,$Z$42,I76*$AD$42,$Z$43,I76*$AD$43,$Z$44,I76*$AD$44,$Z$45,I76*$AD$45,$Z$46,I76*$AD$46,$Z$47,I76*$AD$47,$Z$48,I76*$AD$48,$Z$49,I76*$AD$49,$Z$50,I76*$AD$50,$Z$51,I76*$AD$51)</f>
        <v>0</v>
      </c>
      <c r="S76" s="5">
        <f>_xlfn.SWITCH($D$4:$D$800,$Z$4,J76*$AE$4,$Z$5,J76*$AE$5,$Z$6,J76*$AE$6,$Z$7,J76*$AE$7,$Z$8,J76*$AE$8,$Z$9,J76*$AE$9,$Z$10,J76*$AE$10,$Z$11,J76*$AE$11,$Z$12,J76*$AE$12,$Z$13,J76*$AE$13,$Z$14,J76*$AE$14,$Z$15,J76*$AE$15,$Z$16,J76*$AE$16,$Z$17,J76*$AE$17,$Z$18,J76*$AE$18,$Z$19,J76*$AE$19,$Z$20,J76*$AE$20,$Z$21,J76*$AE$21,$Z$22,J76*$AE$22,$Z$23,J76*$AE$23,$Z$24,J76*$AE$24,$Z$25,J76*$AE$25,$Z$26,J76*$AE$26,$Z$27,J76*$AE$27,$Z$28,J76*$AE$28,$Z$29,J76*$AE$29,$Z$30,J76*$AE$30,$Z$31,J76*$AE$31,$Z$32,J76*$AE$32,$Z$33,J76*$AE$33,$Z$34,J76*$AE$34,$Z$35,J76*$AE$35,$Z$36,J76*$AE$36,$Z$37,J76*$AE$37,$Z$38,J76*$AE$38,$Z$39,J76*$AE$39,$Z$40,J76*$AE$40,$Z$41,J76*$AE$41,$Z$42,J76*$AE$42,$Z$43,J76*$AE$43,$Z$44,J76*$AE$44,$Z$45,J76*$AE$45,$Z$46,J76*$AE$46,$Z$47,J76*$AE$47,$Z$48,J76*$AE$48,$Z$49,J76*$AE$49,$Z$50,J76*$AE$50,$Z$51,J76*$AE$51)</f>
        <v>0</v>
      </c>
      <c r="T76" s="5">
        <f>_xlfn.SWITCH($D$4:$D$800,$Z$4,K76*$AF$4,$Z$5,K76*$AF$5,$Z$6,K76*$AF$6,$Z$7,K76*$AF$7,$Z$8,K76*$AF$8,$Z$9,K76*$AF$9,$Z$10,K76*$AF$10,$Z$11,K76*$AF$11,$Z$12,K76*$AF$12,$Z$13,K76*$AF$13,$Z$14,K76*$AF$14,$Z$15,K76*$AF$15,$Z$16,K76*$AF$16,$Z$17,K76*$AF$17,$Z$18,K76*$AF$18,$Z$19,K76*$AF$19,$Z$20,K76*$AF$20,$Z$21,K76*$AF$21,$Z$22,K76*$AF$22,$Z$23,K76*$AF$23,$Z$24,K76*$AF$24,$Z$25,K76*$AF$25,$Z$26,K76*$AF$26,$Z$27,K76*$AF$27,$Z$28,K76*$AF$28,$Z$29,K76*$AF$29,$Z$30,K76*$AF$30,$Z$31,K76*$AF$31,$Z$32,K76*$AF$32,$Z$33,K76*$AF$33,$Z$34,K76*$AF$34,$Z$35,K76*$AF$35,$Z$36,K76*$AF$36,$Z$37,K76*$AF$37,$Z$38,K76*$AF$38,$Z$39,K76*$AF$39,$Z$40,K76*$AF$40,$Z$41,K76*$AF$41,$Z$42,K76*$AF$42,$Z$43,K76*$AF$43,$Z$44,K76*$AF$44,$Z$45,K76*$AF$45,$Z$46,K76*$AF$46,$Z$47,K76*$AF$47,$Z$48,K76*$AF$48,$Z$49,K76*$AF$49,$Z$50,K76*$AF$50,$Z$51,K76*$AF$51)</f>
        <v>0</v>
      </c>
      <c r="U76" s="5">
        <f>_xlfn.SWITCH($D$4:$D$800,$Z$4,L76*$AG$4,$Z$5,L76*$AG$5,$Z$6,L76*$AG$6,$Z$7,L76*$AG$7,$Z$8,L76*$AG$8,$Z$9,L76*$AG$9,$Z$10,L76*$AG$10,$Z$11,L76*$AG$11,$Z$12,L76*$AG$12,$Z$13,L76*$AG$13,$Z$14,L76*$AG$14,$Z$15,L76*$AG$15,$Z$16,L76*$AG$16,$Z$17,L76*$AG$17,$Z$18,L76*$AG$18,$Z$19,L76*$AG$19,$Z$20,L76*$AG$20,$Z$21,L76*$AG$21,$Z$22,L76*$AG$22,$Z$23,L76*$AG$23,$Z$24,L76*$AG$24,$Z$25,L76*$AG$25,$Z$26,L76*$AG$26,$Z$27,L76*$AG$27,$Z$28,L76*$AG$28,$Z$29,L76*$AG$29,$Z$30,L76*$AG$30,$Z$31,L76*$AG$31,$Z$32,L76*$AG$32,$Z$33,L76*$AG$33,$Z$34,L76*$AG$34,$Z$35,L76*$AG$35,$Z$36,L76*$AG$36,$Z$37,L76*$AG$37,$Z$38,L76*$AG$38,$Z$39,L76*$AG$39,$Z$40,L76*$AG$40,$Z$41,L76*$AG$41,$Z$42,L76*$AG$42,$Z$43,L76*$AG$43,$Z$44,L76*$AG$44,$Z$45,L76*$AG$45,$Z$46,L76*$AG$46,$Z$47,L76*$AG$47,$Z$48,L76*$AG$48,$Z$49,L76*$AG$49,$Z$50,L76*$AG$50,$Z$51,L76*$AG$51)</f>
        <v>0</v>
      </c>
      <c r="V76" s="5">
        <f>_xlfn.SWITCH($D$4:$D$800,$Z$4,M76*$AH$4,$Z$5,M76*$AH$5,$Z$6,M76*$AH$6,$Z$7,M76*$AH$7,$Z$8,M76*$AH$8,$Z$9,M76*$AH$9,$Z$10,M76*$AH$10,$Z$11,M76*$AH$11,$Z$12,M76*$AH$12,$Z$13,M76*$AH$13,$Z$14,M76*$AH$14,$Z$15,M76*$AH$15,$Z$16,M76*$AH$16,$Z$17,M76*$AH$17,$Z$18,M76*$AH$18,$Z$19,M76*$AH$19,$Z$20,M76*$AH$20,$Z$21,M76*$AH$21,$Z$22,M76*$AH$22,$Z$23,M76*$AH$23,$Z$24,M76*$AH$24,$Z$25,M76*$AH$25,$Z$26,M76*$AH$26,$Z$27,M76*$AH$27,$Z$28,M76*$AH$28,$Z$29,M76*$AH$29,$Z$30,M76*$AH$30,$Z$31,M76*$AH$31,$Z$32,M76*$AH$32,$Z$33,M76*$AH$33,$Z$34,M76*$AH$34,$Z$35,M76*$AH$35,$Z$36,M76*$AH$36,$Z$37,M76*$AH$37,$Z$38,M76*$AH$38,$Z$39,M76*$AH$39,$Z$40,M76*$AH$40,$Z$41,M76*$AH$41,$Z$42,M76*$AH$42,$Z$43,M76*$AH$43,$Z$44,M76*$AH$44,$Z$45,M76*$AH$45,$Z$46,M76*$AH$46,$Z$47,M76*$AH$47,$Z$48,M76*$AH$48,$Z$49,M76*$AH$49,$Z$50,M76*$AH$50,$Z$51,M76*$AH$51)</f>
        <v>0</v>
      </c>
      <c r="W76" s="5">
        <f>_xlfn.SWITCH($D$4:$D$800,$Z$4,N76*$AI$4,$Z$5,N76*$AI$5,$Z$6,N76*$AI$6,$Z$7,N76*$AI$7,$Z$8,N76*$AI$8,$Z$9,N76*$AI$9,$Z$10,N76*$AI$10,$Z$11,N76*$AI$11,$Z$12,N76*$AI$12,$Z$13,N76*$AI$13,$Z$14,N76*$AI$14,$Z$15,N76*$AI$15,$Z$16,N76*$AI$16,$Z$17,N76*$AI$17,$Z$18,N76*$AI$18,$Z$19,N76*$AI$19,$Z$20,N76*$AI$20,$Z$21,N76*$AI$21,$Z$22,N76*$AI$22,$Z$23,N76*$AI$23,$Z$24,N76*$AI$24,$Z$25,N76*$AI$25,$Z$26,N76*$AI$26,$Z$27,N76*$AI$27,$Z$28,N76*$AI$28,$Z$29,N76*$AI$29,$Z$30,N76*$AI$30,$Z$31,N76*$AI$31,$Z$32,N76*$AI$32,$Z$33,N76*$AI$33,$Z$34,N76*$AI$34,$Z$35,N76*$AI$35,$Z$36,N76*$AI$36,$Z$37,N76*$AI$37,$Z$38,N76*$AI$38,$Z$39,N76*$AI$39,$Z$40,N76*$AI$40,$Z$41,N76*$AI$41,$Z$42,N76*$AI$42,$Z$43,N76*$AI$43,$Z$44,N76*$AI$44,$Z$45,N76*$AI$45,$Z$46,N76*$AI$46,$Z$47,N76*$AI$47,$Z$48,N76*$AI$48,$Z$49,N76*$AI$49,$Z$50,N76*$AI$50,$Z$51,N76*$AI$51)</f>
        <v>0</v>
      </c>
      <c r="X76" s="5">
        <f>SUM(Tabella120581119312[[#This Row],[Quadrimestre nov22-feb23]:[Quadrimestre lug25-ott25]])</f>
        <v>0</v>
      </c>
      <c r="BT76" s="73"/>
      <c r="BU76" s="72" t="s">
        <v>263</v>
      </c>
      <c r="BV76" s="69" t="s">
        <v>182</v>
      </c>
      <c r="BW76" s="72" t="s">
        <v>224</v>
      </c>
      <c r="BX76" s="72"/>
      <c r="BY76" s="54"/>
      <c r="BZ76" s="52"/>
      <c r="CA76" s="52"/>
      <c r="CB76" s="52"/>
      <c r="CC76" s="52"/>
      <c r="CD76" s="52"/>
      <c r="CE76" s="52"/>
      <c r="CF76" s="52" t="s">
        <v>122</v>
      </c>
      <c r="CG76" s="52" t="s">
        <v>122</v>
      </c>
      <c r="CH76" s="52" t="s">
        <v>122</v>
      </c>
      <c r="CI76" s="52" t="s">
        <v>122</v>
      </c>
      <c r="CJ76" s="52" t="s">
        <v>122</v>
      </c>
      <c r="CK76" s="52" t="s">
        <v>122</v>
      </c>
      <c r="CL76" s="52"/>
      <c r="CM76" s="52"/>
      <c r="CN76" s="52"/>
      <c r="CO76" s="52"/>
      <c r="CP76" s="52"/>
      <c r="CQ76" s="52"/>
      <c r="CR76" s="66"/>
      <c r="CS76" s="53">
        <f>IF(BZ76="X",$DH76/COUNTA($BZ76:$CQ76),0) +  IF(CA76="X",$DH76/COUNTA($BZ76:$CQ76),0)</f>
        <v>0</v>
      </c>
      <c r="CT76" s="53">
        <f>IF(CB76="X",$DH76/COUNTA($BZ76:$CQ76),0) +  IF(CC76="X",$DH76/COUNTA($BZ76:$CQ76),0)</f>
        <v>0</v>
      </c>
      <c r="CU76" s="53">
        <f>IF(CD76="X",$DH76/COUNTA($BZ76:$CQ76),0) +  IF(CE76="X",$DH76/COUNTA($BZ76:$CQ76),0)</f>
        <v>0</v>
      </c>
      <c r="CV76" s="53">
        <f>IF(CF76="X",$DH76/COUNTA($BZ76:$CQ76),0) +  IF(CG76="X",$DH76/COUNTA($BZ76:$CQ76),0)</f>
        <v>0</v>
      </c>
      <c r="CW76" s="53">
        <f>IF(CH76="X",$DH76/COUNTA($BZ76:$CQ76),0) +  IF(CI76="X",$DH76/COUNTA($BZ76:$CQ76),0)</f>
        <v>0</v>
      </c>
      <c r="CX76" s="53">
        <f>IF(CJ76="X",$DH76/COUNTA($BZ76:$CQ76),0) +  IF(CK76="X",$DH76/COUNTA($BZ76:$CQ76),0)</f>
        <v>0</v>
      </c>
      <c r="CY76" s="53">
        <f>IF(CL76="X",$DH76/COUNTA($BZ76:$CQ76),0) +  IF(CM76="X",$DH76/COUNTA($BZ76:$CQ76),0)</f>
        <v>0</v>
      </c>
      <c r="CZ76" s="53">
        <f>IF(CN76="X",$DH76/COUNTA($BZ76:$CQ76),0) +  IF(CO76="X",$DH76/COUNTA($BZ76:$CQ76),0)</f>
        <v>0</v>
      </c>
      <c r="DA76" s="53">
        <f>IF(CP76="X",$DH76/COUNTA($BZ76:$CQ76),0) +  IF(CQ76="X",$DH76/COUNTA($BZ76:$CQ76),0)</f>
        <v>0</v>
      </c>
      <c r="DB76" s="67">
        <f>SUM(CS76:DA76)</f>
        <v>0</v>
      </c>
      <c r="DC76" s="57"/>
      <c r="DE76" s="66"/>
      <c r="DF76" s="106">
        <f t="shared" si="12"/>
        <v>0</v>
      </c>
      <c r="DG76" s="66"/>
      <c r="DH76" s="104">
        <f>DF76*UniPerugia!$B$4</f>
        <v>0</v>
      </c>
    </row>
    <row r="77" spans="2:112" ht="23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>
        <f>_xlfn.SWITCH($D$4:$D$800,$Z$4,F77*$AA$4,$Z$5,F77*$AA$5,$Z$6,F77*$AA$6,$Z$7,F77*$AA$7,$Z$8,F77*$AA$8,$Z$9,F77*$AA$9,$Z$10,F77*$AA$10,$Z$11,F77*$AA$11,$Z$12,F77*$AA$12,$Z$13,F77*$AA$13,$Z$14,F77*$AA$14,$Z$15,F77*$AA$15,$Z$16,F77*$AA$16,$Z$17,F77*$AA$17,$Z$18,F77*$AA$18,$Z$19,F77*$AA$19,$Z$20,F77*$AA$20,$Z$21,F77*$AA$21,$Z$22,F77*$AA$22,$Z$23,F77*$AA$23,$Z$24,F77*$AA$24,$Z$25,F77*$AA$25,$Z$26,F77*$AA$26,$Z$27,F77*$AA$27,$Z$28,F77*$AA$28,$Z$29,F77*$AA$29,$Z$30,F77*$AA$30,$Z$31,F77*$AA$31,$Z$32,F77*$AA$32,$Z$33,F77*$AA$33,$Z$34,F77*$AA$34,$Z$35,F77*$AA$35,$Z$36,F77*$AA$36,$Z$37,F77*$AA$37,$Z$38,F77*$AA$38,$Z$39,F77*$AA$39,$Z$40,F77*$AA$40,$Z$41,F77*$AA$41,$Z$42,F77*$AA$42,$Z$43,F77*$AA$43,$Z$44,F77*$AA$44,$Z$45,F77*$AA$45,$Z$46,F77*$AA$46,$Z$47,F77*$AA$47,$Z$48,F77*$AA$48,$Z$49,F77*$AA$49,$Z$50,F77*$AA$50,$Z$51,F77*$AA$51,)</f>
        <v>0</v>
      </c>
      <c r="P77" s="5">
        <f>_xlfn.SWITCH($D$4:$D$800,$Z$4,G77*$AB$4,$Z$5,G77*$AB$5,$Z$6,G77*$AB$6,$Z$7,G77*$AB$7,$Z$8,G77*$AB$8,$Z$9,G77*$AB$9,$Z$10,G77*$AB$10,$Z$11,G77*$AB$11,$Z$12,G77*$AB$12,$Z$13,G77*$AB$13,$Z$14,G77*$AB$14,$Z$15,G77*$AB$15,$Z$16,G77*$AB$16,$Z$17,G77*$AB$17,$Z$18,G77*$AB$18,$Z$19,G77*$AB$19,$Z$20,G77*$AB$20,$Z$21,G77*$AB$21,$Z$22,G77*$AB$22,$Z$23,G77*$AB$23,$Z$24,G77*$AB$24,$Z$25,G77*$AB$25,$Z$26,G77*$AB$26,$Z$27,G77*$AB$27,$Z$28,G77*$AB$28,$Z$29,G77*$AB$29,$Z$30,G77*$AB$30,$Z$31,G77*$AB$31,$Z$32,G77*$AB$32,$Z$33,G77*$AB$33,$Z$34,G77*$AB$34,$Z$35,G77*$AB$35,$Z$36,G77*$AB$36,$Z$37,G77*$AB$37,$Z$38,G77*$AB$38,$Z$39,G77*$AB$39,$Z$40,G77*$AB$40,$Z$41,G77*$AB$41,$Z$42,G77*$AB$42,$Z$43,G77*$AB$43,$Z$44,G77*$AB$44,$Z$45,G77*$AB$45,$Z$46,G77*$AB$46,$Z$47,G77*$AB$47,$Z$48,G77*$AB$48,$Z$49,G77*$AB$49,$Z$50,G77*$AB$50,$Z$51,G77*$AB$51,)</f>
        <v>0</v>
      </c>
      <c r="Q77" s="5">
        <f>_xlfn.SWITCH($D$4:$D$800,$Z$4,H77*$AC$4,$Z$5,H77*$AC$5,$Z$6,H77*$AC$6,$Z$7,H77*$AC$7,$Z$8,H77*$AC$8,$Z$9,H77*$AC$9,$Z$10,H77*$AC$10,$Z$11,H77*$AC$11,$Z$12,H77*$AC$12,$Z$13,H77*$AC$13,$Z$14,H77*$AC$14,$Z$15,H77*$AC$15,$Z$16,H77*$AC$16,$Z$17,H77*$AC$17,$Z$18,H77*$AC$18,$Z$19,H77*$AC$19,$Z$20,H77*$AC$20,$Z$21,H77*$AC$21,$Z$22,H77*$AC$22,$Z$23,H77*$AC$23,$Z$24,H77*$AC$24,$Z$25,H77*$AC$25,$Z$26,H77*$AC$26,$Z$27,H77*$AC$27,$Z$28,H77*$AC$28,$Z$29,H77*$AC$29,$Z$30,H77*$AC$30,$Z$31,H77*$AC$31,$Z$32,H77*$AC$32,$Z$33,H77*$AC$33,$Z$34,H77*$AC$34,$Z$35,H77*$AC$35,$Z$36,H77*$AC$36,$Z$37,H77*$AC$37,$Z$38,H77*$AC$38,$Z$39,H77*$AC$39,$Z$40,H77*$AC$40,$Z$41,H77*$AC$41,$Z$42,H77*$AC$42,$Z$43,H77*$AC$43,$Z$44,H77*$AC$44,$Z$45,H77*$AC$45,$Z$46,H77*$AC$46,$Z$47,H77*$AC$47,$Z$48,H77*$AC$48,$Z$49,H77*$AC$49,$Z$50,H77*$AC$50,$Z$51,H77*$AC$51)</f>
        <v>0</v>
      </c>
      <c r="R77" s="5">
        <f>_xlfn.SWITCH($D$4:$D$800,$Z$4,I77*$AD$4,$Z$5,I77*$AD$5,$Z$6,I77*$AD$6,$Z$7,I77*$AD$7,$Z$8,I77*$AD$8,$Z$9,I77*$AD$9,$Z$10,I77*$AD$10,$Z$11,I77*$AD$11,$Z$12,I77*$AD$12,$Z$13,I77*$AD$13,$Z$14,I77*$AD$14,$Z$15,I77*$AD$15,$Z$16,I77*$AD$16,$Z$17,I77*$AD$17,$Z$18,I77*$AD$18,$Z$19,I77*$AD$19,$Z$20,I77*$AD$20,$Z$21,I77*$AD$21,$Z$22,I77*$AD$22,$Z$23,I77*$AD$23,$Z$24,I77*$AD$24,$Z$25,I77*$AD$25,$Z$26,I77*$AD$26,$Z$27,I77*$AD$27,$Z$28,I77*$AD$28,$Z$29,I77*$AD$29,$Z$30,I77*$AD$30,$Z$31,I77*$AD$31,$Z$32,I77*$AD$32,$Z$33,I77*$AD$33,$Z$34,I77*$AD$34,$Z$35,I77*$AD$35,$Z$36,I77*$AD$36,$Z$37,I77*$AD$37,$Z$38,I77*$AD$38,$Z$39,I77*$AD$39,$Z$40,I77*$AD$40,$Z$41,I77*$AD$41,$Z$42,I77*$AD$42,$Z$43,I77*$AD$43,$Z$44,I77*$AD$44,$Z$45,I77*$AD$45,$Z$46,I77*$AD$46,$Z$47,I77*$AD$47,$Z$48,I77*$AD$48,$Z$49,I77*$AD$49,$Z$50,I77*$AD$50,$Z$51,I77*$AD$51)</f>
        <v>0</v>
      </c>
      <c r="S77" s="5">
        <f>_xlfn.SWITCH($D$4:$D$800,$Z$4,J77*$AE$4,$Z$5,J77*$AE$5,$Z$6,J77*$AE$6,$Z$7,J77*$AE$7,$Z$8,J77*$AE$8,$Z$9,J77*$AE$9,$Z$10,J77*$AE$10,$Z$11,J77*$AE$11,$Z$12,J77*$AE$12,$Z$13,J77*$AE$13,$Z$14,J77*$AE$14,$Z$15,J77*$AE$15,$Z$16,J77*$AE$16,$Z$17,J77*$AE$17,$Z$18,J77*$AE$18,$Z$19,J77*$AE$19,$Z$20,J77*$AE$20,$Z$21,J77*$AE$21,$Z$22,J77*$AE$22,$Z$23,J77*$AE$23,$Z$24,J77*$AE$24,$Z$25,J77*$AE$25,$Z$26,J77*$AE$26,$Z$27,J77*$AE$27,$Z$28,J77*$AE$28,$Z$29,J77*$AE$29,$Z$30,J77*$AE$30,$Z$31,J77*$AE$31,$Z$32,J77*$AE$32,$Z$33,J77*$AE$33,$Z$34,J77*$AE$34,$Z$35,J77*$AE$35,$Z$36,J77*$AE$36,$Z$37,J77*$AE$37,$Z$38,J77*$AE$38,$Z$39,J77*$AE$39,$Z$40,J77*$AE$40,$Z$41,J77*$AE$41,$Z$42,J77*$AE$42,$Z$43,J77*$AE$43,$Z$44,J77*$AE$44,$Z$45,J77*$AE$45,$Z$46,J77*$AE$46,$Z$47,J77*$AE$47,$Z$48,J77*$AE$48,$Z$49,J77*$AE$49,$Z$50,J77*$AE$50,$Z$51,J77*$AE$51)</f>
        <v>0</v>
      </c>
      <c r="T77" s="5">
        <f>_xlfn.SWITCH($D$4:$D$800,$Z$4,K77*$AF$4,$Z$5,K77*$AF$5,$Z$6,K77*$AF$6,$Z$7,K77*$AF$7,$Z$8,K77*$AF$8,$Z$9,K77*$AF$9,$Z$10,K77*$AF$10,$Z$11,K77*$AF$11,$Z$12,K77*$AF$12,$Z$13,K77*$AF$13,$Z$14,K77*$AF$14,$Z$15,K77*$AF$15,$Z$16,K77*$AF$16,$Z$17,K77*$AF$17,$Z$18,K77*$AF$18,$Z$19,K77*$AF$19,$Z$20,K77*$AF$20,$Z$21,K77*$AF$21,$Z$22,K77*$AF$22,$Z$23,K77*$AF$23,$Z$24,K77*$AF$24,$Z$25,K77*$AF$25,$Z$26,K77*$AF$26,$Z$27,K77*$AF$27,$Z$28,K77*$AF$28,$Z$29,K77*$AF$29,$Z$30,K77*$AF$30,$Z$31,K77*$AF$31,$Z$32,K77*$AF$32,$Z$33,K77*$AF$33,$Z$34,K77*$AF$34,$Z$35,K77*$AF$35,$Z$36,K77*$AF$36,$Z$37,K77*$AF$37,$Z$38,K77*$AF$38,$Z$39,K77*$AF$39,$Z$40,K77*$AF$40,$Z$41,K77*$AF$41,$Z$42,K77*$AF$42,$Z$43,K77*$AF$43,$Z$44,K77*$AF$44,$Z$45,K77*$AF$45,$Z$46,K77*$AF$46,$Z$47,K77*$AF$47,$Z$48,K77*$AF$48,$Z$49,K77*$AF$49,$Z$50,K77*$AF$50,$Z$51,K77*$AF$51)</f>
        <v>0</v>
      </c>
      <c r="U77" s="5">
        <f>_xlfn.SWITCH($D$4:$D$800,$Z$4,L77*$AG$4,$Z$5,L77*$AG$5,$Z$6,L77*$AG$6,$Z$7,L77*$AG$7,$Z$8,L77*$AG$8,$Z$9,L77*$AG$9,$Z$10,L77*$AG$10,$Z$11,L77*$AG$11,$Z$12,L77*$AG$12,$Z$13,L77*$AG$13,$Z$14,L77*$AG$14,$Z$15,L77*$AG$15,$Z$16,L77*$AG$16,$Z$17,L77*$AG$17,$Z$18,L77*$AG$18,$Z$19,L77*$AG$19,$Z$20,L77*$AG$20,$Z$21,L77*$AG$21,$Z$22,L77*$AG$22,$Z$23,L77*$AG$23,$Z$24,L77*$AG$24,$Z$25,L77*$AG$25,$Z$26,L77*$AG$26,$Z$27,L77*$AG$27,$Z$28,L77*$AG$28,$Z$29,L77*$AG$29,$Z$30,L77*$AG$30,$Z$31,L77*$AG$31,$Z$32,L77*$AG$32,$Z$33,L77*$AG$33,$Z$34,L77*$AG$34,$Z$35,L77*$AG$35,$Z$36,L77*$AG$36,$Z$37,L77*$AG$37,$Z$38,L77*$AG$38,$Z$39,L77*$AG$39,$Z$40,L77*$AG$40,$Z$41,L77*$AG$41,$Z$42,L77*$AG$42,$Z$43,L77*$AG$43,$Z$44,L77*$AG$44,$Z$45,L77*$AG$45,$Z$46,L77*$AG$46,$Z$47,L77*$AG$47,$Z$48,L77*$AG$48,$Z$49,L77*$AG$49,$Z$50,L77*$AG$50,$Z$51,L77*$AG$51)</f>
        <v>0</v>
      </c>
      <c r="V77" s="5">
        <f>_xlfn.SWITCH($D$4:$D$800,$Z$4,M77*$AH$4,$Z$5,M77*$AH$5,$Z$6,M77*$AH$6,$Z$7,M77*$AH$7,$Z$8,M77*$AH$8,$Z$9,M77*$AH$9,$Z$10,M77*$AH$10,$Z$11,M77*$AH$11,$Z$12,M77*$AH$12,$Z$13,M77*$AH$13,$Z$14,M77*$AH$14,$Z$15,M77*$AH$15,$Z$16,M77*$AH$16,$Z$17,M77*$AH$17,$Z$18,M77*$AH$18,$Z$19,M77*$AH$19,$Z$20,M77*$AH$20,$Z$21,M77*$AH$21,$Z$22,M77*$AH$22,$Z$23,M77*$AH$23,$Z$24,M77*$AH$24,$Z$25,M77*$AH$25,$Z$26,M77*$AH$26,$Z$27,M77*$AH$27,$Z$28,M77*$AH$28,$Z$29,M77*$AH$29,$Z$30,M77*$AH$30,$Z$31,M77*$AH$31,$Z$32,M77*$AH$32,$Z$33,M77*$AH$33,$Z$34,M77*$AH$34,$Z$35,M77*$AH$35,$Z$36,M77*$AH$36,$Z$37,M77*$AH$37,$Z$38,M77*$AH$38,$Z$39,M77*$AH$39,$Z$40,M77*$AH$40,$Z$41,M77*$AH$41,$Z$42,M77*$AH$42,$Z$43,M77*$AH$43,$Z$44,M77*$AH$44,$Z$45,M77*$AH$45,$Z$46,M77*$AH$46,$Z$47,M77*$AH$47,$Z$48,M77*$AH$48,$Z$49,M77*$AH$49,$Z$50,M77*$AH$50,$Z$51,M77*$AH$51)</f>
        <v>0</v>
      </c>
      <c r="W77" s="5">
        <f>_xlfn.SWITCH($D$4:$D$800,$Z$4,N77*$AI$4,$Z$5,N77*$AI$5,$Z$6,N77*$AI$6,$Z$7,N77*$AI$7,$Z$8,N77*$AI$8,$Z$9,N77*$AI$9,$Z$10,N77*$AI$10,$Z$11,N77*$AI$11,$Z$12,N77*$AI$12,$Z$13,N77*$AI$13,$Z$14,N77*$AI$14,$Z$15,N77*$AI$15,$Z$16,N77*$AI$16,$Z$17,N77*$AI$17,$Z$18,N77*$AI$18,$Z$19,N77*$AI$19,$Z$20,N77*$AI$20,$Z$21,N77*$AI$21,$Z$22,N77*$AI$22,$Z$23,N77*$AI$23,$Z$24,N77*$AI$24,$Z$25,N77*$AI$25,$Z$26,N77*$AI$26,$Z$27,N77*$AI$27,$Z$28,N77*$AI$28,$Z$29,N77*$AI$29,$Z$30,N77*$AI$30,$Z$31,N77*$AI$31,$Z$32,N77*$AI$32,$Z$33,N77*$AI$33,$Z$34,N77*$AI$34,$Z$35,N77*$AI$35,$Z$36,N77*$AI$36,$Z$37,N77*$AI$37,$Z$38,N77*$AI$38,$Z$39,N77*$AI$39,$Z$40,N77*$AI$40,$Z$41,N77*$AI$41,$Z$42,N77*$AI$42,$Z$43,N77*$AI$43,$Z$44,N77*$AI$44,$Z$45,N77*$AI$45,$Z$46,N77*$AI$46,$Z$47,N77*$AI$47,$Z$48,N77*$AI$48,$Z$49,N77*$AI$49,$Z$50,N77*$AI$50,$Z$51,N77*$AI$51)</f>
        <v>0</v>
      </c>
      <c r="X77" s="5">
        <f>SUM(Tabella120581119312[[#This Row],[Quadrimestre nov22-feb23]:[Quadrimestre lug25-ott25]])</f>
        <v>0</v>
      </c>
      <c r="BT77" s="73"/>
      <c r="BU77" s="72" t="s">
        <v>264</v>
      </c>
      <c r="BV77" s="69" t="s">
        <v>265</v>
      </c>
      <c r="BW77" s="72" t="s">
        <v>224</v>
      </c>
      <c r="BX77" s="72"/>
      <c r="BY77" s="54"/>
      <c r="BZ77" s="52"/>
      <c r="CA77" s="52"/>
      <c r="CB77" s="52"/>
      <c r="CC77" s="52"/>
      <c r="CD77" s="52"/>
      <c r="CE77" s="52"/>
      <c r="CF77" s="52" t="s">
        <v>122</v>
      </c>
      <c r="CG77" s="52" t="s">
        <v>122</v>
      </c>
      <c r="CH77" s="52" t="s">
        <v>122</v>
      </c>
      <c r="CI77" s="52" t="s">
        <v>122</v>
      </c>
      <c r="CJ77" s="52" t="s">
        <v>122</v>
      </c>
      <c r="CK77" s="52" t="s">
        <v>122</v>
      </c>
      <c r="CL77" s="52"/>
      <c r="CM77" s="52"/>
      <c r="CN77" s="52"/>
      <c r="CO77" s="52"/>
      <c r="CP77" s="52"/>
      <c r="CQ77" s="52"/>
      <c r="CR77" s="66"/>
      <c r="CS77" s="53">
        <f>IF(BZ77="X",$DH77/COUNTA($BZ77:$CQ77),0) +  IF(CA77="X",$DH77/COUNTA($BZ77:$CQ77),0)</f>
        <v>0</v>
      </c>
      <c r="CT77" s="53">
        <f>IF(CB77="X",$DH77/COUNTA($BZ77:$CQ77),0) +  IF(CC77="X",$DH77/COUNTA($BZ77:$CQ77),0)</f>
        <v>0</v>
      </c>
      <c r="CU77" s="53">
        <f>IF(CD77="X",$DH77/COUNTA($BZ77:$CQ77),0) +  IF(CE77="X",$DH77/COUNTA($BZ77:$CQ77),0)</f>
        <v>0</v>
      </c>
      <c r="CV77" s="53">
        <f>IF(CF77="X",$DH77/COUNTA($BZ77:$CQ77),0) +  IF(CG77="X",$DH77/COUNTA($BZ77:$CQ77),0)</f>
        <v>0</v>
      </c>
      <c r="CW77" s="53">
        <f>IF(CH77="X",$DH77/COUNTA($BZ77:$CQ77),0) +  IF(CI77="X",$DH77/COUNTA($BZ77:$CQ77),0)</f>
        <v>0</v>
      </c>
      <c r="CX77" s="53">
        <f>IF(CJ77="X",$DH77/COUNTA($BZ77:$CQ77),0) +  IF(CK77="X",$DH77/COUNTA($BZ77:$CQ77),0)</f>
        <v>0</v>
      </c>
      <c r="CY77" s="53">
        <f>IF(CL77="X",$DH77/COUNTA($BZ77:$CQ77),0) +  IF(CM77="X",$DH77/COUNTA($BZ77:$CQ77),0)</f>
        <v>0</v>
      </c>
      <c r="CZ77" s="53">
        <f>IF(CN77="X",$DH77/COUNTA($BZ77:$CQ77),0) +  IF(CO77="X",$DH77/COUNTA($BZ77:$CQ77),0)</f>
        <v>0</v>
      </c>
      <c r="DA77" s="53">
        <f>IF(CP77="X",$DH77/COUNTA($BZ77:$CQ77),0) +  IF(CQ77="X",$DH77/COUNTA($BZ77:$CQ77),0)</f>
        <v>0</v>
      </c>
      <c r="DB77" s="67">
        <f>SUM(CS77:DA77)</f>
        <v>0</v>
      </c>
      <c r="DC77" s="57"/>
      <c r="DE77" s="66"/>
      <c r="DF77" s="106">
        <f t="shared" si="12"/>
        <v>0</v>
      </c>
      <c r="DG77" s="66"/>
      <c r="DH77" s="104">
        <f>DF77*UniPerugia!$B$4</f>
        <v>0</v>
      </c>
    </row>
    <row r="78" spans="2:112" ht="23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>
        <f>_xlfn.SWITCH($D$4:$D$800,$Z$4,F78*$AA$4,$Z$5,F78*$AA$5,$Z$6,F78*$AA$6,$Z$7,F78*$AA$7,$Z$8,F78*$AA$8,$Z$9,F78*$AA$9,$Z$10,F78*$AA$10,$Z$11,F78*$AA$11,$Z$12,F78*$AA$12,$Z$13,F78*$AA$13,$Z$14,F78*$AA$14,$Z$15,F78*$AA$15,$Z$16,F78*$AA$16,$Z$17,F78*$AA$17,$Z$18,F78*$AA$18,$Z$19,F78*$AA$19,$Z$20,F78*$AA$20,$Z$21,F78*$AA$21,$Z$22,F78*$AA$22,$Z$23,F78*$AA$23,$Z$24,F78*$AA$24,$Z$25,F78*$AA$25,$Z$26,F78*$AA$26,$Z$27,F78*$AA$27,$Z$28,F78*$AA$28,$Z$29,F78*$AA$29,$Z$30,F78*$AA$30,$Z$31,F78*$AA$31,$Z$32,F78*$AA$32,$Z$33,F78*$AA$33,$Z$34,F78*$AA$34,$Z$35,F78*$AA$35,$Z$36,F78*$AA$36,$Z$37,F78*$AA$37,$Z$38,F78*$AA$38,$Z$39,F78*$AA$39,$Z$40,F78*$AA$40,$Z$41,F78*$AA$41,$Z$42,F78*$AA$42,$Z$43,F78*$AA$43,$Z$44,F78*$AA$44,$Z$45,F78*$AA$45,$Z$46,F78*$AA$46,$Z$47,F78*$AA$47,$Z$48,F78*$AA$48,$Z$49,F78*$AA$49,$Z$50,F78*$AA$50,$Z$51,F78*$AA$51,)</f>
        <v>0</v>
      </c>
      <c r="P78" s="5">
        <f>_xlfn.SWITCH($D$4:$D$800,$Z$4,G78*$AB$4,$Z$5,G78*$AB$5,$Z$6,G78*$AB$6,$Z$7,G78*$AB$7,$Z$8,G78*$AB$8,$Z$9,G78*$AB$9,$Z$10,G78*$AB$10,$Z$11,G78*$AB$11,$Z$12,G78*$AB$12,$Z$13,G78*$AB$13,$Z$14,G78*$AB$14,$Z$15,G78*$AB$15,$Z$16,G78*$AB$16,$Z$17,G78*$AB$17,$Z$18,G78*$AB$18,$Z$19,G78*$AB$19,$Z$20,G78*$AB$20,$Z$21,G78*$AB$21,$Z$22,G78*$AB$22,$Z$23,G78*$AB$23,$Z$24,G78*$AB$24,$Z$25,G78*$AB$25,$Z$26,G78*$AB$26,$Z$27,G78*$AB$27,$Z$28,G78*$AB$28,$Z$29,G78*$AB$29,$Z$30,G78*$AB$30,$Z$31,G78*$AB$31,$Z$32,G78*$AB$32,$Z$33,G78*$AB$33,$Z$34,G78*$AB$34,$Z$35,G78*$AB$35,$Z$36,G78*$AB$36,$Z$37,G78*$AB$37,$Z$38,G78*$AB$38,$Z$39,G78*$AB$39,$Z$40,G78*$AB$40,$Z$41,G78*$AB$41,$Z$42,G78*$AB$42,$Z$43,G78*$AB$43,$Z$44,G78*$AB$44,$Z$45,G78*$AB$45,$Z$46,G78*$AB$46,$Z$47,G78*$AB$47,$Z$48,G78*$AB$48,$Z$49,G78*$AB$49,$Z$50,G78*$AB$50,$Z$51,G78*$AB$51,)</f>
        <v>0</v>
      </c>
      <c r="Q78" s="5">
        <f>_xlfn.SWITCH($D$4:$D$800,$Z$4,H78*$AC$4,$Z$5,H78*$AC$5,$Z$6,H78*$AC$6,$Z$7,H78*$AC$7,$Z$8,H78*$AC$8,$Z$9,H78*$AC$9,$Z$10,H78*$AC$10,$Z$11,H78*$AC$11,$Z$12,H78*$AC$12,$Z$13,H78*$AC$13,$Z$14,H78*$AC$14,$Z$15,H78*$AC$15,$Z$16,H78*$AC$16,$Z$17,H78*$AC$17,$Z$18,H78*$AC$18,$Z$19,H78*$AC$19,$Z$20,H78*$AC$20,$Z$21,H78*$AC$21,$Z$22,H78*$AC$22,$Z$23,H78*$AC$23,$Z$24,H78*$AC$24,$Z$25,H78*$AC$25,$Z$26,H78*$AC$26,$Z$27,H78*$AC$27,$Z$28,H78*$AC$28,$Z$29,H78*$AC$29,$Z$30,H78*$AC$30,$Z$31,H78*$AC$31,$Z$32,H78*$AC$32,$Z$33,H78*$AC$33,$Z$34,H78*$AC$34,$Z$35,H78*$AC$35,$Z$36,H78*$AC$36,$Z$37,H78*$AC$37,$Z$38,H78*$AC$38,$Z$39,H78*$AC$39,$Z$40,H78*$AC$40,$Z$41,H78*$AC$41,$Z$42,H78*$AC$42,$Z$43,H78*$AC$43,$Z$44,H78*$AC$44,$Z$45,H78*$AC$45,$Z$46,H78*$AC$46,$Z$47,H78*$AC$47,$Z$48,H78*$AC$48,$Z$49,H78*$AC$49,$Z$50,H78*$AC$50,$Z$51,H78*$AC$51)</f>
        <v>0</v>
      </c>
      <c r="R78" s="5">
        <f>_xlfn.SWITCH($D$4:$D$800,$Z$4,I78*$AD$4,$Z$5,I78*$AD$5,$Z$6,I78*$AD$6,$Z$7,I78*$AD$7,$Z$8,I78*$AD$8,$Z$9,I78*$AD$9,$Z$10,I78*$AD$10,$Z$11,I78*$AD$11,$Z$12,I78*$AD$12,$Z$13,I78*$AD$13,$Z$14,I78*$AD$14,$Z$15,I78*$AD$15,$Z$16,I78*$AD$16,$Z$17,I78*$AD$17,$Z$18,I78*$AD$18,$Z$19,I78*$AD$19,$Z$20,I78*$AD$20,$Z$21,I78*$AD$21,$Z$22,I78*$AD$22,$Z$23,I78*$AD$23,$Z$24,I78*$AD$24,$Z$25,I78*$AD$25,$Z$26,I78*$AD$26,$Z$27,I78*$AD$27,$Z$28,I78*$AD$28,$Z$29,I78*$AD$29,$Z$30,I78*$AD$30,$Z$31,I78*$AD$31,$Z$32,I78*$AD$32,$Z$33,I78*$AD$33,$Z$34,I78*$AD$34,$Z$35,I78*$AD$35,$Z$36,I78*$AD$36,$Z$37,I78*$AD$37,$Z$38,I78*$AD$38,$Z$39,I78*$AD$39,$Z$40,I78*$AD$40,$Z$41,I78*$AD$41,$Z$42,I78*$AD$42,$Z$43,I78*$AD$43,$Z$44,I78*$AD$44,$Z$45,I78*$AD$45,$Z$46,I78*$AD$46,$Z$47,I78*$AD$47,$Z$48,I78*$AD$48,$Z$49,I78*$AD$49,$Z$50,I78*$AD$50,$Z$51,I78*$AD$51)</f>
        <v>0</v>
      </c>
      <c r="S78" s="5">
        <f>_xlfn.SWITCH($D$4:$D$800,$Z$4,J78*$AE$4,$Z$5,J78*$AE$5,$Z$6,J78*$AE$6,$Z$7,J78*$AE$7,$Z$8,J78*$AE$8,$Z$9,J78*$AE$9,$Z$10,J78*$AE$10,$Z$11,J78*$AE$11,$Z$12,J78*$AE$12,$Z$13,J78*$AE$13,$Z$14,J78*$AE$14,$Z$15,J78*$AE$15,$Z$16,J78*$AE$16,$Z$17,J78*$AE$17,$Z$18,J78*$AE$18,$Z$19,J78*$AE$19,$Z$20,J78*$AE$20,$Z$21,J78*$AE$21,$Z$22,J78*$AE$22,$Z$23,J78*$AE$23,$Z$24,J78*$AE$24,$Z$25,J78*$AE$25,$Z$26,J78*$AE$26,$Z$27,J78*$AE$27,$Z$28,J78*$AE$28,$Z$29,J78*$AE$29,$Z$30,J78*$AE$30,$Z$31,J78*$AE$31,$Z$32,J78*$AE$32,$Z$33,J78*$AE$33,$Z$34,J78*$AE$34,$Z$35,J78*$AE$35,$Z$36,J78*$AE$36,$Z$37,J78*$AE$37,$Z$38,J78*$AE$38,$Z$39,J78*$AE$39,$Z$40,J78*$AE$40,$Z$41,J78*$AE$41,$Z$42,J78*$AE$42,$Z$43,J78*$AE$43,$Z$44,J78*$AE$44,$Z$45,J78*$AE$45,$Z$46,J78*$AE$46,$Z$47,J78*$AE$47,$Z$48,J78*$AE$48,$Z$49,J78*$AE$49,$Z$50,J78*$AE$50,$Z$51,J78*$AE$51)</f>
        <v>0</v>
      </c>
      <c r="T78" s="5">
        <f>_xlfn.SWITCH($D$4:$D$800,$Z$4,K78*$AF$4,$Z$5,K78*$AF$5,$Z$6,K78*$AF$6,$Z$7,K78*$AF$7,$Z$8,K78*$AF$8,$Z$9,K78*$AF$9,$Z$10,K78*$AF$10,$Z$11,K78*$AF$11,$Z$12,K78*$AF$12,$Z$13,K78*$AF$13,$Z$14,K78*$AF$14,$Z$15,K78*$AF$15,$Z$16,K78*$AF$16,$Z$17,K78*$AF$17,$Z$18,K78*$AF$18,$Z$19,K78*$AF$19,$Z$20,K78*$AF$20,$Z$21,K78*$AF$21,$Z$22,K78*$AF$22,$Z$23,K78*$AF$23,$Z$24,K78*$AF$24,$Z$25,K78*$AF$25,$Z$26,K78*$AF$26,$Z$27,K78*$AF$27,$Z$28,K78*$AF$28,$Z$29,K78*$AF$29,$Z$30,K78*$AF$30,$Z$31,K78*$AF$31,$Z$32,K78*$AF$32,$Z$33,K78*$AF$33,$Z$34,K78*$AF$34,$Z$35,K78*$AF$35,$Z$36,K78*$AF$36,$Z$37,K78*$AF$37,$Z$38,K78*$AF$38,$Z$39,K78*$AF$39,$Z$40,K78*$AF$40,$Z$41,K78*$AF$41,$Z$42,K78*$AF$42,$Z$43,K78*$AF$43,$Z$44,K78*$AF$44,$Z$45,K78*$AF$45,$Z$46,K78*$AF$46,$Z$47,K78*$AF$47,$Z$48,K78*$AF$48,$Z$49,K78*$AF$49,$Z$50,K78*$AF$50,$Z$51,K78*$AF$51)</f>
        <v>0</v>
      </c>
      <c r="U78" s="5">
        <f>_xlfn.SWITCH($D$4:$D$800,$Z$4,L78*$AG$4,$Z$5,L78*$AG$5,$Z$6,L78*$AG$6,$Z$7,L78*$AG$7,$Z$8,L78*$AG$8,$Z$9,L78*$AG$9,$Z$10,L78*$AG$10,$Z$11,L78*$AG$11,$Z$12,L78*$AG$12,$Z$13,L78*$AG$13,$Z$14,L78*$AG$14,$Z$15,L78*$AG$15,$Z$16,L78*$AG$16,$Z$17,L78*$AG$17,$Z$18,L78*$AG$18,$Z$19,L78*$AG$19,$Z$20,L78*$AG$20,$Z$21,L78*$AG$21,$Z$22,L78*$AG$22,$Z$23,L78*$AG$23,$Z$24,L78*$AG$24,$Z$25,L78*$AG$25,$Z$26,L78*$AG$26,$Z$27,L78*$AG$27,$Z$28,L78*$AG$28,$Z$29,L78*$AG$29,$Z$30,L78*$AG$30,$Z$31,L78*$AG$31,$Z$32,L78*$AG$32,$Z$33,L78*$AG$33,$Z$34,L78*$AG$34,$Z$35,L78*$AG$35,$Z$36,L78*$AG$36,$Z$37,L78*$AG$37,$Z$38,L78*$AG$38,$Z$39,L78*$AG$39,$Z$40,L78*$AG$40,$Z$41,L78*$AG$41,$Z$42,L78*$AG$42,$Z$43,L78*$AG$43,$Z$44,L78*$AG$44,$Z$45,L78*$AG$45,$Z$46,L78*$AG$46,$Z$47,L78*$AG$47,$Z$48,L78*$AG$48,$Z$49,L78*$AG$49,$Z$50,L78*$AG$50,$Z$51,L78*$AG$51)</f>
        <v>0</v>
      </c>
      <c r="V78" s="5">
        <f>_xlfn.SWITCH($D$4:$D$800,$Z$4,M78*$AH$4,$Z$5,M78*$AH$5,$Z$6,M78*$AH$6,$Z$7,M78*$AH$7,$Z$8,M78*$AH$8,$Z$9,M78*$AH$9,$Z$10,M78*$AH$10,$Z$11,M78*$AH$11,$Z$12,M78*$AH$12,$Z$13,M78*$AH$13,$Z$14,M78*$AH$14,$Z$15,M78*$AH$15,$Z$16,M78*$AH$16,$Z$17,M78*$AH$17,$Z$18,M78*$AH$18,$Z$19,M78*$AH$19,$Z$20,M78*$AH$20,$Z$21,M78*$AH$21,$Z$22,M78*$AH$22,$Z$23,M78*$AH$23,$Z$24,M78*$AH$24,$Z$25,M78*$AH$25,$Z$26,M78*$AH$26,$Z$27,M78*$AH$27,$Z$28,M78*$AH$28,$Z$29,M78*$AH$29,$Z$30,M78*$AH$30,$Z$31,M78*$AH$31,$Z$32,M78*$AH$32,$Z$33,M78*$AH$33,$Z$34,M78*$AH$34,$Z$35,M78*$AH$35,$Z$36,M78*$AH$36,$Z$37,M78*$AH$37,$Z$38,M78*$AH$38,$Z$39,M78*$AH$39,$Z$40,M78*$AH$40,$Z$41,M78*$AH$41,$Z$42,M78*$AH$42,$Z$43,M78*$AH$43,$Z$44,M78*$AH$44,$Z$45,M78*$AH$45,$Z$46,M78*$AH$46,$Z$47,M78*$AH$47,$Z$48,M78*$AH$48,$Z$49,M78*$AH$49,$Z$50,M78*$AH$50,$Z$51,M78*$AH$51)</f>
        <v>0</v>
      </c>
      <c r="W78" s="5">
        <f>_xlfn.SWITCH($D$4:$D$800,$Z$4,N78*$AI$4,$Z$5,N78*$AI$5,$Z$6,N78*$AI$6,$Z$7,N78*$AI$7,$Z$8,N78*$AI$8,$Z$9,N78*$AI$9,$Z$10,N78*$AI$10,$Z$11,N78*$AI$11,$Z$12,N78*$AI$12,$Z$13,N78*$AI$13,$Z$14,N78*$AI$14,$Z$15,N78*$AI$15,$Z$16,N78*$AI$16,$Z$17,N78*$AI$17,$Z$18,N78*$AI$18,$Z$19,N78*$AI$19,$Z$20,N78*$AI$20,$Z$21,N78*$AI$21,$Z$22,N78*$AI$22,$Z$23,N78*$AI$23,$Z$24,N78*$AI$24,$Z$25,N78*$AI$25,$Z$26,N78*$AI$26,$Z$27,N78*$AI$27,$Z$28,N78*$AI$28,$Z$29,N78*$AI$29,$Z$30,N78*$AI$30,$Z$31,N78*$AI$31,$Z$32,N78*$AI$32,$Z$33,N78*$AI$33,$Z$34,N78*$AI$34,$Z$35,N78*$AI$35,$Z$36,N78*$AI$36,$Z$37,N78*$AI$37,$Z$38,N78*$AI$38,$Z$39,N78*$AI$39,$Z$40,N78*$AI$40,$Z$41,N78*$AI$41,$Z$42,N78*$AI$42,$Z$43,N78*$AI$43,$Z$44,N78*$AI$44,$Z$45,N78*$AI$45,$Z$46,N78*$AI$46,$Z$47,N78*$AI$47,$Z$48,N78*$AI$48,$Z$49,N78*$AI$49,$Z$50,N78*$AI$50,$Z$51,N78*$AI$51)</f>
        <v>0</v>
      </c>
      <c r="X78" s="5">
        <f>SUM(Tabella120581119312[[#This Row],[Quadrimestre nov22-feb23]:[Quadrimestre lug25-ott25]])</f>
        <v>0</v>
      </c>
      <c r="BT78" s="73"/>
      <c r="BU78" s="70" t="s">
        <v>266</v>
      </c>
      <c r="BV78" s="73"/>
      <c r="BW78" s="72" t="s">
        <v>224</v>
      </c>
      <c r="BX78" s="70" t="s">
        <v>178</v>
      </c>
      <c r="BY78" s="54"/>
      <c r="BZ78" s="52"/>
      <c r="CA78" s="52"/>
      <c r="CB78" s="52"/>
      <c r="CC78" s="52"/>
      <c r="CD78" s="52"/>
      <c r="CE78" s="52"/>
      <c r="CF78" s="53"/>
      <c r="CG78" s="53"/>
      <c r="CH78" s="53"/>
      <c r="CI78" s="52"/>
      <c r="CJ78" s="52"/>
      <c r="CK78" s="52"/>
      <c r="CL78" s="52"/>
      <c r="CM78" s="52"/>
      <c r="CN78" s="52"/>
      <c r="CO78" s="52"/>
      <c r="CP78" s="52"/>
      <c r="CQ78" s="52"/>
      <c r="CR78" s="66"/>
      <c r="CS78" s="53">
        <f>IF(BZ78="X",$DH78/COUNTA($BZ78:$CQ78),0) +  IF(CA78="X",$DH78/COUNTA($BZ78:$CQ78),0)</f>
        <v>0</v>
      </c>
      <c r="CT78" s="53">
        <f>IF(CB78="X",$DH78/COUNTA($BZ78:$CQ78),0) +  IF(CC78="X",$DH78/COUNTA($BZ78:$CQ78),0)</f>
        <v>0</v>
      </c>
      <c r="CU78" s="53">
        <f>IF(CD78="X",$DH78/COUNTA($BZ78:$CQ78),0) +  IF(CE78="X",$DH78/COUNTA($BZ78:$CQ78),0)</f>
        <v>0</v>
      </c>
      <c r="CV78" s="53">
        <f>IF(CF78="X",$DH78/COUNTA($BZ78:$CQ78),0) +  IF(CG78="X",$DH78/COUNTA($BZ78:$CQ78),0)</f>
        <v>0</v>
      </c>
      <c r="CW78" s="53">
        <f>IF(CH78="X",$DH78/COUNTA($BZ78:$CQ78),0) +  IF(CI78="X",$DH78/COUNTA($BZ78:$CQ78),0)</f>
        <v>0</v>
      </c>
      <c r="CX78" s="53">
        <f>IF(CJ78="X",$DH78/COUNTA($BZ78:$CQ78),0) +  IF(CK78="X",$DH78/COUNTA($BZ78:$CQ78),0)</f>
        <v>0</v>
      </c>
      <c r="CY78" s="53">
        <f>IF(CL78="X",$DH78/COUNTA($BZ78:$CQ78),0) +  IF(CM78="X",$DH78/COUNTA($BZ78:$CQ78),0)</f>
        <v>0</v>
      </c>
      <c r="CZ78" s="53">
        <f>IF(CN78="X",$DH78/COUNTA($BZ78:$CQ78),0) +  IF(CO78="X",$DH78/COUNTA($BZ78:$CQ78),0)</f>
        <v>0</v>
      </c>
      <c r="DA78" s="53">
        <f>IF(CP78="X",$DH78/COUNTA($BZ78:$CQ78),0) +  IF(CQ78="X",$DH78/COUNTA($BZ78:$CQ78),0)</f>
        <v>0</v>
      </c>
      <c r="DB78" s="67">
        <f>SUM(CS78:DA78)</f>
        <v>0</v>
      </c>
      <c r="DC78" s="57"/>
      <c r="DE78" s="66"/>
      <c r="DF78" s="106">
        <f t="shared" si="12"/>
        <v>0</v>
      </c>
      <c r="DG78" s="66"/>
      <c r="DH78" s="104">
        <f>DF78*UniPerugia!$B$4</f>
        <v>0</v>
      </c>
    </row>
    <row r="79" spans="2:112" ht="23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>
        <f>_xlfn.SWITCH($D$4:$D$800,$Z$4,F79*$AA$4,$Z$5,F79*$AA$5,$Z$6,F79*$AA$6,$Z$7,F79*$AA$7,$Z$8,F79*$AA$8,$Z$9,F79*$AA$9,$Z$10,F79*$AA$10,$Z$11,F79*$AA$11,$Z$12,F79*$AA$12,$Z$13,F79*$AA$13,$Z$14,F79*$AA$14,$Z$15,F79*$AA$15,$Z$16,F79*$AA$16,$Z$17,F79*$AA$17,$Z$18,F79*$AA$18,$Z$19,F79*$AA$19,$Z$20,F79*$AA$20,$Z$21,F79*$AA$21,$Z$22,F79*$AA$22,$Z$23,F79*$AA$23,$Z$24,F79*$AA$24,$Z$25,F79*$AA$25,$Z$26,F79*$AA$26,$Z$27,F79*$AA$27,$Z$28,F79*$AA$28,$Z$29,F79*$AA$29,$Z$30,F79*$AA$30,$Z$31,F79*$AA$31,$Z$32,F79*$AA$32,$Z$33,F79*$AA$33,$Z$34,F79*$AA$34,$Z$35,F79*$AA$35,$Z$36,F79*$AA$36,$Z$37,F79*$AA$37,$Z$38,F79*$AA$38,$Z$39,F79*$AA$39,$Z$40,F79*$AA$40,$Z$41,F79*$AA$41,$Z$42,F79*$AA$42,$Z$43,F79*$AA$43,$Z$44,F79*$AA$44,$Z$45,F79*$AA$45,$Z$46,F79*$AA$46,$Z$47,F79*$AA$47,$Z$48,F79*$AA$48,$Z$49,F79*$AA$49,$Z$50,F79*$AA$50,$Z$51,F79*$AA$51,)</f>
        <v>0</v>
      </c>
      <c r="P79" s="5">
        <f>_xlfn.SWITCH($D$4:$D$800,$Z$4,G79*$AB$4,$Z$5,G79*$AB$5,$Z$6,G79*$AB$6,$Z$7,G79*$AB$7,$Z$8,G79*$AB$8,$Z$9,G79*$AB$9,$Z$10,G79*$AB$10,$Z$11,G79*$AB$11,$Z$12,G79*$AB$12,$Z$13,G79*$AB$13,$Z$14,G79*$AB$14,$Z$15,G79*$AB$15,$Z$16,G79*$AB$16,$Z$17,G79*$AB$17,$Z$18,G79*$AB$18,$Z$19,G79*$AB$19,$Z$20,G79*$AB$20,$Z$21,G79*$AB$21,$Z$22,G79*$AB$22,$Z$23,G79*$AB$23,$Z$24,G79*$AB$24,$Z$25,G79*$AB$25,$Z$26,G79*$AB$26,$Z$27,G79*$AB$27,$Z$28,G79*$AB$28,$Z$29,G79*$AB$29,$Z$30,G79*$AB$30,$Z$31,G79*$AB$31,$Z$32,G79*$AB$32,$Z$33,G79*$AB$33,$Z$34,G79*$AB$34,$Z$35,G79*$AB$35,$Z$36,G79*$AB$36,$Z$37,G79*$AB$37,$Z$38,G79*$AB$38,$Z$39,G79*$AB$39,$Z$40,G79*$AB$40,$Z$41,G79*$AB$41,$Z$42,G79*$AB$42,$Z$43,G79*$AB$43,$Z$44,G79*$AB$44,$Z$45,G79*$AB$45,$Z$46,G79*$AB$46,$Z$47,G79*$AB$47,$Z$48,G79*$AB$48,$Z$49,G79*$AB$49,$Z$50,G79*$AB$50,$Z$51,G79*$AB$51,)</f>
        <v>0</v>
      </c>
      <c r="Q79" s="5">
        <f>_xlfn.SWITCH($D$4:$D$800,$Z$4,H79*$AC$4,$Z$5,H79*$AC$5,$Z$6,H79*$AC$6,$Z$7,H79*$AC$7,$Z$8,H79*$AC$8,$Z$9,H79*$AC$9,$Z$10,H79*$AC$10,$Z$11,H79*$AC$11,$Z$12,H79*$AC$12,$Z$13,H79*$AC$13,$Z$14,H79*$AC$14,$Z$15,H79*$AC$15,$Z$16,H79*$AC$16,$Z$17,H79*$AC$17,$Z$18,H79*$AC$18,$Z$19,H79*$AC$19,$Z$20,H79*$AC$20,$Z$21,H79*$AC$21,$Z$22,H79*$AC$22,$Z$23,H79*$AC$23,$Z$24,H79*$AC$24,$Z$25,H79*$AC$25,$Z$26,H79*$AC$26,$Z$27,H79*$AC$27,$Z$28,H79*$AC$28,$Z$29,H79*$AC$29,$Z$30,H79*$AC$30,$Z$31,H79*$AC$31,$Z$32,H79*$AC$32,$Z$33,H79*$AC$33,$Z$34,H79*$AC$34,$Z$35,H79*$AC$35,$Z$36,H79*$AC$36,$Z$37,H79*$AC$37,$Z$38,H79*$AC$38,$Z$39,H79*$AC$39,$Z$40,H79*$AC$40,$Z$41,H79*$AC$41,$Z$42,H79*$AC$42,$Z$43,H79*$AC$43,$Z$44,H79*$AC$44,$Z$45,H79*$AC$45,$Z$46,H79*$AC$46,$Z$47,H79*$AC$47,$Z$48,H79*$AC$48,$Z$49,H79*$AC$49,$Z$50,H79*$AC$50,$Z$51,H79*$AC$51)</f>
        <v>0</v>
      </c>
      <c r="R79" s="5">
        <f>_xlfn.SWITCH($D$4:$D$800,$Z$4,I79*$AD$4,$Z$5,I79*$AD$5,$Z$6,I79*$AD$6,$Z$7,I79*$AD$7,$Z$8,I79*$AD$8,$Z$9,I79*$AD$9,$Z$10,I79*$AD$10,$Z$11,I79*$AD$11,$Z$12,I79*$AD$12,$Z$13,I79*$AD$13,$Z$14,I79*$AD$14,$Z$15,I79*$AD$15,$Z$16,I79*$AD$16,$Z$17,I79*$AD$17,$Z$18,I79*$AD$18,$Z$19,I79*$AD$19,$Z$20,I79*$AD$20,$Z$21,I79*$AD$21,$Z$22,I79*$AD$22,$Z$23,I79*$AD$23,$Z$24,I79*$AD$24,$Z$25,I79*$AD$25,$Z$26,I79*$AD$26,$Z$27,I79*$AD$27,$Z$28,I79*$AD$28,$Z$29,I79*$AD$29,$Z$30,I79*$AD$30,$Z$31,I79*$AD$31,$Z$32,I79*$AD$32,$Z$33,I79*$AD$33,$Z$34,I79*$AD$34,$Z$35,I79*$AD$35,$Z$36,I79*$AD$36,$Z$37,I79*$AD$37,$Z$38,I79*$AD$38,$Z$39,I79*$AD$39,$Z$40,I79*$AD$40,$Z$41,I79*$AD$41,$Z$42,I79*$AD$42,$Z$43,I79*$AD$43,$Z$44,I79*$AD$44,$Z$45,I79*$AD$45,$Z$46,I79*$AD$46,$Z$47,I79*$AD$47,$Z$48,I79*$AD$48,$Z$49,I79*$AD$49,$Z$50,I79*$AD$50,$Z$51,I79*$AD$51)</f>
        <v>0</v>
      </c>
      <c r="S79" s="5">
        <f>_xlfn.SWITCH($D$4:$D$800,$Z$4,J79*$AE$4,$Z$5,J79*$AE$5,$Z$6,J79*$AE$6,$Z$7,J79*$AE$7,$Z$8,J79*$AE$8,$Z$9,J79*$AE$9,$Z$10,J79*$AE$10,$Z$11,J79*$AE$11,$Z$12,J79*$AE$12,$Z$13,J79*$AE$13,$Z$14,J79*$AE$14,$Z$15,J79*$AE$15,$Z$16,J79*$AE$16,$Z$17,J79*$AE$17,$Z$18,J79*$AE$18,$Z$19,J79*$AE$19,$Z$20,J79*$AE$20,$Z$21,J79*$AE$21,$Z$22,J79*$AE$22,$Z$23,J79*$AE$23,$Z$24,J79*$AE$24,$Z$25,J79*$AE$25,$Z$26,J79*$AE$26,$Z$27,J79*$AE$27,$Z$28,J79*$AE$28,$Z$29,J79*$AE$29,$Z$30,J79*$AE$30,$Z$31,J79*$AE$31,$Z$32,J79*$AE$32,$Z$33,J79*$AE$33,$Z$34,J79*$AE$34,$Z$35,J79*$AE$35,$Z$36,J79*$AE$36,$Z$37,J79*$AE$37,$Z$38,J79*$AE$38,$Z$39,J79*$AE$39,$Z$40,J79*$AE$40,$Z$41,J79*$AE$41,$Z$42,J79*$AE$42,$Z$43,J79*$AE$43,$Z$44,J79*$AE$44,$Z$45,J79*$AE$45,$Z$46,J79*$AE$46,$Z$47,J79*$AE$47,$Z$48,J79*$AE$48,$Z$49,J79*$AE$49,$Z$50,J79*$AE$50,$Z$51,J79*$AE$51)</f>
        <v>0</v>
      </c>
      <c r="T79" s="5">
        <f>_xlfn.SWITCH($D$4:$D$800,$Z$4,K79*$AF$4,$Z$5,K79*$AF$5,$Z$6,K79*$AF$6,$Z$7,K79*$AF$7,$Z$8,K79*$AF$8,$Z$9,K79*$AF$9,$Z$10,K79*$AF$10,$Z$11,K79*$AF$11,$Z$12,K79*$AF$12,$Z$13,K79*$AF$13,$Z$14,K79*$AF$14,$Z$15,K79*$AF$15,$Z$16,K79*$AF$16,$Z$17,K79*$AF$17,$Z$18,K79*$AF$18,$Z$19,K79*$AF$19,$Z$20,K79*$AF$20,$Z$21,K79*$AF$21,$Z$22,K79*$AF$22,$Z$23,K79*$AF$23,$Z$24,K79*$AF$24,$Z$25,K79*$AF$25,$Z$26,K79*$AF$26,$Z$27,K79*$AF$27,$Z$28,K79*$AF$28,$Z$29,K79*$AF$29,$Z$30,K79*$AF$30,$Z$31,K79*$AF$31,$Z$32,K79*$AF$32,$Z$33,K79*$AF$33,$Z$34,K79*$AF$34,$Z$35,K79*$AF$35,$Z$36,K79*$AF$36,$Z$37,K79*$AF$37,$Z$38,K79*$AF$38,$Z$39,K79*$AF$39,$Z$40,K79*$AF$40,$Z$41,K79*$AF$41,$Z$42,K79*$AF$42,$Z$43,K79*$AF$43,$Z$44,K79*$AF$44,$Z$45,K79*$AF$45,$Z$46,K79*$AF$46,$Z$47,K79*$AF$47,$Z$48,K79*$AF$48,$Z$49,K79*$AF$49,$Z$50,K79*$AF$50,$Z$51,K79*$AF$51)</f>
        <v>0</v>
      </c>
      <c r="U79" s="5">
        <f>_xlfn.SWITCH($D$4:$D$800,$Z$4,L79*$AG$4,$Z$5,L79*$AG$5,$Z$6,L79*$AG$6,$Z$7,L79*$AG$7,$Z$8,L79*$AG$8,$Z$9,L79*$AG$9,$Z$10,L79*$AG$10,$Z$11,L79*$AG$11,$Z$12,L79*$AG$12,$Z$13,L79*$AG$13,$Z$14,L79*$AG$14,$Z$15,L79*$AG$15,$Z$16,L79*$AG$16,$Z$17,L79*$AG$17,$Z$18,L79*$AG$18,$Z$19,L79*$AG$19,$Z$20,L79*$AG$20,$Z$21,L79*$AG$21,$Z$22,L79*$AG$22,$Z$23,L79*$AG$23,$Z$24,L79*$AG$24,$Z$25,L79*$AG$25,$Z$26,L79*$AG$26,$Z$27,L79*$AG$27,$Z$28,L79*$AG$28,$Z$29,L79*$AG$29,$Z$30,L79*$AG$30,$Z$31,L79*$AG$31,$Z$32,L79*$AG$32,$Z$33,L79*$AG$33,$Z$34,L79*$AG$34,$Z$35,L79*$AG$35,$Z$36,L79*$AG$36,$Z$37,L79*$AG$37,$Z$38,L79*$AG$38,$Z$39,L79*$AG$39,$Z$40,L79*$AG$40,$Z$41,L79*$AG$41,$Z$42,L79*$AG$42,$Z$43,L79*$AG$43,$Z$44,L79*$AG$44,$Z$45,L79*$AG$45,$Z$46,L79*$AG$46,$Z$47,L79*$AG$47,$Z$48,L79*$AG$48,$Z$49,L79*$AG$49,$Z$50,L79*$AG$50,$Z$51,L79*$AG$51)</f>
        <v>0</v>
      </c>
      <c r="V79" s="5">
        <f>_xlfn.SWITCH($D$4:$D$800,$Z$4,M79*$AH$4,$Z$5,M79*$AH$5,$Z$6,M79*$AH$6,$Z$7,M79*$AH$7,$Z$8,M79*$AH$8,$Z$9,M79*$AH$9,$Z$10,M79*$AH$10,$Z$11,M79*$AH$11,$Z$12,M79*$AH$12,$Z$13,M79*$AH$13,$Z$14,M79*$AH$14,$Z$15,M79*$AH$15,$Z$16,M79*$AH$16,$Z$17,M79*$AH$17,$Z$18,M79*$AH$18,$Z$19,M79*$AH$19,$Z$20,M79*$AH$20,$Z$21,M79*$AH$21,$Z$22,M79*$AH$22,$Z$23,M79*$AH$23,$Z$24,M79*$AH$24,$Z$25,M79*$AH$25,$Z$26,M79*$AH$26,$Z$27,M79*$AH$27,$Z$28,M79*$AH$28,$Z$29,M79*$AH$29,$Z$30,M79*$AH$30,$Z$31,M79*$AH$31,$Z$32,M79*$AH$32,$Z$33,M79*$AH$33,$Z$34,M79*$AH$34,$Z$35,M79*$AH$35,$Z$36,M79*$AH$36,$Z$37,M79*$AH$37,$Z$38,M79*$AH$38,$Z$39,M79*$AH$39,$Z$40,M79*$AH$40,$Z$41,M79*$AH$41,$Z$42,M79*$AH$42,$Z$43,M79*$AH$43,$Z$44,M79*$AH$44,$Z$45,M79*$AH$45,$Z$46,M79*$AH$46,$Z$47,M79*$AH$47,$Z$48,M79*$AH$48,$Z$49,M79*$AH$49,$Z$50,M79*$AH$50,$Z$51,M79*$AH$51)</f>
        <v>0</v>
      </c>
      <c r="W79" s="5">
        <f>_xlfn.SWITCH($D$4:$D$800,$Z$4,N79*$AI$4,$Z$5,N79*$AI$5,$Z$6,N79*$AI$6,$Z$7,N79*$AI$7,$Z$8,N79*$AI$8,$Z$9,N79*$AI$9,$Z$10,N79*$AI$10,$Z$11,N79*$AI$11,$Z$12,N79*$AI$12,$Z$13,N79*$AI$13,$Z$14,N79*$AI$14,$Z$15,N79*$AI$15,$Z$16,N79*$AI$16,$Z$17,N79*$AI$17,$Z$18,N79*$AI$18,$Z$19,N79*$AI$19,$Z$20,N79*$AI$20,$Z$21,N79*$AI$21,$Z$22,N79*$AI$22,$Z$23,N79*$AI$23,$Z$24,N79*$AI$24,$Z$25,N79*$AI$25,$Z$26,N79*$AI$26,$Z$27,N79*$AI$27,$Z$28,N79*$AI$28,$Z$29,N79*$AI$29,$Z$30,N79*$AI$30,$Z$31,N79*$AI$31,$Z$32,N79*$AI$32,$Z$33,N79*$AI$33,$Z$34,N79*$AI$34,$Z$35,N79*$AI$35,$Z$36,N79*$AI$36,$Z$37,N79*$AI$37,$Z$38,N79*$AI$38,$Z$39,N79*$AI$39,$Z$40,N79*$AI$40,$Z$41,N79*$AI$41,$Z$42,N79*$AI$42,$Z$43,N79*$AI$43,$Z$44,N79*$AI$44,$Z$45,N79*$AI$45,$Z$46,N79*$AI$46,$Z$47,N79*$AI$47,$Z$48,N79*$AI$48,$Z$49,N79*$AI$49,$Z$50,N79*$AI$50,$Z$51,N79*$AI$51)</f>
        <v>0</v>
      </c>
      <c r="X79" s="5">
        <f>SUM(Tabella120581119312[[#This Row],[Quadrimestre nov22-feb23]:[Quadrimestre lug25-ott25]])</f>
        <v>0</v>
      </c>
      <c r="BT79" s="73"/>
      <c r="BU79" s="72" t="s">
        <v>267</v>
      </c>
      <c r="BV79" s="69" t="s">
        <v>268</v>
      </c>
      <c r="BW79" s="72" t="s">
        <v>224</v>
      </c>
      <c r="BX79" s="72"/>
      <c r="BY79" s="54"/>
      <c r="BZ79" s="52"/>
      <c r="CA79" s="52"/>
      <c r="CB79" s="52"/>
      <c r="CC79" s="52"/>
      <c r="CD79" s="52"/>
      <c r="CE79" s="52"/>
      <c r="CF79" s="52" t="s">
        <v>122</v>
      </c>
      <c r="CG79" s="52" t="s">
        <v>122</v>
      </c>
      <c r="CH79" s="52" t="s">
        <v>122</v>
      </c>
      <c r="CI79" s="52" t="s">
        <v>122</v>
      </c>
      <c r="CJ79" s="52" t="s">
        <v>122</v>
      </c>
      <c r="CK79" s="52" t="s">
        <v>122</v>
      </c>
      <c r="CL79" s="52"/>
      <c r="CM79" s="52"/>
      <c r="CN79" s="52"/>
      <c r="CO79" s="52"/>
      <c r="CP79" s="52"/>
      <c r="CQ79" s="52"/>
      <c r="CR79" s="66"/>
      <c r="CS79" s="53">
        <f>IF(BZ79="X",$DH79/COUNTA($BZ79:$CQ79),0) +  IF(CA79="X",$DH79/COUNTA($BZ79:$CQ79),0)</f>
        <v>0</v>
      </c>
      <c r="CT79" s="53">
        <f>IF(CB79="X",$DH79/COUNTA($BZ79:$CQ79),0) +  IF(CC79="X",$DH79/COUNTA($BZ79:$CQ79),0)</f>
        <v>0</v>
      </c>
      <c r="CU79" s="53">
        <f>IF(CD79="X",$DH79/COUNTA($BZ79:$CQ79),0) +  IF(CE79="X",$DH79/COUNTA($BZ79:$CQ79),0)</f>
        <v>0</v>
      </c>
      <c r="CV79" s="53">
        <f>IF(CF79="X",$DH79/COUNTA($BZ79:$CQ79),0) +  IF(CG79="X",$DH79/COUNTA($BZ79:$CQ79),0)</f>
        <v>0</v>
      </c>
      <c r="CW79" s="53">
        <f>IF(CH79="X",$DH79/COUNTA($BZ79:$CQ79),0) +  IF(CI79="X",$DH79/COUNTA($BZ79:$CQ79),0)</f>
        <v>0</v>
      </c>
      <c r="CX79" s="53">
        <f>IF(CJ79="X",$DH79/COUNTA($BZ79:$CQ79),0) +  IF(CK79="X",$DH79/COUNTA($BZ79:$CQ79),0)</f>
        <v>0</v>
      </c>
      <c r="CY79" s="53">
        <f>IF(CL79="X",$DH79/COUNTA($BZ79:$CQ79),0) +  IF(CM79="X",$DH79/COUNTA($BZ79:$CQ79),0)</f>
        <v>0</v>
      </c>
      <c r="CZ79" s="53">
        <f>IF(CN79="X",$DH79/COUNTA($BZ79:$CQ79),0) +  IF(CO79="X",$DH79/COUNTA($BZ79:$CQ79),0)</f>
        <v>0</v>
      </c>
      <c r="DA79" s="53">
        <f>IF(CP79="X",$DH79/COUNTA($BZ79:$CQ79),0) +  IF(CQ79="X",$DH79/COUNTA($BZ79:$CQ79),0)</f>
        <v>0</v>
      </c>
      <c r="DB79" s="67">
        <f>SUM(CS79:DA79)</f>
        <v>0</v>
      </c>
      <c r="DC79" s="57"/>
      <c r="DE79" s="66"/>
      <c r="DF79" s="106">
        <f t="shared" si="12"/>
        <v>0</v>
      </c>
      <c r="DG79" s="66"/>
      <c r="DH79" s="104">
        <f>DF79*UniPerugia!$B$4</f>
        <v>0</v>
      </c>
    </row>
    <row r="80" spans="2:112" ht="23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>
        <f>_xlfn.SWITCH($D$4:$D$800,$Z$4,F80*$AA$4,$Z$5,F80*$AA$5,$Z$6,F80*$AA$6,$Z$7,F80*$AA$7,$Z$8,F80*$AA$8,$Z$9,F80*$AA$9,$Z$10,F80*$AA$10,$Z$11,F80*$AA$11,$Z$12,F80*$AA$12,$Z$13,F80*$AA$13,$Z$14,F80*$AA$14,$Z$15,F80*$AA$15,$Z$16,F80*$AA$16,$Z$17,F80*$AA$17,$Z$18,F80*$AA$18,$Z$19,F80*$AA$19,$Z$20,F80*$AA$20,$Z$21,F80*$AA$21,$Z$22,F80*$AA$22,$Z$23,F80*$AA$23,$Z$24,F80*$AA$24,$Z$25,F80*$AA$25,$Z$26,F80*$AA$26,$Z$27,F80*$AA$27,$Z$28,F80*$AA$28,$Z$29,F80*$AA$29,$Z$30,F80*$AA$30,$Z$31,F80*$AA$31,$Z$32,F80*$AA$32,$Z$33,F80*$AA$33,$Z$34,F80*$AA$34,$Z$35,F80*$AA$35,$Z$36,F80*$AA$36,$Z$37,F80*$AA$37,$Z$38,F80*$AA$38,$Z$39,F80*$AA$39,$Z$40,F80*$AA$40,$Z$41,F80*$AA$41,$Z$42,F80*$AA$42,$Z$43,F80*$AA$43,$Z$44,F80*$AA$44,$Z$45,F80*$AA$45,$Z$46,F80*$AA$46,$Z$47,F80*$AA$47,$Z$48,F80*$AA$48,$Z$49,F80*$AA$49,$Z$50,F80*$AA$50,$Z$51,F80*$AA$51,)</f>
        <v>0</v>
      </c>
      <c r="P80" s="5">
        <f>_xlfn.SWITCH($D$4:$D$800,$Z$4,G80*$AB$4,$Z$5,G80*$AB$5,$Z$6,G80*$AB$6,$Z$7,G80*$AB$7,$Z$8,G80*$AB$8,$Z$9,G80*$AB$9,$Z$10,G80*$AB$10,$Z$11,G80*$AB$11,$Z$12,G80*$AB$12,$Z$13,G80*$AB$13,$Z$14,G80*$AB$14,$Z$15,G80*$AB$15,$Z$16,G80*$AB$16,$Z$17,G80*$AB$17,$Z$18,G80*$AB$18,$Z$19,G80*$AB$19,$Z$20,G80*$AB$20,$Z$21,G80*$AB$21,$Z$22,G80*$AB$22,$Z$23,G80*$AB$23,$Z$24,G80*$AB$24,$Z$25,G80*$AB$25,$Z$26,G80*$AB$26,$Z$27,G80*$AB$27,$Z$28,G80*$AB$28,$Z$29,G80*$AB$29,$Z$30,G80*$AB$30,$Z$31,G80*$AB$31,$Z$32,G80*$AB$32,$Z$33,G80*$AB$33,$Z$34,G80*$AB$34,$Z$35,G80*$AB$35,$Z$36,G80*$AB$36,$Z$37,G80*$AB$37,$Z$38,G80*$AB$38,$Z$39,G80*$AB$39,$Z$40,G80*$AB$40,$Z$41,G80*$AB$41,$Z$42,G80*$AB$42,$Z$43,G80*$AB$43,$Z$44,G80*$AB$44,$Z$45,G80*$AB$45,$Z$46,G80*$AB$46,$Z$47,G80*$AB$47,$Z$48,G80*$AB$48,$Z$49,G80*$AB$49,$Z$50,G80*$AB$50,$Z$51,G80*$AB$51,)</f>
        <v>0</v>
      </c>
      <c r="Q80" s="5">
        <f>_xlfn.SWITCH($D$4:$D$800,$Z$4,H80*$AC$4,$Z$5,H80*$AC$5,$Z$6,H80*$AC$6,$Z$7,H80*$AC$7,$Z$8,H80*$AC$8,$Z$9,H80*$AC$9,$Z$10,H80*$AC$10,$Z$11,H80*$AC$11,$Z$12,H80*$AC$12,$Z$13,H80*$AC$13,$Z$14,H80*$AC$14,$Z$15,H80*$AC$15,$Z$16,H80*$AC$16,$Z$17,H80*$AC$17,$Z$18,H80*$AC$18,$Z$19,H80*$AC$19,$Z$20,H80*$AC$20,$Z$21,H80*$AC$21,$Z$22,H80*$AC$22,$Z$23,H80*$AC$23,$Z$24,H80*$AC$24,$Z$25,H80*$AC$25,$Z$26,H80*$AC$26,$Z$27,H80*$AC$27,$Z$28,H80*$AC$28,$Z$29,H80*$AC$29,$Z$30,H80*$AC$30,$Z$31,H80*$AC$31,$Z$32,H80*$AC$32,$Z$33,H80*$AC$33,$Z$34,H80*$AC$34,$Z$35,H80*$AC$35,$Z$36,H80*$AC$36,$Z$37,H80*$AC$37,$Z$38,H80*$AC$38,$Z$39,H80*$AC$39,$Z$40,H80*$AC$40,$Z$41,H80*$AC$41,$Z$42,H80*$AC$42,$Z$43,H80*$AC$43,$Z$44,H80*$AC$44,$Z$45,H80*$AC$45,$Z$46,H80*$AC$46,$Z$47,H80*$AC$47,$Z$48,H80*$AC$48,$Z$49,H80*$AC$49,$Z$50,H80*$AC$50,$Z$51,H80*$AC$51)</f>
        <v>0</v>
      </c>
      <c r="R80" s="5">
        <f>_xlfn.SWITCH($D$4:$D$800,$Z$4,I80*$AD$4,$Z$5,I80*$AD$5,$Z$6,I80*$AD$6,$Z$7,I80*$AD$7,$Z$8,I80*$AD$8,$Z$9,I80*$AD$9,$Z$10,I80*$AD$10,$Z$11,I80*$AD$11,$Z$12,I80*$AD$12,$Z$13,I80*$AD$13,$Z$14,I80*$AD$14,$Z$15,I80*$AD$15,$Z$16,I80*$AD$16,$Z$17,I80*$AD$17,$Z$18,I80*$AD$18,$Z$19,I80*$AD$19,$Z$20,I80*$AD$20,$Z$21,I80*$AD$21,$Z$22,I80*$AD$22,$Z$23,I80*$AD$23,$Z$24,I80*$AD$24,$Z$25,I80*$AD$25,$Z$26,I80*$AD$26,$Z$27,I80*$AD$27,$Z$28,I80*$AD$28,$Z$29,I80*$AD$29,$Z$30,I80*$AD$30,$Z$31,I80*$AD$31,$Z$32,I80*$AD$32,$Z$33,I80*$AD$33,$Z$34,I80*$AD$34,$Z$35,I80*$AD$35,$Z$36,I80*$AD$36,$Z$37,I80*$AD$37,$Z$38,I80*$AD$38,$Z$39,I80*$AD$39,$Z$40,I80*$AD$40,$Z$41,I80*$AD$41,$Z$42,I80*$AD$42,$Z$43,I80*$AD$43,$Z$44,I80*$AD$44,$Z$45,I80*$AD$45,$Z$46,I80*$AD$46,$Z$47,I80*$AD$47,$Z$48,I80*$AD$48,$Z$49,I80*$AD$49,$Z$50,I80*$AD$50,$Z$51,I80*$AD$51)</f>
        <v>0</v>
      </c>
      <c r="S80" s="5">
        <f>_xlfn.SWITCH($D$4:$D$800,$Z$4,J80*$AE$4,$Z$5,J80*$AE$5,$Z$6,J80*$AE$6,$Z$7,J80*$AE$7,$Z$8,J80*$AE$8,$Z$9,J80*$AE$9,$Z$10,J80*$AE$10,$Z$11,J80*$AE$11,$Z$12,J80*$AE$12,$Z$13,J80*$AE$13,$Z$14,J80*$AE$14,$Z$15,J80*$AE$15,$Z$16,J80*$AE$16,$Z$17,J80*$AE$17,$Z$18,J80*$AE$18,$Z$19,J80*$AE$19,$Z$20,J80*$AE$20,$Z$21,J80*$AE$21,$Z$22,J80*$AE$22,$Z$23,J80*$AE$23,$Z$24,J80*$AE$24,$Z$25,J80*$AE$25,$Z$26,J80*$AE$26,$Z$27,J80*$AE$27,$Z$28,J80*$AE$28,$Z$29,J80*$AE$29,$Z$30,J80*$AE$30,$Z$31,J80*$AE$31,$Z$32,J80*$AE$32,$Z$33,J80*$AE$33,$Z$34,J80*$AE$34,$Z$35,J80*$AE$35,$Z$36,J80*$AE$36,$Z$37,J80*$AE$37,$Z$38,J80*$AE$38,$Z$39,J80*$AE$39,$Z$40,J80*$AE$40,$Z$41,J80*$AE$41,$Z$42,J80*$AE$42,$Z$43,J80*$AE$43,$Z$44,J80*$AE$44,$Z$45,J80*$AE$45,$Z$46,J80*$AE$46,$Z$47,J80*$AE$47,$Z$48,J80*$AE$48,$Z$49,J80*$AE$49,$Z$50,J80*$AE$50,$Z$51,J80*$AE$51)</f>
        <v>0</v>
      </c>
      <c r="T80" s="5">
        <f>_xlfn.SWITCH($D$4:$D$800,$Z$4,K80*$AF$4,$Z$5,K80*$AF$5,$Z$6,K80*$AF$6,$Z$7,K80*$AF$7,$Z$8,K80*$AF$8,$Z$9,K80*$AF$9,$Z$10,K80*$AF$10,$Z$11,K80*$AF$11,$Z$12,K80*$AF$12,$Z$13,K80*$AF$13,$Z$14,K80*$AF$14,$Z$15,K80*$AF$15,$Z$16,K80*$AF$16,$Z$17,K80*$AF$17,$Z$18,K80*$AF$18,$Z$19,K80*$AF$19,$Z$20,K80*$AF$20,$Z$21,K80*$AF$21,$Z$22,K80*$AF$22,$Z$23,K80*$AF$23,$Z$24,K80*$AF$24,$Z$25,K80*$AF$25,$Z$26,K80*$AF$26,$Z$27,K80*$AF$27,$Z$28,K80*$AF$28,$Z$29,K80*$AF$29,$Z$30,K80*$AF$30,$Z$31,K80*$AF$31,$Z$32,K80*$AF$32,$Z$33,K80*$AF$33,$Z$34,K80*$AF$34,$Z$35,K80*$AF$35,$Z$36,K80*$AF$36,$Z$37,K80*$AF$37,$Z$38,K80*$AF$38,$Z$39,K80*$AF$39,$Z$40,K80*$AF$40,$Z$41,K80*$AF$41,$Z$42,K80*$AF$42,$Z$43,K80*$AF$43,$Z$44,K80*$AF$44,$Z$45,K80*$AF$45,$Z$46,K80*$AF$46,$Z$47,K80*$AF$47,$Z$48,K80*$AF$48,$Z$49,K80*$AF$49,$Z$50,K80*$AF$50,$Z$51,K80*$AF$51)</f>
        <v>0</v>
      </c>
      <c r="U80" s="5">
        <f>_xlfn.SWITCH($D$4:$D$800,$Z$4,L80*$AG$4,$Z$5,L80*$AG$5,$Z$6,L80*$AG$6,$Z$7,L80*$AG$7,$Z$8,L80*$AG$8,$Z$9,L80*$AG$9,$Z$10,L80*$AG$10,$Z$11,L80*$AG$11,$Z$12,L80*$AG$12,$Z$13,L80*$AG$13,$Z$14,L80*$AG$14,$Z$15,L80*$AG$15,$Z$16,L80*$AG$16,$Z$17,L80*$AG$17,$Z$18,L80*$AG$18,$Z$19,L80*$AG$19,$Z$20,L80*$AG$20,$Z$21,L80*$AG$21,$Z$22,L80*$AG$22,$Z$23,L80*$AG$23,$Z$24,L80*$AG$24,$Z$25,L80*$AG$25,$Z$26,L80*$AG$26,$Z$27,L80*$AG$27,$Z$28,L80*$AG$28,$Z$29,L80*$AG$29,$Z$30,L80*$AG$30,$Z$31,L80*$AG$31,$Z$32,L80*$AG$32,$Z$33,L80*$AG$33,$Z$34,L80*$AG$34,$Z$35,L80*$AG$35,$Z$36,L80*$AG$36,$Z$37,L80*$AG$37,$Z$38,L80*$AG$38,$Z$39,L80*$AG$39,$Z$40,L80*$AG$40,$Z$41,L80*$AG$41,$Z$42,L80*$AG$42,$Z$43,L80*$AG$43,$Z$44,L80*$AG$44,$Z$45,L80*$AG$45,$Z$46,L80*$AG$46,$Z$47,L80*$AG$47,$Z$48,L80*$AG$48,$Z$49,L80*$AG$49,$Z$50,L80*$AG$50,$Z$51,L80*$AG$51)</f>
        <v>0</v>
      </c>
      <c r="V80" s="5">
        <f>_xlfn.SWITCH($D$4:$D$800,$Z$4,M80*$AH$4,$Z$5,M80*$AH$5,$Z$6,M80*$AH$6,$Z$7,M80*$AH$7,$Z$8,M80*$AH$8,$Z$9,M80*$AH$9,$Z$10,M80*$AH$10,$Z$11,M80*$AH$11,$Z$12,M80*$AH$12,$Z$13,M80*$AH$13,$Z$14,M80*$AH$14,$Z$15,M80*$AH$15,$Z$16,M80*$AH$16,$Z$17,M80*$AH$17,$Z$18,M80*$AH$18,$Z$19,M80*$AH$19,$Z$20,M80*$AH$20,$Z$21,M80*$AH$21,$Z$22,M80*$AH$22,$Z$23,M80*$AH$23,$Z$24,M80*$AH$24,$Z$25,M80*$AH$25,$Z$26,M80*$AH$26,$Z$27,M80*$AH$27,$Z$28,M80*$AH$28,$Z$29,M80*$AH$29,$Z$30,M80*$AH$30,$Z$31,M80*$AH$31,$Z$32,M80*$AH$32,$Z$33,M80*$AH$33,$Z$34,M80*$AH$34,$Z$35,M80*$AH$35,$Z$36,M80*$AH$36,$Z$37,M80*$AH$37,$Z$38,M80*$AH$38,$Z$39,M80*$AH$39,$Z$40,M80*$AH$40,$Z$41,M80*$AH$41,$Z$42,M80*$AH$42,$Z$43,M80*$AH$43,$Z$44,M80*$AH$44,$Z$45,M80*$AH$45,$Z$46,M80*$AH$46,$Z$47,M80*$AH$47,$Z$48,M80*$AH$48,$Z$49,M80*$AH$49,$Z$50,M80*$AH$50,$Z$51,M80*$AH$51)</f>
        <v>0</v>
      </c>
      <c r="W80" s="5">
        <f>_xlfn.SWITCH($D$4:$D$800,$Z$4,N80*$AI$4,$Z$5,N80*$AI$5,$Z$6,N80*$AI$6,$Z$7,N80*$AI$7,$Z$8,N80*$AI$8,$Z$9,N80*$AI$9,$Z$10,N80*$AI$10,$Z$11,N80*$AI$11,$Z$12,N80*$AI$12,$Z$13,N80*$AI$13,$Z$14,N80*$AI$14,$Z$15,N80*$AI$15,$Z$16,N80*$AI$16,$Z$17,N80*$AI$17,$Z$18,N80*$AI$18,$Z$19,N80*$AI$19,$Z$20,N80*$AI$20,$Z$21,N80*$AI$21,$Z$22,N80*$AI$22,$Z$23,N80*$AI$23,$Z$24,N80*$AI$24,$Z$25,N80*$AI$25,$Z$26,N80*$AI$26,$Z$27,N80*$AI$27,$Z$28,N80*$AI$28,$Z$29,N80*$AI$29,$Z$30,N80*$AI$30,$Z$31,N80*$AI$31,$Z$32,N80*$AI$32,$Z$33,N80*$AI$33,$Z$34,N80*$AI$34,$Z$35,N80*$AI$35,$Z$36,N80*$AI$36,$Z$37,N80*$AI$37,$Z$38,N80*$AI$38,$Z$39,N80*$AI$39,$Z$40,N80*$AI$40,$Z$41,N80*$AI$41,$Z$42,N80*$AI$42,$Z$43,N80*$AI$43,$Z$44,N80*$AI$44,$Z$45,N80*$AI$45,$Z$46,N80*$AI$46,$Z$47,N80*$AI$47,$Z$48,N80*$AI$48,$Z$49,N80*$AI$49,$Z$50,N80*$AI$50,$Z$51,N80*$AI$51)</f>
        <v>0</v>
      </c>
      <c r="X80" s="5">
        <f>SUM(Tabella120581119312[[#This Row],[Quadrimestre nov22-feb23]:[Quadrimestre lug25-ott25]])</f>
        <v>0</v>
      </c>
      <c r="BT80" s="73"/>
      <c r="BU80" s="72" t="s">
        <v>269</v>
      </c>
      <c r="BV80" s="69" t="s">
        <v>270</v>
      </c>
      <c r="BW80" s="72" t="s">
        <v>224</v>
      </c>
      <c r="BX80" s="72"/>
      <c r="BY80" s="54"/>
      <c r="BZ80" s="52"/>
      <c r="CA80" s="52"/>
      <c r="CB80" s="52"/>
      <c r="CC80" s="52"/>
      <c r="CD80" s="52"/>
      <c r="CE80" s="52"/>
      <c r="CF80" s="52" t="s">
        <v>122</v>
      </c>
      <c r="CG80" s="52" t="s">
        <v>122</v>
      </c>
      <c r="CH80" s="52" t="s">
        <v>122</v>
      </c>
      <c r="CI80" s="52" t="s">
        <v>122</v>
      </c>
      <c r="CJ80" s="52" t="s">
        <v>122</v>
      </c>
      <c r="CK80" s="52" t="s">
        <v>122</v>
      </c>
      <c r="CL80" s="52"/>
      <c r="CM80" s="52"/>
      <c r="CN80" s="52"/>
      <c r="CO80" s="52"/>
      <c r="CP80" s="52"/>
      <c r="CQ80" s="52"/>
      <c r="CR80" s="66"/>
      <c r="CS80" s="53">
        <f>IF(BZ80="X",$DH80/COUNTA($BZ80:$CQ80),0) +  IF(CA80="X",$DH80/COUNTA($BZ80:$CQ80),0)</f>
        <v>0</v>
      </c>
      <c r="CT80" s="53">
        <f>IF(CB80="X",$DH80/COUNTA($BZ80:$CQ80),0) +  IF(CC80="X",$DH80/COUNTA($BZ80:$CQ80),0)</f>
        <v>0</v>
      </c>
      <c r="CU80" s="53">
        <f>IF(CD80="X",$DH80/COUNTA($BZ80:$CQ80),0) +  IF(CE80="X",$DH80/COUNTA($BZ80:$CQ80),0)</f>
        <v>0</v>
      </c>
      <c r="CV80" s="53">
        <f>IF(CF80="X",$DH80/COUNTA($BZ80:$CQ80),0) +  IF(CG80="X",$DH80/COUNTA($BZ80:$CQ80),0)</f>
        <v>0</v>
      </c>
      <c r="CW80" s="53">
        <f>IF(CH80="X",$DH80/COUNTA($BZ80:$CQ80),0) +  IF(CI80="X",$DH80/COUNTA($BZ80:$CQ80),0)</f>
        <v>0</v>
      </c>
      <c r="CX80" s="53">
        <f>IF(CJ80="X",$DH80/COUNTA($BZ80:$CQ80),0) +  IF(CK80="X",$DH80/COUNTA($BZ80:$CQ80),0)</f>
        <v>0</v>
      </c>
      <c r="CY80" s="53">
        <f>IF(CL80="X",$DH80/COUNTA($BZ80:$CQ80),0) +  IF(CM80="X",$DH80/COUNTA($BZ80:$CQ80),0)</f>
        <v>0</v>
      </c>
      <c r="CZ80" s="53">
        <f>IF(CN80="X",$DH80/COUNTA($BZ80:$CQ80),0) +  IF(CO80="X",$DH80/COUNTA($BZ80:$CQ80),0)</f>
        <v>0</v>
      </c>
      <c r="DA80" s="53">
        <f>IF(CP80="X",$DH80/COUNTA($BZ80:$CQ80),0) +  IF(CQ80="X",$DH80/COUNTA($BZ80:$CQ80),0)</f>
        <v>0</v>
      </c>
      <c r="DB80" s="67">
        <f>SUM(CS80:DA80)</f>
        <v>0</v>
      </c>
      <c r="DC80" s="57"/>
      <c r="DE80" s="66"/>
      <c r="DF80" s="106">
        <f t="shared" si="12"/>
        <v>0</v>
      </c>
      <c r="DG80" s="66"/>
      <c r="DH80" s="104">
        <f>DF80*UniPerugia!$B$4</f>
        <v>0</v>
      </c>
    </row>
    <row r="81" spans="2:112" ht="23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f>_xlfn.SWITCH($D$4:$D$800,$Z$4,F81*$AA$4,$Z$5,F81*$AA$5,$Z$6,F81*$AA$6,$Z$7,F81*$AA$7,$Z$8,F81*$AA$8,$Z$9,F81*$AA$9,$Z$10,F81*$AA$10,$Z$11,F81*$AA$11,$Z$12,F81*$AA$12,$Z$13,F81*$AA$13,$Z$14,F81*$AA$14,$Z$15,F81*$AA$15,$Z$16,F81*$AA$16,$Z$17,F81*$AA$17,$Z$18,F81*$AA$18,$Z$19,F81*$AA$19,$Z$20,F81*$AA$20,$Z$21,F81*$AA$21,$Z$22,F81*$AA$22,$Z$23,F81*$AA$23,$Z$24,F81*$AA$24,$Z$25,F81*$AA$25,$Z$26,F81*$AA$26,$Z$27,F81*$AA$27,$Z$28,F81*$AA$28,$Z$29,F81*$AA$29,$Z$30,F81*$AA$30,$Z$31,F81*$AA$31,$Z$32,F81*$AA$32,$Z$33,F81*$AA$33,$Z$34,F81*$AA$34,$Z$35,F81*$AA$35,$Z$36,F81*$AA$36,$Z$37,F81*$AA$37,$Z$38,F81*$AA$38,$Z$39,F81*$AA$39,$Z$40,F81*$AA$40,$Z$41,F81*$AA$41,$Z$42,F81*$AA$42,$Z$43,F81*$AA$43,$Z$44,F81*$AA$44,$Z$45,F81*$AA$45,$Z$46,F81*$AA$46,$Z$47,F81*$AA$47,$Z$48,F81*$AA$48,$Z$49,F81*$AA$49,$Z$50,F81*$AA$50,$Z$51,F81*$AA$51,)</f>
        <v>0</v>
      </c>
      <c r="P81" s="5">
        <f>_xlfn.SWITCH($D$4:$D$800,$Z$4,G81*$AB$4,$Z$5,G81*$AB$5,$Z$6,G81*$AB$6,$Z$7,G81*$AB$7,$Z$8,G81*$AB$8,$Z$9,G81*$AB$9,$Z$10,G81*$AB$10,$Z$11,G81*$AB$11,$Z$12,G81*$AB$12,$Z$13,G81*$AB$13,$Z$14,G81*$AB$14,$Z$15,G81*$AB$15,$Z$16,G81*$AB$16,$Z$17,G81*$AB$17,$Z$18,G81*$AB$18,$Z$19,G81*$AB$19,$Z$20,G81*$AB$20,$Z$21,G81*$AB$21,$Z$22,G81*$AB$22,$Z$23,G81*$AB$23,$Z$24,G81*$AB$24,$Z$25,G81*$AB$25,$Z$26,G81*$AB$26,$Z$27,G81*$AB$27,$Z$28,G81*$AB$28,$Z$29,G81*$AB$29,$Z$30,G81*$AB$30,$Z$31,G81*$AB$31,$Z$32,G81*$AB$32,$Z$33,G81*$AB$33,$Z$34,G81*$AB$34,$Z$35,G81*$AB$35,$Z$36,G81*$AB$36,$Z$37,G81*$AB$37,$Z$38,G81*$AB$38,$Z$39,G81*$AB$39,$Z$40,G81*$AB$40,$Z$41,G81*$AB$41,$Z$42,G81*$AB$42,$Z$43,G81*$AB$43,$Z$44,G81*$AB$44,$Z$45,G81*$AB$45,$Z$46,G81*$AB$46,$Z$47,G81*$AB$47,$Z$48,G81*$AB$48,$Z$49,G81*$AB$49,$Z$50,G81*$AB$50,$Z$51,G81*$AB$51,)</f>
        <v>0</v>
      </c>
      <c r="Q81" s="5">
        <f>_xlfn.SWITCH($D$4:$D$800,$Z$4,H81*$AC$4,$Z$5,H81*$AC$5,$Z$6,H81*$AC$6,$Z$7,H81*$AC$7,$Z$8,H81*$AC$8,$Z$9,H81*$AC$9,$Z$10,H81*$AC$10,$Z$11,H81*$AC$11,$Z$12,H81*$AC$12,$Z$13,H81*$AC$13,$Z$14,H81*$AC$14,$Z$15,H81*$AC$15,$Z$16,H81*$AC$16,$Z$17,H81*$AC$17,$Z$18,H81*$AC$18,$Z$19,H81*$AC$19,$Z$20,H81*$AC$20,$Z$21,H81*$AC$21,$Z$22,H81*$AC$22,$Z$23,H81*$AC$23,$Z$24,H81*$AC$24,$Z$25,H81*$AC$25,$Z$26,H81*$AC$26,$Z$27,H81*$AC$27,$Z$28,H81*$AC$28,$Z$29,H81*$AC$29,$Z$30,H81*$AC$30,$Z$31,H81*$AC$31,$Z$32,H81*$AC$32,$Z$33,H81*$AC$33,$Z$34,H81*$AC$34,$Z$35,H81*$AC$35,$Z$36,H81*$AC$36,$Z$37,H81*$AC$37,$Z$38,H81*$AC$38,$Z$39,H81*$AC$39,$Z$40,H81*$AC$40,$Z$41,H81*$AC$41,$Z$42,H81*$AC$42,$Z$43,H81*$AC$43,$Z$44,H81*$AC$44,$Z$45,H81*$AC$45,$Z$46,H81*$AC$46,$Z$47,H81*$AC$47,$Z$48,H81*$AC$48,$Z$49,H81*$AC$49,$Z$50,H81*$AC$50,$Z$51,H81*$AC$51)</f>
        <v>0</v>
      </c>
      <c r="R81" s="5">
        <f>_xlfn.SWITCH($D$4:$D$800,$Z$4,I81*$AD$4,$Z$5,I81*$AD$5,$Z$6,I81*$AD$6,$Z$7,I81*$AD$7,$Z$8,I81*$AD$8,$Z$9,I81*$AD$9,$Z$10,I81*$AD$10,$Z$11,I81*$AD$11,$Z$12,I81*$AD$12,$Z$13,I81*$AD$13,$Z$14,I81*$AD$14,$Z$15,I81*$AD$15,$Z$16,I81*$AD$16,$Z$17,I81*$AD$17,$Z$18,I81*$AD$18,$Z$19,I81*$AD$19,$Z$20,I81*$AD$20,$Z$21,I81*$AD$21,$Z$22,I81*$AD$22,$Z$23,I81*$AD$23,$Z$24,I81*$AD$24,$Z$25,I81*$AD$25,$Z$26,I81*$AD$26,$Z$27,I81*$AD$27,$Z$28,I81*$AD$28,$Z$29,I81*$AD$29,$Z$30,I81*$AD$30,$Z$31,I81*$AD$31,$Z$32,I81*$AD$32,$Z$33,I81*$AD$33,$Z$34,I81*$AD$34,$Z$35,I81*$AD$35,$Z$36,I81*$AD$36,$Z$37,I81*$AD$37,$Z$38,I81*$AD$38,$Z$39,I81*$AD$39,$Z$40,I81*$AD$40,$Z$41,I81*$AD$41,$Z$42,I81*$AD$42,$Z$43,I81*$AD$43,$Z$44,I81*$AD$44,$Z$45,I81*$AD$45,$Z$46,I81*$AD$46,$Z$47,I81*$AD$47,$Z$48,I81*$AD$48,$Z$49,I81*$AD$49,$Z$50,I81*$AD$50,$Z$51,I81*$AD$51)</f>
        <v>0</v>
      </c>
      <c r="S81" s="5">
        <f>_xlfn.SWITCH($D$4:$D$800,$Z$4,J81*$AE$4,$Z$5,J81*$AE$5,$Z$6,J81*$AE$6,$Z$7,J81*$AE$7,$Z$8,J81*$AE$8,$Z$9,J81*$AE$9,$Z$10,J81*$AE$10,$Z$11,J81*$AE$11,$Z$12,J81*$AE$12,$Z$13,J81*$AE$13,$Z$14,J81*$AE$14,$Z$15,J81*$AE$15,$Z$16,J81*$AE$16,$Z$17,J81*$AE$17,$Z$18,J81*$AE$18,$Z$19,J81*$AE$19,$Z$20,J81*$AE$20,$Z$21,J81*$AE$21,$Z$22,J81*$AE$22,$Z$23,J81*$AE$23,$Z$24,J81*$AE$24,$Z$25,J81*$AE$25,$Z$26,J81*$AE$26,$Z$27,J81*$AE$27,$Z$28,J81*$AE$28,$Z$29,J81*$AE$29,$Z$30,J81*$AE$30,$Z$31,J81*$AE$31,$Z$32,J81*$AE$32,$Z$33,J81*$AE$33,$Z$34,J81*$AE$34,$Z$35,J81*$AE$35,$Z$36,J81*$AE$36,$Z$37,J81*$AE$37,$Z$38,J81*$AE$38,$Z$39,J81*$AE$39,$Z$40,J81*$AE$40,$Z$41,J81*$AE$41,$Z$42,J81*$AE$42,$Z$43,J81*$AE$43,$Z$44,J81*$AE$44,$Z$45,J81*$AE$45,$Z$46,J81*$AE$46,$Z$47,J81*$AE$47,$Z$48,J81*$AE$48,$Z$49,J81*$AE$49,$Z$50,J81*$AE$50,$Z$51,J81*$AE$51)</f>
        <v>0</v>
      </c>
      <c r="T81" s="5">
        <f>_xlfn.SWITCH($D$4:$D$800,$Z$4,K81*$AF$4,$Z$5,K81*$AF$5,$Z$6,K81*$AF$6,$Z$7,K81*$AF$7,$Z$8,K81*$AF$8,$Z$9,K81*$AF$9,$Z$10,K81*$AF$10,$Z$11,K81*$AF$11,$Z$12,K81*$AF$12,$Z$13,K81*$AF$13,$Z$14,K81*$AF$14,$Z$15,K81*$AF$15,$Z$16,K81*$AF$16,$Z$17,K81*$AF$17,$Z$18,K81*$AF$18,$Z$19,K81*$AF$19,$Z$20,K81*$AF$20,$Z$21,K81*$AF$21,$Z$22,K81*$AF$22,$Z$23,K81*$AF$23,$Z$24,K81*$AF$24,$Z$25,K81*$AF$25,$Z$26,K81*$AF$26,$Z$27,K81*$AF$27,$Z$28,K81*$AF$28,$Z$29,K81*$AF$29,$Z$30,K81*$AF$30,$Z$31,K81*$AF$31,$Z$32,K81*$AF$32,$Z$33,K81*$AF$33,$Z$34,K81*$AF$34,$Z$35,K81*$AF$35,$Z$36,K81*$AF$36,$Z$37,K81*$AF$37,$Z$38,K81*$AF$38,$Z$39,K81*$AF$39,$Z$40,K81*$AF$40,$Z$41,K81*$AF$41,$Z$42,K81*$AF$42,$Z$43,K81*$AF$43,$Z$44,K81*$AF$44,$Z$45,K81*$AF$45,$Z$46,K81*$AF$46,$Z$47,K81*$AF$47,$Z$48,K81*$AF$48,$Z$49,K81*$AF$49,$Z$50,K81*$AF$50,$Z$51,K81*$AF$51)</f>
        <v>0</v>
      </c>
      <c r="U81" s="5">
        <f>_xlfn.SWITCH($D$4:$D$800,$Z$4,L81*$AG$4,$Z$5,L81*$AG$5,$Z$6,L81*$AG$6,$Z$7,L81*$AG$7,$Z$8,L81*$AG$8,$Z$9,L81*$AG$9,$Z$10,L81*$AG$10,$Z$11,L81*$AG$11,$Z$12,L81*$AG$12,$Z$13,L81*$AG$13,$Z$14,L81*$AG$14,$Z$15,L81*$AG$15,$Z$16,L81*$AG$16,$Z$17,L81*$AG$17,$Z$18,L81*$AG$18,$Z$19,L81*$AG$19,$Z$20,L81*$AG$20,$Z$21,L81*$AG$21,$Z$22,L81*$AG$22,$Z$23,L81*$AG$23,$Z$24,L81*$AG$24,$Z$25,L81*$AG$25,$Z$26,L81*$AG$26,$Z$27,L81*$AG$27,$Z$28,L81*$AG$28,$Z$29,L81*$AG$29,$Z$30,L81*$AG$30,$Z$31,L81*$AG$31,$Z$32,L81*$AG$32,$Z$33,L81*$AG$33,$Z$34,L81*$AG$34,$Z$35,L81*$AG$35,$Z$36,L81*$AG$36,$Z$37,L81*$AG$37,$Z$38,L81*$AG$38,$Z$39,L81*$AG$39,$Z$40,L81*$AG$40,$Z$41,L81*$AG$41,$Z$42,L81*$AG$42,$Z$43,L81*$AG$43,$Z$44,L81*$AG$44,$Z$45,L81*$AG$45,$Z$46,L81*$AG$46,$Z$47,L81*$AG$47,$Z$48,L81*$AG$48,$Z$49,L81*$AG$49,$Z$50,L81*$AG$50,$Z$51,L81*$AG$51)</f>
        <v>0</v>
      </c>
      <c r="V81" s="5">
        <f>_xlfn.SWITCH($D$4:$D$800,$Z$4,M81*$AH$4,$Z$5,M81*$AH$5,$Z$6,M81*$AH$6,$Z$7,M81*$AH$7,$Z$8,M81*$AH$8,$Z$9,M81*$AH$9,$Z$10,M81*$AH$10,$Z$11,M81*$AH$11,$Z$12,M81*$AH$12,$Z$13,M81*$AH$13,$Z$14,M81*$AH$14,$Z$15,M81*$AH$15,$Z$16,M81*$AH$16,$Z$17,M81*$AH$17,$Z$18,M81*$AH$18,$Z$19,M81*$AH$19,$Z$20,M81*$AH$20,$Z$21,M81*$AH$21,$Z$22,M81*$AH$22,$Z$23,M81*$AH$23,$Z$24,M81*$AH$24,$Z$25,M81*$AH$25,$Z$26,M81*$AH$26,$Z$27,M81*$AH$27,$Z$28,M81*$AH$28,$Z$29,M81*$AH$29,$Z$30,M81*$AH$30,$Z$31,M81*$AH$31,$Z$32,M81*$AH$32,$Z$33,M81*$AH$33,$Z$34,M81*$AH$34,$Z$35,M81*$AH$35,$Z$36,M81*$AH$36,$Z$37,M81*$AH$37,$Z$38,M81*$AH$38,$Z$39,M81*$AH$39,$Z$40,M81*$AH$40,$Z$41,M81*$AH$41,$Z$42,M81*$AH$42,$Z$43,M81*$AH$43,$Z$44,M81*$AH$44,$Z$45,M81*$AH$45,$Z$46,M81*$AH$46,$Z$47,M81*$AH$47,$Z$48,M81*$AH$48,$Z$49,M81*$AH$49,$Z$50,M81*$AH$50,$Z$51,M81*$AH$51)</f>
        <v>0</v>
      </c>
      <c r="W81" s="5">
        <f>_xlfn.SWITCH($D$4:$D$800,$Z$4,N81*$AI$4,$Z$5,N81*$AI$5,$Z$6,N81*$AI$6,$Z$7,N81*$AI$7,$Z$8,N81*$AI$8,$Z$9,N81*$AI$9,$Z$10,N81*$AI$10,$Z$11,N81*$AI$11,$Z$12,N81*$AI$12,$Z$13,N81*$AI$13,$Z$14,N81*$AI$14,$Z$15,N81*$AI$15,$Z$16,N81*$AI$16,$Z$17,N81*$AI$17,$Z$18,N81*$AI$18,$Z$19,N81*$AI$19,$Z$20,N81*$AI$20,$Z$21,N81*$AI$21,$Z$22,N81*$AI$22,$Z$23,N81*$AI$23,$Z$24,N81*$AI$24,$Z$25,N81*$AI$25,$Z$26,N81*$AI$26,$Z$27,N81*$AI$27,$Z$28,N81*$AI$28,$Z$29,N81*$AI$29,$Z$30,N81*$AI$30,$Z$31,N81*$AI$31,$Z$32,N81*$AI$32,$Z$33,N81*$AI$33,$Z$34,N81*$AI$34,$Z$35,N81*$AI$35,$Z$36,N81*$AI$36,$Z$37,N81*$AI$37,$Z$38,N81*$AI$38,$Z$39,N81*$AI$39,$Z$40,N81*$AI$40,$Z$41,N81*$AI$41,$Z$42,N81*$AI$42,$Z$43,N81*$AI$43,$Z$44,N81*$AI$44,$Z$45,N81*$AI$45,$Z$46,N81*$AI$46,$Z$47,N81*$AI$47,$Z$48,N81*$AI$48,$Z$49,N81*$AI$49,$Z$50,N81*$AI$50,$Z$51,N81*$AI$51)</f>
        <v>0</v>
      </c>
      <c r="X81" s="5">
        <f>SUM(Tabella120581119312[[#This Row],[Quadrimestre nov22-feb23]:[Quadrimestre lug25-ott25]])</f>
        <v>0</v>
      </c>
      <c r="BT81" s="73"/>
      <c r="BU81" s="70" t="s">
        <v>271</v>
      </c>
      <c r="BV81" s="73"/>
      <c r="BW81" s="72" t="s">
        <v>224</v>
      </c>
      <c r="BX81" s="70"/>
      <c r="BY81" s="54"/>
      <c r="BZ81" s="52"/>
      <c r="CA81" s="52"/>
      <c r="CB81" s="52"/>
      <c r="CC81" s="52"/>
      <c r="CD81" s="52"/>
      <c r="CE81" s="52"/>
      <c r="CF81" s="53"/>
      <c r="CG81" s="53"/>
      <c r="CH81" s="53"/>
      <c r="CI81" s="52"/>
      <c r="CJ81" s="52"/>
      <c r="CK81" s="52"/>
      <c r="CL81" s="52"/>
      <c r="CM81" s="52"/>
      <c r="CN81" s="52"/>
      <c r="CO81" s="52"/>
      <c r="CP81" s="52"/>
      <c r="CQ81" s="52"/>
      <c r="CR81" s="66"/>
      <c r="CS81" s="53">
        <f>IF(BZ81="X",$DH81/COUNTA($BZ81:$CQ81),0) +  IF(CA81="X",$DH81/COUNTA($BZ81:$CQ81),0)</f>
        <v>0</v>
      </c>
      <c r="CT81" s="53">
        <f>IF(CB81="X",$DH81/COUNTA($BZ81:$CQ81),0) +  IF(CC81="X",$DH81/COUNTA($BZ81:$CQ81),0)</f>
        <v>0</v>
      </c>
      <c r="CU81" s="53">
        <f>IF(CD81="X",$DH81/COUNTA($BZ81:$CQ81),0) +  IF(CE81="X",$DH81/COUNTA($BZ81:$CQ81),0)</f>
        <v>0</v>
      </c>
      <c r="CV81" s="53">
        <f>IF(CF81="X",$DH81/COUNTA($BZ81:$CQ81),0) +  IF(CG81="X",$DH81/COUNTA($BZ81:$CQ81),0)</f>
        <v>0</v>
      </c>
      <c r="CW81" s="53">
        <f>IF(CH81="X",$DH81/COUNTA($BZ81:$CQ81),0) +  IF(CI81="X",$DH81/COUNTA($BZ81:$CQ81),0)</f>
        <v>0</v>
      </c>
      <c r="CX81" s="53">
        <f>IF(CJ81="X",$DH81/COUNTA($BZ81:$CQ81),0) +  IF(CK81="X",$DH81/COUNTA($BZ81:$CQ81),0)</f>
        <v>0</v>
      </c>
      <c r="CY81" s="53">
        <f>IF(CL81="X",$DH81/COUNTA($BZ81:$CQ81),0) +  IF(CM81="X",$DH81/COUNTA($BZ81:$CQ81),0)</f>
        <v>0</v>
      </c>
      <c r="CZ81" s="53">
        <f>IF(CN81="X",$DH81/COUNTA($BZ81:$CQ81),0) +  IF(CO81="X",$DH81/COUNTA($BZ81:$CQ81),0)</f>
        <v>0</v>
      </c>
      <c r="DA81" s="53">
        <f>IF(CP81="X",$DH81/COUNTA($BZ81:$CQ81),0) +  IF(CQ81="X",$DH81/COUNTA($BZ81:$CQ81),0)</f>
        <v>0</v>
      </c>
      <c r="DB81" s="67">
        <f>SUM(CS81:DA81)</f>
        <v>0</v>
      </c>
      <c r="DC81" s="57"/>
      <c r="DE81" s="66"/>
      <c r="DF81" s="106">
        <f t="shared" si="12"/>
        <v>0</v>
      </c>
      <c r="DG81" s="66"/>
      <c r="DH81" s="104">
        <f>DF81*UniPerugia!$B$4</f>
        <v>0</v>
      </c>
    </row>
    <row r="82" spans="2:112" ht="23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>
        <f>_xlfn.SWITCH($D$4:$D$800,$Z$4,F82*$AA$4,$Z$5,F82*$AA$5,$Z$6,F82*$AA$6,$Z$7,F82*$AA$7,$Z$8,F82*$AA$8,$Z$9,F82*$AA$9,$Z$10,F82*$AA$10,$Z$11,F82*$AA$11,$Z$12,F82*$AA$12,$Z$13,F82*$AA$13,$Z$14,F82*$AA$14,$Z$15,F82*$AA$15,$Z$16,F82*$AA$16,$Z$17,F82*$AA$17,$Z$18,F82*$AA$18,$Z$19,F82*$AA$19,$Z$20,F82*$AA$20,$Z$21,F82*$AA$21,$Z$22,F82*$AA$22,$Z$23,F82*$AA$23,$Z$24,F82*$AA$24,$Z$25,F82*$AA$25,$Z$26,F82*$AA$26,$Z$27,F82*$AA$27,$Z$28,F82*$AA$28,$Z$29,F82*$AA$29,$Z$30,F82*$AA$30,$Z$31,F82*$AA$31,$Z$32,F82*$AA$32,$Z$33,F82*$AA$33,$Z$34,F82*$AA$34,$Z$35,F82*$AA$35,$Z$36,F82*$AA$36,$Z$37,F82*$AA$37,$Z$38,F82*$AA$38,$Z$39,F82*$AA$39,$Z$40,F82*$AA$40,$Z$41,F82*$AA$41,$Z$42,F82*$AA$42,$Z$43,F82*$AA$43,$Z$44,F82*$AA$44,$Z$45,F82*$AA$45,$Z$46,F82*$AA$46,$Z$47,F82*$AA$47,$Z$48,F82*$AA$48,$Z$49,F82*$AA$49,$Z$50,F82*$AA$50,$Z$51,F82*$AA$51,)</f>
        <v>0</v>
      </c>
      <c r="P82" s="5">
        <f>_xlfn.SWITCH($D$4:$D$800,$Z$4,G82*$AB$4,$Z$5,G82*$AB$5,$Z$6,G82*$AB$6,$Z$7,G82*$AB$7,$Z$8,G82*$AB$8,$Z$9,G82*$AB$9,$Z$10,G82*$AB$10,$Z$11,G82*$AB$11,$Z$12,G82*$AB$12,$Z$13,G82*$AB$13,$Z$14,G82*$AB$14,$Z$15,G82*$AB$15,$Z$16,G82*$AB$16,$Z$17,G82*$AB$17,$Z$18,G82*$AB$18,$Z$19,G82*$AB$19,$Z$20,G82*$AB$20,$Z$21,G82*$AB$21,$Z$22,G82*$AB$22,$Z$23,G82*$AB$23,$Z$24,G82*$AB$24,$Z$25,G82*$AB$25,$Z$26,G82*$AB$26,$Z$27,G82*$AB$27,$Z$28,G82*$AB$28,$Z$29,G82*$AB$29,$Z$30,G82*$AB$30,$Z$31,G82*$AB$31,$Z$32,G82*$AB$32,$Z$33,G82*$AB$33,$Z$34,G82*$AB$34,$Z$35,G82*$AB$35,$Z$36,G82*$AB$36,$Z$37,G82*$AB$37,$Z$38,G82*$AB$38,$Z$39,G82*$AB$39,$Z$40,G82*$AB$40,$Z$41,G82*$AB$41,$Z$42,G82*$AB$42,$Z$43,G82*$AB$43,$Z$44,G82*$AB$44,$Z$45,G82*$AB$45,$Z$46,G82*$AB$46,$Z$47,G82*$AB$47,$Z$48,G82*$AB$48,$Z$49,G82*$AB$49,$Z$50,G82*$AB$50,$Z$51,G82*$AB$51,)</f>
        <v>0</v>
      </c>
      <c r="Q82" s="5">
        <f>_xlfn.SWITCH($D$4:$D$800,$Z$4,H82*$AC$4,$Z$5,H82*$AC$5,$Z$6,H82*$AC$6,$Z$7,H82*$AC$7,$Z$8,H82*$AC$8,$Z$9,H82*$AC$9,$Z$10,H82*$AC$10,$Z$11,H82*$AC$11,$Z$12,H82*$AC$12,$Z$13,H82*$AC$13,$Z$14,H82*$AC$14,$Z$15,H82*$AC$15,$Z$16,H82*$AC$16,$Z$17,H82*$AC$17,$Z$18,H82*$AC$18,$Z$19,H82*$AC$19,$Z$20,H82*$AC$20,$Z$21,H82*$AC$21,$Z$22,H82*$AC$22,$Z$23,H82*$AC$23,$Z$24,H82*$AC$24,$Z$25,H82*$AC$25,$Z$26,H82*$AC$26,$Z$27,H82*$AC$27,$Z$28,H82*$AC$28,$Z$29,H82*$AC$29,$Z$30,H82*$AC$30,$Z$31,H82*$AC$31,$Z$32,H82*$AC$32,$Z$33,H82*$AC$33,$Z$34,H82*$AC$34,$Z$35,H82*$AC$35,$Z$36,H82*$AC$36,$Z$37,H82*$AC$37,$Z$38,H82*$AC$38,$Z$39,H82*$AC$39,$Z$40,H82*$AC$40,$Z$41,H82*$AC$41,$Z$42,H82*$AC$42,$Z$43,H82*$AC$43,$Z$44,H82*$AC$44,$Z$45,H82*$AC$45,$Z$46,H82*$AC$46,$Z$47,H82*$AC$47,$Z$48,H82*$AC$48,$Z$49,H82*$AC$49,$Z$50,H82*$AC$50,$Z$51,H82*$AC$51)</f>
        <v>0</v>
      </c>
      <c r="R82" s="5">
        <f>_xlfn.SWITCH($D$4:$D$800,$Z$4,I82*$AD$4,$Z$5,I82*$AD$5,$Z$6,I82*$AD$6,$Z$7,I82*$AD$7,$Z$8,I82*$AD$8,$Z$9,I82*$AD$9,$Z$10,I82*$AD$10,$Z$11,I82*$AD$11,$Z$12,I82*$AD$12,$Z$13,I82*$AD$13,$Z$14,I82*$AD$14,$Z$15,I82*$AD$15,$Z$16,I82*$AD$16,$Z$17,I82*$AD$17,$Z$18,I82*$AD$18,$Z$19,I82*$AD$19,$Z$20,I82*$AD$20,$Z$21,I82*$AD$21,$Z$22,I82*$AD$22,$Z$23,I82*$AD$23,$Z$24,I82*$AD$24,$Z$25,I82*$AD$25,$Z$26,I82*$AD$26,$Z$27,I82*$AD$27,$Z$28,I82*$AD$28,$Z$29,I82*$AD$29,$Z$30,I82*$AD$30,$Z$31,I82*$AD$31,$Z$32,I82*$AD$32,$Z$33,I82*$AD$33,$Z$34,I82*$AD$34,$Z$35,I82*$AD$35,$Z$36,I82*$AD$36,$Z$37,I82*$AD$37,$Z$38,I82*$AD$38,$Z$39,I82*$AD$39,$Z$40,I82*$AD$40,$Z$41,I82*$AD$41,$Z$42,I82*$AD$42,$Z$43,I82*$AD$43,$Z$44,I82*$AD$44,$Z$45,I82*$AD$45,$Z$46,I82*$AD$46,$Z$47,I82*$AD$47,$Z$48,I82*$AD$48,$Z$49,I82*$AD$49,$Z$50,I82*$AD$50,$Z$51,I82*$AD$51)</f>
        <v>0</v>
      </c>
      <c r="S82" s="5">
        <f>_xlfn.SWITCH($D$4:$D$800,$Z$4,J82*$AE$4,$Z$5,J82*$AE$5,$Z$6,J82*$AE$6,$Z$7,J82*$AE$7,$Z$8,J82*$AE$8,$Z$9,J82*$AE$9,$Z$10,J82*$AE$10,$Z$11,J82*$AE$11,$Z$12,J82*$AE$12,$Z$13,J82*$AE$13,$Z$14,J82*$AE$14,$Z$15,J82*$AE$15,$Z$16,J82*$AE$16,$Z$17,J82*$AE$17,$Z$18,J82*$AE$18,$Z$19,J82*$AE$19,$Z$20,J82*$AE$20,$Z$21,J82*$AE$21,$Z$22,J82*$AE$22,$Z$23,J82*$AE$23,$Z$24,J82*$AE$24,$Z$25,J82*$AE$25,$Z$26,J82*$AE$26,$Z$27,J82*$AE$27,$Z$28,J82*$AE$28,$Z$29,J82*$AE$29,$Z$30,J82*$AE$30,$Z$31,J82*$AE$31,$Z$32,J82*$AE$32,$Z$33,J82*$AE$33,$Z$34,J82*$AE$34,$Z$35,J82*$AE$35,$Z$36,J82*$AE$36,$Z$37,J82*$AE$37,$Z$38,J82*$AE$38,$Z$39,J82*$AE$39,$Z$40,J82*$AE$40,$Z$41,J82*$AE$41,$Z$42,J82*$AE$42,$Z$43,J82*$AE$43,$Z$44,J82*$AE$44,$Z$45,J82*$AE$45,$Z$46,J82*$AE$46,$Z$47,J82*$AE$47,$Z$48,J82*$AE$48,$Z$49,J82*$AE$49,$Z$50,J82*$AE$50,$Z$51,J82*$AE$51)</f>
        <v>0</v>
      </c>
      <c r="T82" s="5">
        <f>_xlfn.SWITCH($D$4:$D$800,$Z$4,K82*$AF$4,$Z$5,K82*$AF$5,$Z$6,K82*$AF$6,$Z$7,K82*$AF$7,$Z$8,K82*$AF$8,$Z$9,K82*$AF$9,$Z$10,K82*$AF$10,$Z$11,K82*$AF$11,$Z$12,K82*$AF$12,$Z$13,K82*$AF$13,$Z$14,K82*$AF$14,$Z$15,K82*$AF$15,$Z$16,K82*$AF$16,$Z$17,K82*$AF$17,$Z$18,K82*$AF$18,$Z$19,K82*$AF$19,$Z$20,K82*$AF$20,$Z$21,K82*$AF$21,$Z$22,K82*$AF$22,$Z$23,K82*$AF$23,$Z$24,K82*$AF$24,$Z$25,K82*$AF$25,$Z$26,K82*$AF$26,$Z$27,K82*$AF$27,$Z$28,K82*$AF$28,$Z$29,K82*$AF$29,$Z$30,K82*$AF$30,$Z$31,K82*$AF$31,$Z$32,K82*$AF$32,$Z$33,K82*$AF$33,$Z$34,K82*$AF$34,$Z$35,K82*$AF$35,$Z$36,K82*$AF$36,$Z$37,K82*$AF$37,$Z$38,K82*$AF$38,$Z$39,K82*$AF$39,$Z$40,K82*$AF$40,$Z$41,K82*$AF$41,$Z$42,K82*$AF$42,$Z$43,K82*$AF$43,$Z$44,K82*$AF$44,$Z$45,K82*$AF$45,$Z$46,K82*$AF$46,$Z$47,K82*$AF$47,$Z$48,K82*$AF$48,$Z$49,K82*$AF$49,$Z$50,K82*$AF$50,$Z$51,K82*$AF$51)</f>
        <v>0</v>
      </c>
      <c r="U82" s="5">
        <f>_xlfn.SWITCH($D$4:$D$800,$Z$4,L82*$AG$4,$Z$5,L82*$AG$5,$Z$6,L82*$AG$6,$Z$7,L82*$AG$7,$Z$8,L82*$AG$8,$Z$9,L82*$AG$9,$Z$10,L82*$AG$10,$Z$11,L82*$AG$11,$Z$12,L82*$AG$12,$Z$13,L82*$AG$13,$Z$14,L82*$AG$14,$Z$15,L82*$AG$15,$Z$16,L82*$AG$16,$Z$17,L82*$AG$17,$Z$18,L82*$AG$18,$Z$19,L82*$AG$19,$Z$20,L82*$AG$20,$Z$21,L82*$AG$21,$Z$22,L82*$AG$22,$Z$23,L82*$AG$23,$Z$24,L82*$AG$24,$Z$25,L82*$AG$25,$Z$26,L82*$AG$26,$Z$27,L82*$AG$27,$Z$28,L82*$AG$28,$Z$29,L82*$AG$29,$Z$30,L82*$AG$30,$Z$31,L82*$AG$31,$Z$32,L82*$AG$32,$Z$33,L82*$AG$33,$Z$34,L82*$AG$34,$Z$35,L82*$AG$35,$Z$36,L82*$AG$36,$Z$37,L82*$AG$37,$Z$38,L82*$AG$38,$Z$39,L82*$AG$39,$Z$40,L82*$AG$40,$Z$41,L82*$AG$41,$Z$42,L82*$AG$42,$Z$43,L82*$AG$43,$Z$44,L82*$AG$44,$Z$45,L82*$AG$45,$Z$46,L82*$AG$46,$Z$47,L82*$AG$47,$Z$48,L82*$AG$48,$Z$49,L82*$AG$49,$Z$50,L82*$AG$50,$Z$51,L82*$AG$51)</f>
        <v>0</v>
      </c>
      <c r="V82" s="5">
        <f>_xlfn.SWITCH($D$4:$D$800,$Z$4,M82*$AH$4,$Z$5,M82*$AH$5,$Z$6,M82*$AH$6,$Z$7,M82*$AH$7,$Z$8,M82*$AH$8,$Z$9,M82*$AH$9,$Z$10,M82*$AH$10,$Z$11,M82*$AH$11,$Z$12,M82*$AH$12,$Z$13,M82*$AH$13,$Z$14,M82*$AH$14,$Z$15,M82*$AH$15,$Z$16,M82*$AH$16,$Z$17,M82*$AH$17,$Z$18,M82*$AH$18,$Z$19,M82*$AH$19,$Z$20,M82*$AH$20,$Z$21,M82*$AH$21,$Z$22,M82*$AH$22,$Z$23,M82*$AH$23,$Z$24,M82*$AH$24,$Z$25,M82*$AH$25,$Z$26,M82*$AH$26,$Z$27,M82*$AH$27,$Z$28,M82*$AH$28,$Z$29,M82*$AH$29,$Z$30,M82*$AH$30,$Z$31,M82*$AH$31,$Z$32,M82*$AH$32,$Z$33,M82*$AH$33,$Z$34,M82*$AH$34,$Z$35,M82*$AH$35,$Z$36,M82*$AH$36,$Z$37,M82*$AH$37,$Z$38,M82*$AH$38,$Z$39,M82*$AH$39,$Z$40,M82*$AH$40,$Z$41,M82*$AH$41,$Z$42,M82*$AH$42,$Z$43,M82*$AH$43,$Z$44,M82*$AH$44,$Z$45,M82*$AH$45,$Z$46,M82*$AH$46,$Z$47,M82*$AH$47,$Z$48,M82*$AH$48,$Z$49,M82*$AH$49,$Z$50,M82*$AH$50,$Z$51,M82*$AH$51)</f>
        <v>0</v>
      </c>
      <c r="W82" s="5">
        <f>_xlfn.SWITCH($D$4:$D$800,$Z$4,N82*$AI$4,$Z$5,N82*$AI$5,$Z$6,N82*$AI$6,$Z$7,N82*$AI$7,$Z$8,N82*$AI$8,$Z$9,N82*$AI$9,$Z$10,N82*$AI$10,$Z$11,N82*$AI$11,$Z$12,N82*$AI$12,$Z$13,N82*$AI$13,$Z$14,N82*$AI$14,$Z$15,N82*$AI$15,$Z$16,N82*$AI$16,$Z$17,N82*$AI$17,$Z$18,N82*$AI$18,$Z$19,N82*$AI$19,$Z$20,N82*$AI$20,$Z$21,N82*$AI$21,$Z$22,N82*$AI$22,$Z$23,N82*$AI$23,$Z$24,N82*$AI$24,$Z$25,N82*$AI$25,$Z$26,N82*$AI$26,$Z$27,N82*$AI$27,$Z$28,N82*$AI$28,$Z$29,N82*$AI$29,$Z$30,N82*$AI$30,$Z$31,N82*$AI$31,$Z$32,N82*$AI$32,$Z$33,N82*$AI$33,$Z$34,N82*$AI$34,$Z$35,N82*$AI$35,$Z$36,N82*$AI$36,$Z$37,N82*$AI$37,$Z$38,N82*$AI$38,$Z$39,N82*$AI$39,$Z$40,N82*$AI$40,$Z$41,N82*$AI$41,$Z$42,N82*$AI$42,$Z$43,N82*$AI$43,$Z$44,N82*$AI$44,$Z$45,N82*$AI$45,$Z$46,N82*$AI$46,$Z$47,N82*$AI$47,$Z$48,N82*$AI$48,$Z$49,N82*$AI$49,$Z$50,N82*$AI$50,$Z$51,N82*$AI$51)</f>
        <v>0</v>
      </c>
      <c r="X82" s="5">
        <f>SUM(Tabella120581119312[[#This Row],[Quadrimestre nov22-feb23]:[Quadrimestre lug25-ott25]])</f>
        <v>0</v>
      </c>
      <c r="BT82" s="73"/>
      <c r="BU82" s="72" t="s">
        <v>272</v>
      </c>
      <c r="BV82" s="76" t="s">
        <v>273</v>
      </c>
      <c r="BW82" s="72" t="s">
        <v>224</v>
      </c>
      <c r="BX82" s="72"/>
      <c r="BY82" s="54"/>
      <c r="BZ82" s="52"/>
      <c r="CA82" s="52"/>
      <c r="CB82" s="52"/>
      <c r="CC82" s="52" t="s">
        <v>122</v>
      </c>
      <c r="CD82" s="52" t="s">
        <v>122</v>
      </c>
      <c r="CE82" s="52" t="s">
        <v>122</v>
      </c>
      <c r="CF82" s="52" t="s">
        <v>122</v>
      </c>
      <c r="CG82" s="52" t="s">
        <v>122</v>
      </c>
      <c r="CH82" s="52" t="s">
        <v>122</v>
      </c>
      <c r="CI82" s="52" t="s">
        <v>122</v>
      </c>
      <c r="CJ82" s="52" t="s">
        <v>122</v>
      </c>
      <c r="CK82" s="52" t="s">
        <v>122</v>
      </c>
      <c r="CL82" s="52"/>
      <c r="CM82" s="52"/>
      <c r="CN82" s="52"/>
      <c r="CO82" s="52"/>
      <c r="CP82" s="52"/>
      <c r="CQ82" s="52"/>
      <c r="CR82" s="66"/>
      <c r="CS82" s="53">
        <f>IF(BZ82="X",$DH82/COUNTA($BZ82:$CQ82),0) +  IF(CA82="X",$DH82/COUNTA($BZ82:$CQ82),0)</f>
        <v>0</v>
      </c>
      <c r="CT82" s="53">
        <f>IF(CB82="X",$DH82/COUNTA($BZ82:$CQ82),0) +  IF(CC82="X",$DH82/COUNTA($BZ82:$CQ82),0)</f>
        <v>0</v>
      </c>
      <c r="CU82" s="53">
        <f>IF(CD82="X",$DH82/COUNTA($BZ82:$CQ82),0) +  IF(CE82="X",$DH82/COUNTA($BZ82:$CQ82),0)</f>
        <v>0</v>
      </c>
      <c r="CV82" s="53">
        <f>IF(CF82="X",$DH82/COUNTA($BZ82:$CQ82),0) +  IF(CG82="X",$DH82/COUNTA($BZ82:$CQ82),0)</f>
        <v>0</v>
      </c>
      <c r="CW82" s="53">
        <f>IF(CH82="X",$DH82/COUNTA($BZ82:$CQ82),0) +  IF(CI82="X",$DH82/COUNTA($BZ82:$CQ82),0)</f>
        <v>0</v>
      </c>
      <c r="CX82" s="53">
        <f>IF(CJ82="X",$DH82/COUNTA($BZ82:$CQ82),0) +  IF(CK82="X",$DH82/COUNTA($BZ82:$CQ82),0)</f>
        <v>0</v>
      </c>
      <c r="CY82" s="53">
        <f>IF(CL82="X",$DH82/COUNTA($BZ82:$CQ82),0) +  IF(CM82="X",$DH82/COUNTA($BZ82:$CQ82),0)</f>
        <v>0</v>
      </c>
      <c r="CZ82" s="53">
        <f>IF(CN82="X",$DH82/COUNTA($BZ82:$CQ82),0) +  IF(CO82="X",$DH82/COUNTA($BZ82:$CQ82),0)</f>
        <v>0</v>
      </c>
      <c r="DA82" s="53">
        <f>IF(CP82="X",$DH82/COUNTA($BZ82:$CQ82),0) +  IF(CQ82="X",$DH82/COUNTA($BZ82:$CQ82),0)</f>
        <v>0</v>
      </c>
      <c r="DB82" s="67">
        <f>SUM(CS82:DA82)</f>
        <v>0</v>
      </c>
      <c r="DC82" s="57"/>
      <c r="DE82" s="66"/>
      <c r="DF82" s="106">
        <f t="shared" si="12"/>
        <v>0</v>
      </c>
      <c r="DG82" s="66"/>
      <c r="DH82" s="104">
        <f>DF82*UniPerugia!$B$4</f>
        <v>0</v>
      </c>
    </row>
    <row r="83" spans="2:112" ht="23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>
        <f>_xlfn.SWITCH($D$4:$D$800,$Z$4,F83*$AA$4,$Z$5,F83*$AA$5,$Z$6,F83*$AA$6,$Z$7,F83*$AA$7,$Z$8,F83*$AA$8,$Z$9,F83*$AA$9,$Z$10,F83*$AA$10,$Z$11,F83*$AA$11,$Z$12,F83*$AA$12,$Z$13,F83*$AA$13,$Z$14,F83*$AA$14,$Z$15,F83*$AA$15,$Z$16,F83*$AA$16,$Z$17,F83*$AA$17,$Z$18,F83*$AA$18,$Z$19,F83*$AA$19,$Z$20,F83*$AA$20,$Z$21,F83*$AA$21,$Z$22,F83*$AA$22,$Z$23,F83*$AA$23,$Z$24,F83*$AA$24,$Z$25,F83*$AA$25,$Z$26,F83*$AA$26,$Z$27,F83*$AA$27,$Z$28,F83*$AA$28,$Z$29,F83*$AA$29,$Z$30,F83*$AA$30,$Z$31,F83*$AA$31,$Z$32,F83*$AA$32,$Z$33,F83*$AA$33,$Z$34,F83*$AA$34,$Z$35,F83*$AA$35,$Z$36,F83*$AA$36,$Z$37,F83*$AA$37,$Z$38,F83*$AA$38,$Z$39,F83*$AA$39,$Z$40,F83*$AA$40,$Z$41,F83*$AA$41,$Z$42,F83*$AA$42,$Z$43,F83*$AA$43,$Z$44,F83*$AA$44,$Z$45,F83*$AA$45,$Z$46,F83*$AA$46,$Z$47,F83*$AA$47,$Z$48,F83*$AA$48,$Z$49,F83*$AA$49,$Z$50,F83*$AA$50,$Z$51,F83*$AA$51,)</f>
        <v>0</v>
      </c>
      <c r="P83" s="5">
        <f>_xlfn.SWITCH($D$4:$D$800,$Z$4,G83*$AB$4,$Z$5,G83*$AB$5,$Z$6,G83*$AB$6,$Z$7,G83*$AB$7,$Z$8,G83*$AB$8,$Z$9,G83*$AB$9,$Z$10,G83*$AB$10,$Z$11,G83*$AB$11,$Z$12,G83*$AB$12,$Z$13,G83*$AB$13,$Z$14,G83*$AB$14,$Z$15,G83*$AB$15,$Z$16,G83*$AB$16,$Z$17,G83*$AB$17,$Z$18,G83*$AB$18,$Z$19,G83*$AB$19,$Z$20,G83*$AB$20,$Z$21,G83*$AB$21,$Z$22,G83*$AB$22,$Z$23,G83*$AB$23,$Z$24,G83*$AB$24,$Z$25,G83*$AB$25,$Z$26,G83*$AB$26,$Z$27,G83*$AB$27,$Z$28,G83*$AB$28,$Z$29,G83*$AB$29,$Z$30,G83*$AB$30,$Z$31,G83*$AB$31,$Z$32,G83*$AB$32,$Z$33,G83*$AB$33,$Z$34,G83*$AB$34,$Z$35,G83*$AB$35,$Z$36,G83*$AB$36,$Z$37,G83*$AB$37,$Z$38,G83*$AB$38,$Z$39,G83*$AB$39,$Z$40,G83*$AB$40,$Z$41,G83*$AB$41,$Z$42,G83*$AB$42,$Z$43,G83*$AB$43,$Z$44,G83*$AB$44,$Z$45,G83*$AB$45,$Z$46,G83*$AB$46,$Z$47,G83*$AB$47,$Z$48,G83*$AB$48,$Z$49,G83*$AB$49,$Z$50,G83*$AB$50,$Z$51,G83*$AB$51,)</f>
        <v>0</v>
      </c>
      <c r="Q83" s="5">
        <f>_xlfn.SWITCH($D$4:$D$800,$Z$4,H83*$AC$4,$Z$5,H83*$AC$5,$Z$6,H83*$AC$6,$Z$7,H83*$AC$7,$Z$8,H83*$AC$8,$Z$9,H83*$AC$9,$Z$10,H83*$AC$10,$Z$11,H83*$AC$11,$Z$12,H83*$AC$12,$Z$13,H83*$AC$13,$Z$14,H83*$AC$14,$Z$15,H83*$AC$15,$Z$16,H83*$AC$16,$Z$17,H83*$AC$17,$Z$18,H83*$AC$18,$Z$19,H83*$AC$19,$Z$20,H83*$AC$20,$Z$21,H83*$AC$21,$Z$22,H83*$AC$22,$Z$23,H83*$AC$23,$Z$24,H83*$AC$24,$Z$25,H83*$AC$25,$Z$26,H83*$AC$26,$Z$27,H83*$AC$27,$Z$28,H83*$AC$28,$Z$29,H83*$AC$29,$Z$30,H83*$AC$30,$Z$31,H83*$AC$31,$Z$32,H83*$AC$32,$Z$33,H83*$AC$33,$Z$34,H83*$AC$34,$Z$35,H83*$AC$35,$Z$36,H83*$AC$36,$Z$37,H83*$AC$37,$Z$38,H83*$AC$38,$Z$39,H83*$AC$39,$Z$40,H83*$AC$40,$Z$41,H83*$AC$41,$Z$42,H83*$AC$42,$Z$43,H83*$AC$43,$Z$44,H83*$AC$44,$Z$45,H83*$AC$45,$Z$46,H83*$AC$46,$Z$47,H83*$AC$47,$Z$48,H83*$AC$48,$Z$49,H83*$AC$49,$Z$50,H83*$AC$50,$Z$51,H83*$AC$51)</f>
        <v>0</v>
      </c>
      <c r="R83" s="5">
        <f>_xlfn.SWITCH($D$4:$D$800,$Z$4,I83*$AD$4,$Z$5,I83*$AD$5,$Z$6,I83*$AD$6,$Z$7,I83*$AD$7,$Z$8,I83*$AD$8,$Z$9,I83*$AD$9,$Z$10,I83*$AD$10,$Z$11,I83*$AD$11,$Z$12,I83*$AD$12,$Z$13,I83*$AD$13,$Z$14,I83*$AD$14,$Z$15,I83*$AD$15,$Z$16,I83*$AD$16,$Z$17,I83*$AD$17,$Z$18,I83*$AD$18,$Z$19,I83*$AD$19,$Z$20,I83*$AD$20,$Z$21,I83*$AD$21,$Z$22,I83*$AD$22,$Z$23,I83*$AD$23,$Z$24,I83*$AD$24,$Z$25,I83*$AD$25,$Z$26,I83*$AD$26,$Z$27,I83*$AD$27,$Z$28,I83*$AD$28,$Z$29,I83*$AD$29,$Z$30,I83*$AD$30,$Z$31,I83*$AD$31,$Z$32,I83*$AD$32,$Z$33,I83*$AD$33,$Z$34,I83*$AD$34,$Z$35,I83*$AD$35,$Z$36,I83*$AD$36,$Z$37,I83*$AD$37,$Z$38,I83*$AD$38,$Z$39,I83*$AD$39,$Z$40,I83*$AD$40,$Z$41,I83*$AD$41,$Z$42,I83*$AD$42,$Z$43,I83*$AD$43,$Z$44,I83*$AD$44,$Z$45,I83*$AD$45,$Z$46,I83*$AD$46,$Z$47,I83*$AD$47,$Z$48,I83*$AD$48,$Z$49,I83*$AD$49,$Z$50,I83*$AD$50,$Z$51,I83*$AD$51)</f>
        <v>0</v>
      </c>
      <c r="S83" s="5">
        <f>_xlfn.SWITCH($D$4:$D$800,$Z$4,J83*$AE$4,$Z$5,J83*$AE$5,$Z$6,J83*$AE$6,$Z$7,J83*$AE$7,$Z$8,J83*$AE$8,$Z$9,J83*$AE$9,$Z$10,J83*$AE$10,$Z$11,J83*$AE$11,$Z$12,J83*$AE$12,$Z$13,J83*$AE$13,$Z$14,J83*$AE$14,$Z$15,J83*$AE$15,$Z$16,J83*$AE$16,$Z$17,J83*$AE$17,$Z$18,J83*$AE$18,$Z$19,J83*$AE$19,$Z$20,J83*$AE$20,$Z$21,J83*$AE$21,$Z$22,J83*$AE$22,$Z$23,J83*$AE$23,$Z$24,J83*$AE$24,$Z$25,J83*$AE$25,$Z$26,J83*$AE$26,$Z$27,J83*$AE$27,$Z$28,J83*$AE$28,$Z$29,J83*$AE$29,$Z$30,J83*$AE$30,$Z$31,J83*$AE$31,$Z$32,J83*$AE$32,$Z$33,J83*$AE$33,$Z$34,J83*$AE$34,$Z$35,J83*$AE$35,$Z$36,J83*$AE$36,$Z$37,J83*$AE$37,$Z$38,J83*$AE$38,$Z$39,J83*$AE$39,$Z$40,J83*$AE$40,$Z$41,J83*$AE$41,$Z$42,J83*$AE$42,$Z$43,J83*$AE$43,$Z$44,J83*$AE$44,$Z$45,J83*$AE$45,$Z$46,J83*$AE$46,$Z$47,J83*$AE$47,$Z$48,J83*$AE$48,$Z$49,J83*$AE$49,$Z$50,J83*$AE$50,$Z$51,J83*$AE$51)</f>
        <v>0</v>
      </c>
      <c r="T83" s="5">
        <f>_xlfn.SWITCH($D$4:$D$800,$Z$4,K83*$AF$4,$Z$5,K83*$AF$5,$Z$6,K83*$AF$6,$Z$7,K83*$AF$7,$Z$8,K83*$AF$8,$Z$9,K83*$AF$9,$Z$10,K83*$AF$10,$Z$11,K83*$AF$11,$Z$12,K83*$AF$12,$Z$13,K83*$AF$13,$Z$14,K83*$AF$14,$Z$15,K83*$AF$15,$Z$16,K83*$AF$16,$Z$17,K83*$AF$17,$Z$18,K83*$AF$18,$Z$19,K83*$AF$19,$Z$20,K83*$AF$20,$Z$21,K83*$AF$21,$Z$22,K83*$AF$22,$Z$23,K83*$AF$23,$Z$24,K83*$AF$24,$Z$25,K83*$AF$25,$Z$26,K83*$AF$26,$Z$27,K83*$AF$27,$Z$28,K83*$AF$28,$Z$29,K83*$AF$29,$Z$30,K83*$AF$30,$Z$31,K83*$AF$31,$Z$32,K83*$AF$32,$Z$33,K83*$AF$33,$Z$34,K83*$AF$34,$Z$35,K83*$AF$35,$Z$36,K83*$AF$36,$Z$37,K83*$AF$37,$Z$38,K83*$AF$38,$Z$39,K83*$AF$39,$Z$40,K83*$AF$40,$Z$41,K83*$AF$41,$Z$42,K83*$AF$42,$Z$43,K83*$AF$43,$Z$44,K83*$AF$44,$Z$45,K83*$AF$45,$Z$46,K83*$AF$46,$Z$47,K83*$AF$47,$Z$48,K83*$AF$48,$Z$49,K83*$AF$49,$Z$50,K83*$AF$50,$Z$51,K83*$AF$51)</f>
        <v>0</v>
      </c>
      <c r="U83" s="5">
        <f>_xlfn.SWITCH($D$4:$D$800,$Z$4,L83*$AG$4,$Z$5,L83*$AG$5,$Z$6,L83*$AG$6,$Z$7,L83*$AG$7,$Z$8,L83*$AG$8,$Z$9,L83*$AG$9,$Z$10,L83*$AG$10,$Z$11,L83*$AG$11,$Z$12,L83*$AG$12,$Z$13,L83*$AG$13,$Z$14,L83*$AG$14,$Z$15,L83*$AG$15,$Z$16,L83*$AG$16,$Z$17,L83*$AG$17,$Z$18,L83*$AG$18,$Z$19,L83*$AG$19,$Z$20,L83*$AG$20,$Z$21,L83*$AG$21,$Z$22,L83*$AG$22,$Z$23,L83*$AG$23,$Z$24,L83*$AG$24,$Z$25,L83*$AG$25,$Z$26,L83*$AG$26,$Z$27,L83*$AG$27,$Z$28,L83*$AG$28,$Z$29,L83*$AG$29,$Z$30,L83*$AG$30,$Z$31,L83*$AG$31,$Z$32,L83*$AG$32,$Z$33,L83*$AG$33,$Z$34,L83*$AG$34,$Z$35,L83*$AG$35,$Z$36,L83*$AG$36,$Z$37,L83*$AG$37,$Z$38,L83*$AG$38,$Z$39,L83*$AG$39,$Z$40,L83*$AG$40,$Z$41,L83*$AG$41,$Z$42,L83*$AG$42,$Z$43,L83*$AG$43,$Z$44,L83*$AG$44,$Z$45,L83*$AG$45,$Z$46,L83*$AG$46,$Z$47,L83*$AG$47,$Z$48,L83*$AG$48,$Z$49,L83*$AG$49,$Z$50,L83*$AG$50,$Z$51,L83*$AG$51)</f>
        <v>0</v>
      </c>
      <c r="V83" s="5">
        <f>_xlfn.SWITCH($D$4:$D$800,$Z$4,M83*$AH$4,$Z$5,M83*$AH$5,$Z$6,M83*$AH$6,$Z$7,M83*$AH$7,$Z$8,M83*$AH$8,$Z$9,M83*$AH$9,$Z$10,M83*$AH$10,$Z$11,M83*$AH$11,$Z$12,M83*$AH$12,$Z$13,M83*$AH$13,$Z$14,M83*$AH$14,$Z$15,M83*$AH$15,$Z$16,M83*$AH$16,$Z$17,M83*$AH$17,$Z$18,M83*$AH$18,$Z$19,M83*$AH$19,$Z$20,M83*$AH$20,$Z$21,M83*$AH$21,$Z$22,M83*$AH$22,$Z$23,M83*$AH$23,$Z$24,M83*$AH$24,$Z$25,M83*$AH$25,$Z$26,M83*$AH$26,$Z$27,M83*$AH$27,$Z$28,M83*$AH$28,$Z$29,M83*$AH$29,$Z$30,M83*$AH$30,$Z$31,M83*$AH$31,$Z$32,M83*$AH$32,$Z$33,M83*$AH$33,$Z$34,M83*$AH$34,$Z$35,M83*$AH$35,$Z$36,M83*$AH$36,$Z$37,M83*$AH$37,$Z$38,M83*$AH$38,$Z$39,M83*$AH$39,$Z$40,M83*$AH$40,$Z$41,M83*$AH$41,$Z$42,M83*$AH$42,$Z$43,M83*$AH$43,$Z$44,M83*$AH$44,$Z$45,M83*$AH$45,$Z$46,M83*$AH$46,$Z$47,M83*$AH$47,$Z$48,M83*$AH$48,$Z$49,M83*$AH$49,$Z$50,M83*$AH$50,$Z$51,M83*$AH$51)</f>
        <v>0</v>
      </c>
      <c r="W83" s="5">
        <f>_xlfn.SWITCH($D$4:$D$800,$Z$4,N83*$AI$4,$Z$5,N83*$AI$5,$Z$6,N83*$AI$6,$Z$7,N83*$AI$7,$Z$8,N83*$AI$8,$Z$9,N83*$AI$9,$Z$10,N83*$AI$10,$Z$11,N83*$AI$11,$Z$12,N83*$AI$12,$Z$13,N83*$AI$13,$Z$14,N83*$AI$14,$Z$15,N83*$AI$15,$Z$16,N83*$AI$16,$Z$17,N83*$AI$17,$Z$18,N83*$AI$18,$Z$19,N83*$AI$19,$Z$20,N83*$AI$20,$Z$21,N83*$AI$21,$Z$22,N83*$AI$22,$Z$23,N83*$AI$23,$Z$24,N83*$AI$24,$Z$25,N83*$AI$25,$Z$26,N83*$AI$26,$Z$27,N83*$AI$27,$Z$28,N83*$AI$28,$Z$29,N83*$AI$29,$Z$30,N83*$AI$30,$Z$31,N83*$AI$31,$Z$32,N83*$AI$32,$Z$33,N83*$AI$33,$Z$34,N83*$AI$34,$Z$35,N83*$AI$35,$Z$36,N83*$AI$36,$Z$37,N83*$AI$37,$Z$38,N83*$AI$38,$Z$39,N83*$AI$39,$Z$40,N83*$AI$40,$Z$41,N83*$AI$41,$Z$42,N83*$AI$42,$Z$43,N83*$AI$43,$Z$44,N83*$AI$44,$Z$45,N83*$AI$45,$Z$46,N83*$AI$46,$Z$47,N83*$AI$47,$Z$48,N83*$AI$48,$Z$49,N83*$AI$49,$Z$50,N83*$AI$50,$Z$51,N83*$AI$51)</f>
        <v>0</v>
      </c>
      <c r="X83" s="5">
        <f>SUM(Tabella120581119312[[#This Row],[Quadrimestre nov22-feb23]:[Quadrimestre lug25-ott25]])</f>
        <v>0</v>
      </c>
      <c r="BT83" s="73"/>
      <c r="BU83" s="72" t="s">
        <v>274</v>
      </c>
      <c r="BV83" s="76" t="s">
        <v>275</v>
      </c>
      <c r="BW83" s="72" t="s">
        <v>224</v>
      </c>
      <c r="BX83" s="72"/>
      <c r="BY83" s="54"/>
      <c r="BZ83" s="52"/>
      <c r="CA83" s="52"/>
      <c r="CB83" s="52"/>
      <c r="CC83" s="52" t="s">
        <v>122</v>
      </c>
      <c r="CD83" s="52" t="s">
        <v>122</v>
      </c>
      <c r="CE83" s="52" t="s">
        <v>122</v>
      </c>
      <c r="CF83" s="52" t="s">
        <v>122</v>
      </c>
      <c r="CG83" s="52" t="s">
        <v>122</v>
      </c>
      <c r="CH83" s="52" t="s">
        <v>122</v>
      </c>
      <c r="CI83" s="52" t="s">
        <v>122</v>
      </c>
      <c r="CJ83" s="52" t="s">
        <v>122</v>
      </c>
      <c r="CK83" s="52" t="s">
        <v>122</v>
      </c>
      <c r="CL83" s="52"/>
      <c r="CM83" s="52"/>
      <c r="CN83" s="52"/>
      <c r="CO83" s="52"/>
      <c r="CP83" s="52"/>
      <c r="CQ83" s="52"/>
      <c r="CR83" s="66"/>
      <c r="CS83" s="53">
        <f>IF(BZ83="X",$DH83/COUNTA($BZ83:$CQ83),0) +  IF(CA83="X",$DH83/COUNTA($BZ83:$CQ83),0)</f>
        <v>0</v>
      </c>
      <c r="CT83" s="53">
        <f>IF(CB83="X",$DH83/COUNTA($BZ83:$CQ83),0) +  IF(CC83="X",$DH83/COUNTA($BZ83:$CQ83),0)</f>
        <v>0</v>
      </c>
      <c r="CU83" s="53">
        <f>IF(CD83="X",$DH83/COUNTA($BZ83:$CQ83),0) +  IF(CE83="X",$DH83/COUNTA($BZ83:$CQ83),0)</f>
        <v>0</v>
      </c>
      <c r="CV83" s="53">
        <f>IF(CF83="X",$DH83/COUNTA($BZ83:$CQ83),0) +  IF(CG83="X",$DH83/COUNTA($BZ83:$CQ83),0)</f>
        <v>0</v>
      </c>
      <c r="CW83" s="53">
        <f>IF(CH83="X",$DH83/COUNTA($BZ83:$CQ83),0) +  IF(CI83="X",$DH83/COUNTA($BZ83:$CQ83),0)</f>
        <v>0</v>
      </c>
      <c r="CX83" s="53">
        <f>IF(CJ83="X",$DH83/COUNTA($BZ83:$CQ83),0) +  IF(CK83="X",$DH83/COUNTA($BZ83:$CQ83),0)</f>
        <v>0</v>
      </c>
      <c r="CY83" s="53">
        <f>IF(CL83="X",$DH83/COUNTA($BZ83:$CQ83),0) +  IF(CM83="X",$DH83/COUNTA($BZ83:$CQ83),0)</f>
        <v>0</v>
      </c>
      <c r="CZ83" s="53">
        <f>IF(CN83="X",$DH83/COUNTA($BZ83:$CQ83),0) +  IF(CO83="X",$DH83/COUNTA($BZ83:$CQ83),0)</f>
        <v>0</v>
      </c>
      <c r="DA83" s="53">
        <f>IF(CP83="X",$DH83/COUNTA($BZ83:$CQ83),0) +  IF(CQ83="X",$DH83/COUNTA($BZ83:$CQ83),0)</f>
        <v>0</v>
      </c>
      <c r="DB83" s="67">
        <f>SUM(CS83:DA83)</f>
        <v>0</v>
      </c>
      <c r="DC83" s="57"/>
      <c r="DE83" s="66"/>
      <c r="DF83" s="106">
        <f t="shared" si="12"/>
        <v>0</v>
      </c>
      <c r="DG83" s="66"/>
      <c r="DH83" s="104">
        <f>DF83*UniPerugia!$B$4</f>
        <v>0</v>
      </c>
    </row>
    <row r="84" spans="2:112" ht="23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>
        <f>_xlfn.SWITCH($D$4:$D$800,$Z$4,F84*$AA$4,$Z$5,F84*$AA$5,$Z$6,F84*$AA$6,$Z$7,F84*$AA$7,$Z$8,F84*$AA$8,$Z$9,F84*$AA$9,$Z$10,F84*$AA$10,$Z$11,F84*$AA$11,$Z$12,F84*$AA$12,$Z$13,F84*$AA$13,$Z$14,F84*$AA$14,$Z$15,F84*$AA$15,$Z$16,F84*$AA$16,$Z$17,F84*$AA$17,$Z$18,F84*$AA$18,$Z$19,F84*$AA$19,$Z$20,F84*$AA$20,$Z$21,F84*$AA$21,$Z$22,F84*$AA$22,$Z$23,F84*$AA$23,$Z$24,F84*$AA$24,$Z$25,F84*$AA$25,$Z$26,F84*$AA$26,$Z$27,F84*$AA$27,$Z$28,F84*$AA$28,$Z$29,F84*$AA$29,$Z$30,F84*$AA$30,$Z$31,F84*$AA$31,$Z$32,F84*$AA$32,$Z$33,F84*$AA$33,$Z$34,F84*$AA$34,$Z$35,F84*$AA$35,$Z$36,F84*$AA$36,$Z$37,F84*$AA$37,$Z$38,F84*$AA$38,$Z$39,F84*$AA$39,$Z$40,F84*$AA$40,$Z$41,F84*$AA$41,$Z$42,F84*$AA$42,$Z$43,F84*$AA$43,$Z$44,F84*$AA$44,$Z$45,F84*$AA$45,$Z$46,F84*$AA$46,$Z$47,F84*$AA$47,$Z$48,F84*$AA$48,$Z$49,F84*$AA$49,$Z$50,F84*$AA$50,$Z$51,F84*$AA$51,)</f>
        <v>0</v>
      </c>
      <c r="P84" s="5">
        <f>_xlfn.SWITCH($D$4:$D$800,$Z$4,G84*$AB$4,$Z$5,G84*$AB$5,$Z$6,G84*$AB$6,$Z$7,G84*$AB$7,$Z$8,G84*$AB$8,$Z$9,G84*$AB$9,$Z$10,G84*$AB$10,$Z$11,G84*$AB$11,$Z$12,G84*$AB$12,$Z$13,G84*$AB$13,$Z$14,G84*$AB$14,$Z$15,G84*$AB$15,$Z$16,G84*$AB$16,$Z$17,G84*$AB$17,$Z$18,G84*$AB$18,$Z$19,G84*$AB$19,$Z$20,G84*$AB$20,$Z$21,G84*$AB$21,$Z$22,G84*$AB$22,$Z$23,G84*$AB$23,$Z$24,G84*$AB$24,$Z$25,G84*$AB$25,$Z$26,G84*$AB$26,$Z$27,G84*$AB$27,$Z$28,G84*$AB$28,$Z$29,G84*$AB$29,$Z$30,G84*$AB$30,$Z$31,G84*$AB$31,$Z$32,G84*$AB$32,$Z$33,G84*$AB$33,$Z$34,G84*$AB$34,$Z$35,G84*$AB$35,$Z$36,G84*$AB$36,$Z$37,G84*$AB$37,$Z$38,G84*$AB$38,$Z$39,G84*$AB$39,$Z$40,G84*$AB$40,$Z$41,G84*$AB$41,$Z$42,G84*$AB$42,$Z$43,G84*$AB$43,$Z$44,G84*$AB$44,$Z$45,G84*$AB$45,$Z$46,G84*$AB$46,$Z$47,G84*$AB$47,$Z$48,G84*$AB$48,$Z$49,G84*$AB$49,$Z$50,G84*$AB$50,$Z$51,G84*$AB$51,)</f>
        <v>0</v>
      </c>
      <c r="Q84" s="5">
        <f>_xlfn.SWITCH($D$4:$D$800,$Z$4,H84*$AC$4,$Z$5,H84*$AC$5,$Z$6,H84*$AC$6,$Z$7,H84*$AC$7,$Z$8,H84*$AC$8,$Z$9,H84*$AC$9,$Z$10,H84*$AC$10,$Z$11,H84*$AC$11,$Z$12,H84*$AC$12,$Z$13,H84*$AC$13,$Z$14,H84*$AC$14,$Z$15,H84*$AC$15,$Z$16,H84*$AC$16,$Z$17,H84*$AC$17,$Z$18,H84*$AC$18,$Z$19,H84*$AC$19,$Z$20,H84*$AC$20,$Z$21,H84*$AC$21,$Z$22,H84*$AC$22,$Z$23,H84*$AC$23,$Z$24,H84*$AC$24,$Z$25,H84*$AC$25,$Z$26,H84*$AC$26,$Z$27,H84*$AC$27,$Z$28,H84*$AC$28,$Z$29,H84*$AC$29,$Z$30,H84*$AC$30,$Z$31,H84*$AC$31,$Z$32,H84*$AC$32,$Z$33,H84*$AC$33,$Z$34,H84*$AC$34,$Z$35,H84*$AC$35,$Z$36,H84*$AC$36,$Z$37,H84*$AC$37,$Z$38,H84*$AC$38,$Z$39,H84*$AC$39,$Z$40,H84*$AC$40,$Z$41,H84*$AC$41,$Z$42,H84*$AC$42,$Z$43,H84*$AC$43,$Z$44,H84*$AC$44,$Z$45,H84*$AC$45,$Z$46,H84*$AC$46,$Z$47,H84*$AC$47,$Z$48,H84*$AC$48,$Z$49,H84*$AC$49,$Z$50,H84*$AC$50,$Z$51,H84*$AC$51)</f>
        <v>0</v>
      </c>
      <c r="R84" s="5">
        <f>_xlfn.SWITCH($D$4:$D$800,$Z$4,I84*$AD$4,$Z$5,I84*$AD$5,$Z$6,I84*$AD$6,$Z$7,I84*$AD$7,$Z$8,I84*$AD$8,$Z$9,I84*$AD$9,$Z$10,I84*$AD$10,$Z$11,I84*$AD$11,$Z$12,I84*$AD$12,$Z$13,I84*$AD$13,$Z$14,I84*$AD$14,$Z$15,I84*$AD$15,$Z$16,I84*$AD$16,$Z$17,I84*$AD$17,$Z$18,I84*$AD$18,$Z$19,I84*$AD$19,$Z$20,I84*$AD$20,$Z$21,I84*$AD$21,$Z$22,I84*$AD$22,$Z$23,I84*$AD$23,$Z$24,I84*$AD$24,$Z$25,I84*$AD$25,$Z$26,I84*$AD$26,$Z$27,I84*$AD$27,$Z$28,I84*$AD$28,$Z$29,I84*$AD$29,$Z$30,I84*$AD$30,$Z$31,I84*$AD$31,$Z$32,I84*$AD$32,$Z$33,I84*$AD$33,$Z$34,I84*$AD$34,$Z$35,I84*$AD$35,$Z$36,I84*$AD$36,$Z$37,I84*$AD$37,$Z$38,I84*$AD$38,$Z$39,I84*$AD$39,$Z$40,I84*$AD$40,$Z$41,I84*$AD$41,$Z$42,I84*$AD$42,$Z$43,I84*$AD$43,$Z$44,I84*$AD$44,$Z$45,I84*$AD$45,$Z$46,I84*$AD$46,$Z$47,I84*$AD$47,$Z$48,I84*$AD$48,$Z$49,I84*$AD$49,$Z$50,I84*$AD$50,$Z$51,I84*$AD$51)</f>
        <v>0</v>
      </c>
      <c r="S84" s="5">
        <f>_xlfn.SWITCH($D$4:$D$800,$Z$4,J84*$AE$4,$Z$5,J84*$AE$5,$Z$6,J84*$AE$6,$Z$7,J84*$AE$7,$Z$8,J84*$AE$8,$Z$9,J84*$AE$9,$Z$10,J84*$AE$10,$Z$11,J84*$AE$11,$Z$12,J84*$AE$12,$Z$13,J84*$AE$13,$Z$14,J84*$AE$14,$Z$15,J84*$AE$15,$Z$16,J84*$AE$16,$Z$17,J84*$AE$17,$Z$18,J84*$AE$18,$Z$19,J84*$AE$19,$Z$20,J84*$AE$20,$Z$21,J84*$AE$21,$Z$22,J84*$AE$22,$Z$23,J84*$AE$23,$Z$24,J84*$AE$24,$Z$25,J84*$AE$25,$Z$26,J84*$AE$26,$Z$27,J84*$AE$27,$Z$28,J84*$AE$28,$Z$29,J84*$AE$29,$Z$30,J84*$AE$30,$Z$31,J84*$AE$31,$Z$32,J84*$AE$32,$Z$33,J84*$AE$33,$Z$34,J84*$AE$34,$Z$35,J84*$AE$35,$Z$36,J84*$AE$36,$Z$37,J84*$AE$37,$Z$38,J84*$AE$38,$Z$39,J84*$AE$39,$Z$40,J84*$AE$40,$Z$41,J84*$AE$41,$Z$42,J84*$AE$42,$Z$43,J84*$AE$43,$Z$44,J84*$AE$44,$Z$45,J84*$AE$45,$Z$46,J84*$AE$46,$Z$47,J84*$AE$47,$Z$48,J84*$AE$48,$Z$49,J84*$AE$49,$Z$50,J84*$AE$50,$Z$51,J84*$AE$51)</f>
        <v>0</v>
      </c>
      <c r="T84" s="5">
        <f>_xlfn.SWITCH($D$4:$D$800,$Z$4,K84*$AF$4,$Z$5,K84*$AF$5,$Z$6,K84*$AF$6,$Z$7,K84*$AF$7,$Z$8,K84*$AF$8,$Z$9,K84*$AF$9,$Z$10,K84*$AF$10,$Z$11,K84*$AF$11,$Z$12,K84*$AF$12,$Z$13,K84*$AF$13,$Z$14,K84*$AF$14,$Z$15,K84*$AF$15,$Z$16,K84*$AF$16,$Z$17,K84*$AF$17,$Z$18,K84*$AF$18,$Z$19,K84*$AF$19,$Z$20,K84*$AF$20,$Z$21,K84*$AF$21,$Z$22,K84*$AF$22,$Z$23,K84*$AF$23,$Z$24,K84*$AF$24,$Z$25,K84*$AF$25,$Z$26,K84*$AF$26,$Z$27,K84*$AF$27,$Z$28,K84*$AF$28,$Z$29,K84*$AF$29,$Z$30,K84*$AF$30,$Z$31,K84*$AF$31,$Z$32,K84*$AF$32,$Z$33,K84*$AF$33,$Z$34,K84*$AF$34,$Z$35,K84*$AF$35,$Z$36,K84*$AF$36,$Z$37,K84*$AF$37,$Z$38,K84*$AF$38,$Z$39,K84*$AF$39,$Z$40,K84*$AF$40,$Z$41,K84*$AF$41,$Z$42,K84*$AF$42,$Z$43,K84*$AF$43,$Z$44,K84*$AF$44,$Z$45,K84*$AF$45,$Z$46,K84*$AF$46,$Z$47,K84*$AF$47,$Z$48,K84*$AF$48,$Z$49,K84*$AF$49,$Z$50,K84*$AF$50,$Z$51,K84*$AF$51)</f>
        <v>0</v>
      </c>
      <c r="U84" s="5">
        <f>_xlfn.SWITCH($D$4:$D$800,$Z$4,L84*$AG$4,$Z$5,L84*$AG$5,$Z$6,L84*$AG$6,$Z$7,L84*$AG$7,$Z$8,L84*$AG$8,$Z$9,L84*$AG$9,$Z$10,L84*$AG$10,$Z$11,L84*$AG$11,$Z$12,L84*$AG$12,$Z$13,L84*$AG$13,$Z$14,L84*$AG$14,$Z$15,L84*$AG$15,$Z$16,L84*$AG$16,$Z$17,L84*$AG$17,$Z$18,L84*$AG$18,$Z$19,L84*$AG$19,$Z$20,L84*$AG$20,$Z$21,L84*$AG$21,$Z$22,L84*$AG$22,$Z$23,L84*$AG$23,$Z$24,L84*$AG$24,$Z$25,L84*$AG$25,$Z$26,L84*$AG$26,$Z$27,L84*$AG$27,$Z$28,L84*$AG$28,$Z$29,L84*$AG$29,$Z$30,L84*$AG$30,$Z$31,L84*$AG$31,$Z$32,L84*$AG$32,$Z$33,L84*$AG$33,$Z$34,L84*$AG$34,$Z$35,L84*$AG$35,$Z$36,L84*$AG$36,$Z$37,L84*$AG$37,$Z$38,L84*$AG$38,$Z$39,L84*$AG$39,$Z$40,L84*$AG$40,$Z$41,L84*$AG$41,$Z$42,L84*$AG$42,$Z$43,L84*$AG$43,$Z$44,L84*$AG$44,$Z$45,L84*$AG$45,$Z$46,L84*$AG$46,$Z$47,L84*$AG$47,$Z$48,L84*$AG$48,$Z$49,L84*$AG$49,$Z$50,L84*$AG$50,$Z$51,L84*$AG$51)</f>
        <v>0</v>
      </c>
      <c r="V84" s="5">
        <f>_xlfn.SWITCH($D$4:$D$800,$Z$4,M84*$AH$4,$Z$5,M84*$AH$5,$Z$6,M84*$AH$6,$Z$7,M84*$AH$7,$Z$8,M84*$AH$8,$Z$9,M84*$AH$9,$Z$10,M84*$AH$10,$Z$11,M84*$AH$11,$Z$12,M84*$AH$12,$Z$13,M84*$AH$13,$Z$14,M84*$AH$14,$Z$15,M84*$AH$15,$Z$16,M84*$AH$16,$Z$17,M84*$AH$17,$Z$18,M84*$AH$18,$Z$19,M84*$AH$19,$Z$20,M84*$AH$20,$Z$21,M84*$AH$21,$Z$22,M84*$AH$22,$Z$23,M84*$AH$23,$Z$24,M84*$AH$24,$Z$25,M84*$AH$25,$Z$26,M84*$AH$26,$Z$27,M84*$AH$27,$Z$28,M84*$AH$28,$Z$29,M84*$AH$29,$Z$30,M84*$AH$30,$Z$31,M84*$AH$31,$Z$32,M84*$AH$32,$Z$33,M84*$AH$33,$Z$34,M84*$AH$34,$Z$35,M84*$AH$35,$Z$36,M84*$AH$36,$Z$37,M84*$AH$37,$Z$38,M84*$AH$38,$Z$39,M84*$AH$39,$Z$40,M84*$AH$40,$Z$41,M84*$AH$41,$Z$42,M84*$AH$42,$Z$43,M84*$AH$43,$Z$44,M84*$AH$44,$Z$45,M84*$AH$45,$Z$46,M84*$AH$46,$Z$47,M84*$AH$47,$Z$48,M84*$AH$48,$Z$49,M84*$AH$49,$Z$50,M84*$AH$50,$Z$51,M84*$AH$51)</f>
        <v>0</v>
      </c>
      <c r="W84" s="5">
        <f>_xlfn.SWITCH($D$4:$D$800,$Z$4,N84*$AI$4,$Z$5,N84*$AI$5,$Z$6,N84*$AI$6,$Z$7,N84*$AI$7,$Z$8,N84*$AI$8,$Z$9,N84*$AI$9,$Z$10,N84*$AI$10,$Z$11,N84*$AI$11,$Z$12,N84*$AI$12,$Z$13,N84*$AI$13,$Z$14,N84*$AI$14,$Z$15,N84*$AI$15,$Z$16,N84*$AI$16,$Z$17,N84*$AI$17,$Z$18,N84*$AI$18,$Z$19,N84*$AI$19,$Z$20,N84*$AI$20,$Z$21,N84*$AI$21,$Z$22,N84*$AI$22,$Z$23,N84*$AI$23,$Z$24,N84*$AI$24,$Z$25,N84*$AI$25,$Z$26,N84*$AI$26,$Z$27,N84*$AI$27,$Z$28,N84*$AI$28,$Z$29,N84*$AI$29,$Z$30,N84*$AI$30,$Z$31,N84*$AI$31,$Z$32,N84*$AI$32,$Z$33,N84*$AI$33,$Z$34,N84*$AI$34,$Z$35,N84*$AI$35,$Z$36,N84*$AI$36,$Z$37,N84*$AI$37,$Z$38,N84*$AI$38,$Z$39,N84*$AI$39,$Z$40,N84*$AI$40,$Z$41,N84*$AI$41,$Z$42,N84*$AI$42,$Z$43,N84*$AI$43,$Z$44,N84*$AI$44,$Z$45,N84*$AI$45,$Z$46,N84*$AI$46,$Z$47,N84*$AI$47,$Z$48,N84*$AI$48,$Z$49,N84*$AI$49,$Z$50,N84*$AI$50,$Z$51,N84*$AI$51)</f>
        <v>0</v>
      </c>
      <c r="X84" s="5">
        <f>SUM(Tabella120581119312[[#This Row],[Quadrimestre nov22-feb23]:[Quadrimestre lug25-ott25]])</f>
        <v>0</v>
      </c>
      <c r="BT84" s="73"/>
      <c r="BU84" s="72" t="s">
        <v>276</v>
      </c>
      <c r="BV84" s="69" t="s">
        <v>277</v>
      </c>
      <c r="BW84" s="72" t="s">
        <v>224</v>
      </c>
      <c r="BX84" s="72"/>
      <c r="BY84" s="54"/>
      <c r="BZ84" s="52"/>
      <c r="CA84" s="52"/>
      <c r="CB84" s="52"/>
      <c r="CC84" s="52" t="s">
        <v>122</v>
      </c>
      <c r="CD84" s="52" t="s">
        <v>122</v>
      </c>
      <c r="CE84" s="52" t="s">
        <v>122</v>
      </c>
      <c r="CF84" s="52" t="s">
        <v>122</v>
      </c>
      <c r="CG84" s="52" t="s">
        <v>122</v>
      </c>
      <c r="CH84" s="52" t="s">
        <v>122</v>
      </c>
      <c r="CI84" s="52" t="s">
        <v>122</v>
      </c>
      <c r="CJ84" s="52" t="s">
        <v>122</v>
      </c>
      <c r="CK84" s="52" t="s">
        <v>122</v>
      </c>
      <c r="CL84" s="52" t="s">
        <v>122</v>
      </c>
      <c r="CM84" s="52" t="s">
        <v>122</v>
      </c>
      <c r="CN84" s="52" t="s">
        <v>122</v>
      </c>
      <c r="CO84" s="52"/>
      <c r="CP84" s="52"/>
      <c r="CQ84" s="52"/>
      <c r="CR84" s="66"/>
      <c r="CS84" s="53">
        <f>IF(BZ84="X",$DH84/COUNTA($BZ84:$CQ84),0) +  IF(CA84="X",$DH84/COUNTA($BZ84:$CQ84),0)</f>
        <v>0</v>
      </c>
      <c r="CT84" s="53">
        <f>IF(CB84="X",$DH84/COUNTA($BZ84:$CQ84),0) +  IF(CC84="X",$DH84/COUNTA($BZ84:$CQ84),0)</f>
        <v>0</v>
      </c>
      <c r="CU84" s="53">
        <f>IF(CD84="X",$DH84/COUNTA($BZ84:$CQ84),0) +  IF(CE84="X",$DH84/COUNTA($BZ84:$CQ84),0)</f>
        <v>0</v>
      </c>
      <c r="CV84" s="53">
        <f>IF(CF84="X",$DH84/COUNTA($BZ84:$CQ84),0) +  IF(CG84="X",$DH84/COUNTA($BZ84:$CQ84),0)</f>
        <v>0</v>
      </c>
      <c r="CW84" s="53">
        <f>IF(CH84="X",$DH84/COUNTA($BZ84:$CQ84),0) +  IF(CI84="X",$DH84/COUNTA($BZ84:$CQ84),0)</f>
        <v>0</v>
      </c>
      <c r="CX84" s="53">
        <f>IF(CJ84="X",$DH84/COUNTA($BZ84:$CQ84),0) +  IF(CK84="X",$DH84/COUNTA($BZ84:$CQ84),0)</f>
        <v>0</v>
      </c>
      <c r="CY84" s="53">
        <f>IF(CL84="X",$DH84/COUNTA($BZ84:$CQ84),0) +  IF(CM84="X",$DH84/COUNTA($BZ84:$CQ84),0)</f>
        <v>0</v>
      </c>
      <c r="CZ84" s="53">
        <f>IF(CN84="X",$DH84/COUNTA($BZ84:$CQ84),0) +  IF(CO84="X",$DH84/COUNTA($BZ84:$CQ84),0)</f>
        <v>0</v>
      </c>
      <c r="DA84" s="53">
        <f>IF(CP84="X",$DH84/COUNTA($BZ84:$CQ84),0) +  IF(CQ84="X",$DH84/COUNTA($BZ84:$CQ84),0)</f>
        <v>0</v>
      </c>
      <c r="DB84" s="67">
        <f>SUM(CS84:DA84)</f>
        <v>0</v>
      </c>
      <c r="DC84" s="57"/>
      <c r="DE84" s="66"/>
      <c r="DF84" s="106">
        <f t="shared" si="12"/>
        <v>0</v>
      </c>
      <c r="DG84" s="66"/>
      <c r="DH84" s="104">
        <f>DF84*UniPerugia!$B$4</f>
        <v>0</v>
      </c>
    </row>
    <row r="85" spans="2:112" ht="23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>
        <f>_xlfn.SWITCH($D$4:$D$800,$Z$4,F85*$AA$4,$Z$5,F85*$AA$5,$Z$6,F85*$AA$6,$Z$7,F85*$AA$7,$Z$8,F85*$AA$8,$Z$9,F85*$AA$9,$Z$10,F85*$AA$10,$Z$11,F85*$AA$11,$Z$12,F85*$AA$12,$Z$13,F85*$AA$13,$Z$14,F85*$AA$14,$Z$15,F85*$AA$15,$Z$16,F85*$AA$16,$Z$17,F85*$AA$17,$Z$18,F85*$AA$18,$Z$19,F85*$AA$19,$Z$20,F85*$AA$20,$Z$21,F85*$AA$21,$Z$22,F85*$AA$22,$Z$23,F85*$AA$23,$Z$24,F85*$AA$24,$Z$25,F85*$AA$25,$Z$26,F85*$AA$26,$Z$27,F85*$AA$27,$Z$28,F85*$AA$28,$Z$29,F85*$AA$29,$Z$30,F85*$AA$30,$Z$31,F85*$AA$31,$Z$32,F85*$AA$32,$Z$33,F85*$AA$33,$Z$34,F85*$AA$34,$Z$35,F85*$AA$35,$Z$36,F85*$AA$36,$Z$37,F85*$AA$37,$Z$38,F85*$AA$38,$Z$39,F85*$AA$39,$Z$40,F85*$AA$40,$Z$41,F85*$AA$41,$Z$42,F85*$AA$42,$Z$43,F85*$AA$43,$Z$44,F85*$AA$44,$Z$45,F85*$AA$45,$Z$46,F85*$AA$46,$Z$47,F85*$AA$47,$Z$48,F85*$AA$48,$Z$49,F85*$AA$49,$Z$50,F85*$AA$50,$Z$51,F85*$AA$51,)</f>
        <v>0</v>
      </c>
      <c r="P85" s="5">
        <f>_xlfn.SWITCH($D$4:$D$800,$Z$4,G85*$AB$4,$Z$5,G85*$AB$5,$Z$6,G85*$AB$6,$Z$7,G85*$AB$7,$Z$8,G85*$AB$8,$Z$9,G85*$AB$9,$Z$10,G85*$AB$10,$Z$11,G85*$AB$11,$Z$12,G85*$AB$12,$Z$13,G85*$AB$13,$Z$14,G85*$AB$14,$Z$15,G85*$AB$15,$Z$16,G85*$AB$16,$Z$17,G85*$AB$17,$Z$18,G85*$AB$18,$Z$19,G85*$AB$19,$Z$20,G85*$AB$20,$Z$21,G85*$AB$21,$Z$22,G85*$AB$22,$Z$23,G85*$AB$23,$Z$24,G85*$AB$24,$Z$25,G85*$AB$25,$Z$26,G85*$AB$26,$Z$27,G85*$AB$27,$Z$28,G85*$AB$28,$Z$29,G85*$AB$29,$Z$30,G85*$AB$30,$Z$31,G85*$AB$31,$Z$32,G85*$AB$32,$Z$33,G85*$AB$33,$Z$34,G85*$AB$34,$Z$35,G85*$AB$35,$Z$36,G85*$AB$36,$Z$37,G85*$AB$37,$Z$38,G85*$AB$38,$Z$39,G85*$AB$39,$Z$40,G85*$AB$40,$Z$41,G85*$AB$41,$Z$42,G85*$AB$42,$Z$43,G85*$AB$43,$Z$44,G85*$AB$44,$Z$45,G85*$AB$45,$Z$46,G85*$AB$46,$Z$47,G85*$AB$47,$Z$48,G85*$AB$48,$Z$49,G85*$AB$49,$Z$50,G85*$AB$50,$Z$51,G85*$AB$51,)</f>
        <v>0</v>
      </c>
      <c r="Q85" s="5">
        <f>_xlfn.SWITCH($D$4:$D$800,$Z$4,H85*$AC$4,$Z$5,H85*$AC$5,$Z$6,H85*$AC$6,$Z$7,H85*$AC$7,$Z$8,H85*$AC$8,$Z$9,H85*$AC$9,$Z$10,H85*$AC$10,$Z$11,H85*$AC$11,$Z$12,H85*$AC$12,$Z$13,H85*$AC$13,$Z$14,H85*$AC$14,$Z$15,H85*$AC$15,$Z$16,H85*$AC$16,$Z$17,H85*$AC$17,$Z$18,H85*$AC$18,$Z$19,H85*$AC$19,$Z$20,H85*$AC$20,$Z$21,H85*$AC$21,$Z$22,H85*$AC$22,$Z$23,H85*$AC$23,$Z$24,H85*$AC$24,$Z$25,H85*$AC$25,$Z$26,H85*$AC$26,$Z$27,H85*$AC$27,$Z$28,H85*$AC$28,$Z$29,H85*$AC$29,$Z$30,H85*$AC$30,$Z$31,H85*$AC$31,$Z$32,H85*$AC$32,$Z$33,H85*$AC$33,$Z$34,H85*$AC$34,$Z$35,H85*$AC$35,$Z$36,H85*$AC$36,$Z$37,H85*$AC$37,$Z$38,H85*$AC$38,$Z$39,H85*$AC$39,$Z$40,H85*$AC$40,$Z$41,H85*$AC$41,$Z$42,H85*$AC$42,$Z$43,H85*$AC$43,$Z$44,H85*$AC$44,$Z$45,H85*$AC$45,$Z$46,H85*$AC$46,$Z$47,H85*$AC$47,$Z$48,H85*$AC$48,$Z$49,H85*$AC$49,$Z$50,H85*$AC$50,$Z$51,H85*$AC$51)</f>
        <v>0</v>
      </c>
      <c r="R85" s="5">
        <f>_xlfn.SWITCH($D$4:$D$800,$Z$4,I85*$AD$4,$Z$5,I85*$AD$5,$Z$6,I85*$AD$6,$Z$7,I85*$AD$7,$Z$8,I85*$AD$8,$Z$9,I85*$AD$9,$Z$10,I85*$AD$10,$Z$11,I85*$AD$11,$Z$12,I85*$AD$12,$Z$13,I85*$AD$13,$Z$14,I85*$AD$14,$Z$15,I85*$AD$15,$Z$16,I85*$AD$16,$Z$17,I85*$AD$17,$Z$18,I85*$AD$18,$Z$19,I85*$AD$19,$Z$20,I85*$AD$20,$Z$21,I85*$AD$21,$Z$22,I85*$AD$22,$Z$23,I85*$AD$23,$Z$24,I85*$AD$24,$Z$25,I85*$AD$25,$Z$26,I85*$AD$26,$Z$27,I85*$AD$27,$Z$28,I85*$AD$28,$Z$29,I85*$AD$29,$Z$30,I85*$AD$30,$Z$31,I85*$AD$31,$Z$32,I85*$AD$32,$Z$33,I85*$AD$33,$Z$34,I85*$AD$34,$Z$35,I85*$AD$35,$Z$36,I85*$AD$36,$Z$37,I85*$AD$37,$Z$38,I85*$AD$38,$Z$39,I85*$AD$39,$Z$40,I85*$AD$40,$Z$41,I85*$AD$41,$Z$42,I85*$AD$42,$Z$43,I85*$AD$43,$Z$44,I85*$AD$44,$Z$45,I85*$AD$45,$Z$46,I85*$AD$46,$Z$47,I85*$AD$47,$Z$48,I85*$AD$48,$Z$49,I85*$AD$49,$Z$50,I85*$AD$50,$Z$51,I85*$AD$51)</f>
        <v>0</v>
      </c>
      <c r="S85" s="5">
        <f>_xlfn.SWITCH($D$4:$D$800,$Z$4,J85*$AE$4,$Z$5,J85*$AE$5,$Z$6,J85*$AE$6,$Z$7,J85*$AE$7,$Z$8,J85*$AE$8,$Z$9,J85*$AE$9,$Z$10,J85*$AE$10,$Z$11,J85*$AE$11,$Z$12,J85*$AE$12,$Z$13,J85*$AE$13,$Z$14,J85*$AE$14,$Z$15,J85*$AE$15,$Z$16,J85*$AE$16,$Z$17,J85*$AE$17,$Z$18,J85*$AE$18,$Z$19,J85*$AE$19,$Z$20,J85*$AE$20,$Z$21,J85*$AE$21,$Z$22,J85*$AE$22,$Z$23,J85*$AE$23,$Z$24,J85*$AE$24,$Z$25,J85*$AE$25,$Z$26,J85*$AE$26,$Z$27,J85*$AE$27,$Z$28,J85*$AE$28,$Z$29,J85*$AE$29,$Z$30,J85*$AE$30,$Z$31,J85*$AE$31,$Z$32,J85*$AE$32,$Z$33,J85*$AE$33,$Z$34,J85*$AE$34,$Z$35,J85*$AE$35,$Z$36,J85*$AE$36,$Z$37,J85*$AE$37,$Z$38,J85*$AE$38,$Z$39,J85*$AE$39,$Z$40,J85*$AE$40,$Z$41,J85*$AE$41,$Z$42,J85*$AE$42,$Z$43,J85*$AE$43,$Z$44,J85*$AE$44,$Z$45,J85*$AE$45,$Z$46,J85*$AE$46,$Z$47,J85*$AE$47,$Z$48,J85*$AE$48,$Z$49,J85*$AE$49,$Z$50,J85*$AE$50,$Z$51,J85*$AE$51)</f>
        <v>0</v>
      </c>
      <c r="T85" s="5">
        <f>_xlfn.SWITCH($D$4:$D$800,$Z$4,K85*$AF$4,$Z$5,K85*$AF$5,$Z$6,K85*$AF$6,$Z$7,K85*$AF$7,$Z$8,K85*$AF$8,$Z$9,K85*$AF$9,$Z$10,K85*$AF$10,$Z$11,K85*$AF$11,$Z$12,K85*$AF$12,$Z$13,K85*$AF$13,$Z$14,K85*$AF$14,$Z$15,K85*$AF$15,$Z$16,K85*$AF$16,$Z$17,K85*$AF$17,$Z$18,K85*$AF$18,$Z$19,K85*$AF$19,$Z$20,K85*$AF$20,$Z$21,K85*$AF$21,$Z$22,K85*$AF$22,$Z$23,K85*$AF$23,$Z$24,K85*$AF$24,$Z$25,K85*$AF$25,$Z$26,K85*$AF$26,$Z$27,K85*$AF$27,$Z$28,K85*$AF$28,$Z$29,K85*$AF$29,$Z$30,K85*$AF$30,$Z$31,K85*$AF$31,$Z$32,K85*$AF$32,$Z$33,K85*$AF$33,$Z$34,K85*$AF$34,$Z$35,K85*$AF$35,$Z$36,K85*$AF$36,$Z$37,K85*$AF$37,$Z$38,K85*$AF$38,$Z$39,K85*$AF$39,$Z$40,K85*$AF$40,$Z$41,K85*$AF$41,$Z$42,K85*$AF$42,$Z$43,K85*$AF$43,$Z$44,K85*$AF$44,$Z$45,K85*$AF$45,$Z$46,K85*$AF$46,$Z$47,K85*$AF$47,$Z$48,K85*$AF$48,$Z$49,K85*$AF$49,$Z$50,K85*$AF$50,$Z$51,K85*$AF$51)</f>
        <v>0</v>
      </c>
      <c r="U85" s="5">
        <f>_xlfn.SWITCH($D$4:$D$800,$Z$4,L85*$AG$4,$Z$5,L85*$AG$5,$Z$6,L85*$AG$6,$Z$7,L85*$AG$7,$Z$8,L85*$AG$8,$Z$9,L85*$AG$9,$Z$10,L85*$AG$10,$Z$11,L85*$AG$11,$Z$12,L85*$AG$12,$Z$13,L85*$AG$13,$Z$14,L85*$AG$14,$Z$15,L85*$AG$15,$Z$16,L85*$AG$16,$Z$17,L85*$AG$17,$Z$18,L85*$AG$18,$Z$19,L85*$AG$19,$Z$20,L85*$AG$20,$Z$21,L85*$AG$21,$Z$22,L85*$AG$22,$Z$23,L85*$AG$23,$Z$24,L85*$AG$24,$Z$25,L85*$AG$25,$Z$26,L85*$AG$26,$Z$27,L85*$AG$27,$Z$28,L85*$AG$28,$Z$29,L85*$AG$29,$Z$30,L85*$AG$30,$Z$31,L85*$AG$31,$Z$32,L85*$AG$32,$Z$33,L85*$AG$33,$Z$34,L85*$AG$34,$Z$35,L85*$AG$35,$Z$36,L85*$AG$36,$Z$37,L85*$AG$37,$Z$38,L85*$AG$38,$Z$39,L85*$AG$39,$Z$40,L85*$AG$40,$Z$41,L85*$AG$41,$Z$42,L85*$AG$42,$Z$43,L85*$AG$43,$Z$44,L85*$AG$44,$Z$45,L85*$AG$45,$Z$46,L85*$AG$46,$Z$47,L85*$AG$47,$Z$48,L85*$AG$48,$Z$49,L85*$AG$49,$Z$50,L85*$AG$50,$Z$51,L85*$AG$51)</f>
        <v>0</v>
      </c>
      <c r="V85" s="5">
        <f>_xlfn.SWITCH($D$4:$D$800,$Z$4,M85*$AH$4,$Z$5,M85*$AH$5,$Z$6,M85*$AH$6,$Z$7,M85*$AH$7,$Z$8,M85*$AH$8,$Z$9,M85*$AH$9,$Z$10,M85*$AH$10,$Z$11,M85*$AH$11,$Z$12,M85*$AH$12,$Z$13,M85*$AH$13,$Z$14,M85*$AH$14,$Z$15,M85*$AH$15,$Z$16,M85*$AH$16,$Z$17,M85*$AH$17,$Z$18,M85*$AH$18,$Z$19,M85*$AH$19,$Z$20,M85*$AH$20,$Z$21,M85*$AH$21,$Z$22,M85*$AH$22,$Z$23,M85*$AH$23,$Z$24,M85*$AH$24,$Z$25,M85*$AH$25,$Z$26,M85*$AH$26,$Z$27,M85*$AH$27,$Z$28,M85*$AH$28,$Z$29,M85*$AH$29,$Z$30,M85*$AH$30,$Z$31,M85*$AH$31,$Z$32,M85*$AH$32,$Z$33,M85*$AH$33,$Z$34,M85*$AH$34,$Z$35,M85*$AH$35,$Z$36,M85*$AH$36,$Z$37,M85*$AH$37,$Z$38,M85*$AH$38,$Z$39,M85*$AH$39,$Z$40,M85*$AH$40,$Z$41,M85*$AH$41,$Z$42,M85*$AH$42,$Z$43,M85*$AH$43,$Z$44,M85*$AH$44,$Z$45,M85*$AH$45,$Z$46,M85*$AH$46,$Z$47,M85*$AH$47,$Z$48,M85*$AH$48,$Z$49,M85*$AH$49,$Z$50,M85*$AH$50,$Z$51,M85*$AH$51)</f>
        <v>0</v>
      </c>
      <c r="W85" s="5">
        <f>_xlfn.SWITCH($D$4:$D$800,$Z$4,N85*$AI$4,$Z$5,N85*$AI$5,$Z$6,N85*$AI$6,$Z$7,N85*$AI$7,$Z$8,N85*$AI$8,$Z$9,N85*$AI$9,$Z$10,N85*$AI$10,$Z$11,N85*$AI$11,$Z$12,N85*$AI$12,$Z$13,N85*$AI$13,$Z$14,N85*$AI$14,$Z$15,N85*$AI$15,$Z$16,N85*$AI$16,$Z$17,N85*$AI$17,$Z$18,N85*$AI$18,$Z$19,N85*$AI$19,$Z$20,N85*$AI$20,$Z$21,N85*$AI$21,$Z$22,N85*$AI$22,$Z$23,N85*$AI$23,$Z$24,N85*$AI$24,$Z$25,N85*$AI$25,$Z$26,N85*$AI$26,$Z$27,N85*$AI$27,$Z$28,N85*$AI$28,$Z$29,N85*$AI$29,$Z$30,N85*$AI$30,$Z$31,N85*$AI$31,$Z$32,N85*$AI$32,$Z$33,N85*$AI$33,$Z$34,N85*$AI$34,$Z$35,N85*$AI$35,$Z$36,N85*$AI$36,$Z$37,N85*$AI$37,$Z$38,N85*$AI$38,$Z$39,N85*$AI$39,$Z$40,N85*$AI$40,$Z$41,N85*$AI$41,$Z$42,N85*$AI$42,$Z$43,N85*$AI$43,$Z$44,N85*$AI$44,$Z$45,N85*$AI$45,$Z$46,N85*$AI$46,$Z$47,N85*$AI$47,$Z$48,N85*$AI$48,$Z$49,N85*$AI$49,$Z$50,N85*$AI$50,$Z$51,N85*$AI$51)</f>
        <v>0</v>
      </c>
      <c r="X85" s="5">
        <f>SUM(Tabella120581119312[[#This Row],[Quadrimestre nov22-feb23]:[Quadrimestre lug25-ott25]])</f>
        <v>0</v>
      </c>
      <c r="BT85" s="73"/>
      <c r="BU85" s="72" t="s">
        <v>278</v>
      </c>
      <c r="BV85" s="69" t="s">
        <v>279</v>
      </c>
      <c r="BW85" s="72" t="s">
        <v>224</v>
      </c>
      <c r="BX85" s="72"/>
      <c r="BY85" s="54"/>
      <c r="BZ85" s="52"/>
      <c r="CA85" s="52"/>
      <c r="CB85" s="52"/>
      <c r="CC85" s="52" t="s">
        <v>122</v>
      </c>
      <c r="CD85" s="52" t="s">
        <v>122</v>
      </c>
      <c r="CE85" s="52" t="s">
        <v>122</v>
      </c>
      <c r="CF85" s="52" t="s">
        <v>122</v>
      </c>
      <c r="CG85" s="52" t="s">
        <v>122</v>
      </c>
      <c r="CH85" s="52" t="s">
        <v>122</v>
      </c>
      <c r="CI85" s="52" t="s">
        <v>122</v>
      </c>
      <c r="CJ85" s="52" t="s">
        <v>122</v>
      </c>
      <c r="CK85" s="52" t="s">
        <v>122</v>
      </c>
      <c r="CL85" s="52"/>
      <c r="CM85" s="52"/>
      <c r="CN85" s="52"/>
      <c r="CO85" s="52"/>
      <c r="CP85" s="52"/>
      <c r="CQ85" s="52"/>
      <c r="CR85" s="66"/>
      <c r="CS85" s="53">
        <f>IF(BZ85="X",$DH85/COUNTA($BZ85:$CQ85),0) +  IF(CA85="X",$DH85/COUNTA($BZ85:$CQ85),0)</f>
        <v>0</v>
      </c>
      <c r="CT85" s="53">
        <f>IF(CB85="X",$DH85/COUNTA($BZ85:$CQ85),0) +  IF(CC85="X",$DH85/COUNTA($BZ85:$CQ85),0)</f>
        <v>0</v>
      </c>
      <c r="CU85" s="53">
        <f>IF(CD85="X",$DH85/COUNTA($BZ85:$CQ85),0) +  IF(CE85="X",$DH85/COUNTA($BZ85:$CQ85),0)</f>
        <v>0</v>
      </c>
      <c r="CV85" s="53">
        <f>IF(CF85="X",$DH85/COUNTA($BZ85:$CQ85),0) +  IF(CG85="X",$DH85/COUNTA($BZ85:$CQ85),0)</f>
        <v>0</v>
      </c>
      <c r="CW85" s="53">
        <f>IF(CH85="X",$DH85/COUNTA($BZ85:$CQ85),0) +  IF(CI85="X",$DH85/COUNTA($BZ85:$CQ85),0)</f>
        <v>0</v>
      </c>
      <c r="CX85" s="53">
        <f>IF(CJ85="X",$DH85/COUNTA($BZ85:$CQ85),0) +  IF(CK85="X",$DH85/COUNTA($BZ85:$CQ85),0)</f>
        <v>0</v>
      </c>
      <c r="CY85" s="53">
        <f>IF(CL85="X",$DH85/COUNTA($BZ85:$CQ85),0) +  IF(CM85="X",$DH85/COUNTA($BZ85:$CQ85),0)</f>
        <v>0</v>
      </c>
      <c r="CZ85" s="53">
        <f>IF(CN85="X",$DH85/COUNTA($BZ85:$CQ85),0) +  IF(CO85="X",$DH85/COUNTA($BZ85:$CQ85),0)</f>
        <v>0</v>
      </c>
      <c r="DA85" s="53">
        <f>IF(CP85="X",$DH85/COUNTA($BZ85:$CQ85),0) +  IF(CQ85="X",$DH85/COUNTA($BZ85:$CQ85),0)</f>
        <v>0</v>
      </c>
      <c r="DB85" s="67">
        <f>SUM(CS85:DA85)</f>
        <v>0</v>
      </c>
      <c r="DC85" s="57"/>
      <c r="DE85" s="66"/>
      <c r="DF85" s="106">
        <f t="shared" si="12"/>
        <v>0</v>
      </c>
      <c r="DG85" s="66"/>
      <c r="DH85" s="104">
        <f>DF85*UniPerugia!$B$4</f>
        <v>0</v>
      </c>
    </row>
    <row r="86" spans="2:112" ht="23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>
        <f>_xlfn.SWITCH($D$4:$D$800,$Z$4,F86*$AA$4,$Z$5,F86*$AA$5,$Z$6,F86*$AA$6,$Z$7,F86*$AA$7,$Z$8,F86*$AA$8,$Z$9,F86*$AA$9,$Z$10,F86*$AA$10,$Z$11,F86*$AA$11,$Z$12,F86*$AA$12,$Z$13,F86*$AA$13,$Z$14,F86*$AA$14,$Z$15,F86*$AA$15,$Z$16,F86*$AA$16,$Z$17,F86*$AA$17,$Z$18,F86*$AA$18,$Z$19,F86*$AA$19,$Z$20,F86*$AA$20,$Z$21,F86*$AA$21,$Z$22,F86*$AA$22,$Z$23,F86*$AA$23,$Z$24,F86*$AA$24,$Z$25,F86*$AA$25,$Z$26,F86*$AA$26,$Z$27,F86*$AA$27,$Z$28,F86*$AA$28,$Z$29,F86*$AA$29,$Z$30,F86*$AA$30,$Z$31,F86*$AA$31,$Z$32,F86*$AA$32,$Z$33,F86*$AA$33,$Z$34,F86*$AA$34,$Z$35,F86*$AA$35,$Z$36,F86*$AA$36,$Z$37,F86*$AA$37,$Z$38,F86*$AA$38,$Z$39,F86*$AA$39,$Z$40,F86*$AA$40,$Z$41,F86*$AA$41,$Z$42,F86*$AA$42,$Z$43,F86*$AA$43,$Z$44,F86*$AA$44,$Z$45,F86*$AA$45,$Z$46,F86*$AA$46,$Z$47,F86*$AA$47,$Z$48,F86*$AA$48,$Z$49,F86*$AA$49,$Z$50,F86*$AA$50,$Z$51,F86*$AA$51,)</f>
        <v>0</v>
      </c>
      <c r="P86" s="5">
        <f>_xlfn.SWITCH($D$4:$D$800,$Z$4,G86*$AB$4,$Z$5,G86*$AB$5,$Z$6,G86*$AB$6,$Z$7,G86*$AB$7,$Z$8,G86*$AB$8,$Z$9,G86*$AB$9,$Z$10,G86*$AB$10,$Z$11,G86*$AB$11,$Z$12,G86*$AB$12,$Z$13,G86*$AB$13,$Z$14,G86*$AB$14,$Z$15,G86*$AB$15,$Z$16,G86*$AB$16,$Z$17,G86*$AB$17,$Z$18,G86*$AB$18,$Z$19,G86*$AB$19,$Z$20,G86*$AB$20,$Z$21,G86*$AB$21,$Z$22,G86*$AB$22,$Z$23,G86*$AB$23,$Z$24,G86*$AB$24,$Z$25,G86*$AB$25,$Z$26,G86*$AB$26,$Z$27,G86*$AB$27,$Z$28,G86*$AB$28,$Z$29,G86*$AB$29,$Z$30,G86*$AB$30,$Z$31,G86*$AB$31,$Z$32,G86*$AB$32,$Z$33,G86*$AB$33,$Z$34,G86*$AB$34,$Z$35,G86*$AB$35,$Z$36,G86*$AB$36,$Z$37,G86*$AB$37,$Z$38,G86*$AB$38,$Z$39,G86*$AB$39,$Z$40,G86*$AB$40,$Z$41,G86*$AB$41,$Z$42,G86*$AB$42,$Z$43,G86*$AB$43,$Z$44,G86*$AB$44,$Z$45,G86*$AB$45,$Z$46,G86*$AB$46,$Z$47,G86*$AB$47,$Z$48,G86*$AB$48,$Z$49,G86*$AB$49,$Z$50,G86*$AB$50,$Z$51,G86*$AB$51,)</f>
        <v>0</v>
      </c>
      <c r="Q86" s="5">
        <f>_xlfn.SWITCH($D$4:$D$800,$Z$4,H86*$AC$4,$Z$5,H86*$AC$5,$Z$6,H86*$AC$6,$Z$7,H86*$AC$7,$Z$8,H86*$AC$8,$Z$9,H86*$AC$9,$Z$10,H86*$AC$10,$Z$11,H86*$AC$11,$Z$12,H86*$AC$12,$Z$13,H86*$AC$13,$Z$14,H86*$AC$14,$Z$15,H86*$AC$15,$Z$16,H86*$AC$16,$Z$17,H86*$AC$17,$Z$18,H86*$AC$18,$Z$19,H86*$AC$19,$Z$20,H86*$AC$20,$Z$21,H86*$AC$21,$Z$22,H86*$AC$22,$Z$23,H86*$AC$23,$Z$24,H86*$AC$24,$Z$25,H86*$AC$25,$Z$26,H86*$AC$26,$Z$27,H86*$AC$27,$Z$28,H86*$AC$28,$Z$29,H86*$AC$29,$Z$30,H86*$AC$30,$Z$31,H86*$AC$31,$Z$32,H86*$AC$32,$Z$33,H86*$AC$33,$Z$34,H86*$AC$34,$Z$35,H86*$AC$35,$Z$36,H86*$AC$36,$Z$37,H86*$AC$37,$Z$38,H86*$AC$38,$Z$39,H86*$AC$39,$Z$40,H86*$AC$40,$Z$41,H86*$AC$41,$Z$42,H86*$AC$42,$Z$43,H86*$AC$43,$Z$44,H86*$AC$44,$Z$45,H86*$AC$45,$Z$46,H86*$AC$46,$Z$47,H86*$AC$47,$Z$48,H86*$AC$48,$Z$49,H86*$AC$49,$Z$50,H86*$AC$50,$Z$51,H86*$AC$51)</f>
        <v>0</v>
      </c>
      <c r="R86" s="5">
        <f>_xlfn.SWITCH($D$4:$D$800,$Z$4,I86*$AD$4,$Z$5,I86*$AD$5,$Z$6,I86*$AD$6,$Z$7,I86*$AD$7,$Z$8,I86*$AD$8,$Z$9,I86*$AD$9,$Z$10,I86*$AD$10,$Z$11,I86*$AD$11,$Z$12,I86*$AD$12,$Z$13,I86*$AD$13,$Z$14,I86*$AD$14,$Z$15,I86*$AD$15,$Z$16,I86*$AD$16,$Z$17,I86*$AD$17,$Z$18,I86*$AD$18,$Z$19,I86*$AD$19,$Z$20,I86*$AD$20,$Z$21,I86*$AD$21,$Z$22,I86*$AD$22,$Z$23,I86*$AD$23,$Z$24,I86*$AD$24,$Z$25,I86*$AD$25,$Z$26,I86*$AD$26,$Z$27,I86*$AD$27,$Z$28,I86*$AD$28,$Z$29,I86*$AD$29,$Z$30,I86*$AD$30,$Z$31,I86*$AD$31,$Z$32,I86*$AD$32,$Z$33,I86*$AD$33,$Z$34,I86*$AD$34,$Z$35,I86*$AD$35,$Z$36,I86*$AD$36,$Z$37,I86*$AD$37,$Z$38,I86*$AD$38,$Z$39,I86*$AD$39,$Z$40,I86*$AD$40,$Z$41,I86*$AD$41,$Z$42,I86*$AD$42,$Z$43,I86*$AD$43,$Z$44,I86*$AD$44,$Z$45,I86*$AD$45,$Z$46,I86*$AD$46,$Z$47,I86*$AD$47,$Z$48,I86*$AD$48,$Z$49,I86*$AD$49,$Z$50,I86*$AD$50,$Z$51,I86*$AD$51)</f>
        <v>0</v>
      </c>
      <c r="S86" s="5">
        <f>_xlfn.SWITCH($D$4:$D$800,$Z$4,J86*$AE$4,$Z$5,J86*$AE$5,$Z$6,J86*$AE$6,$Z$7,J86*$AE$7,$Z$8,J86*$AE$8,$Z$9,J86*$AE$9,$Z$10,J86*$AE$10,$Z$11,J86*$AE$11,$Z$12,J86*$AE$12,$Z$13,J86*$AE$13,$Z$14,J86*$AE$14,$Z$15,J86*$AE$15,$Z$16,J86*$AE$16,$Z$17,J86*$AE$17,$Z$18,J86*$AE$18,$Z$19,J86*$AE$19,$Z$20,J86*$AE$20,$Z$21,J86*$AE$21,$Z$22,J86*$AE$22,$Z$23,J86*$AE$23,$Z$24,J86*$AE$24,$Z$25,J86*$AE$25,$Z$26,J86*$AE$26,$Z$27,J86*$AE$27,$Z$28,J86*$AE$28,$Z$29,J86*$AE$29,$Z$30,J86*$AE$30,$Z$31,J86*$AE$31,$Z$32,J86*$AE$32,$Z$33,J86*$AE$33,$Z$34,J86*$AE$34,$Z$35,J86*$AE$35,$Z$36,J86*$AE$36,$Z$37,J86*$AE$37,$Z$38,J86*$AE$38,$Z$39,J86*$AE$39,$Z$40,J86*$AE$40,$Z$41,J86*$AE$41,$Z$42,J86*$AE$42,$Z$43,J86*$AE$43,$Z$44,J86*$AE$44,$Z$45,J86*$AE$45,$Z$46,J86*$AE$46,$Z$47,J86*$AE$47,$Z$48,J86*$AE$48,$Z$49,J86*$AE$49,$Z$50,J86*$AE$50,$Z$51,J86*$AE$51)</f>
        <v>0</v>
      </c>
      <c r="T86" s="5">
        <f>_xlfn.SWITCH($D$4:$D$800,$Z$4,K86*$AF$4,$Z$5,K86*$AF$5,$Z$6,K86*$AF$6,$Z$7,K86*$AF$7,$Z$8,K86*$AF$8,$Z$9,K86*$AF$9,$Z$10,K86*$AF$10,$Z$11,K86*$AF$11,$Z$12,K86*$AF$12,$Z$13,K86*$AF$13,$Z$14,K86*$AF$14,$Z$15,K86*$AF$15,$Z$16,K86*$AF$16,$Z$17,K86*$AF$17,$Z$18,K86*$AF$18,$Z$19,K86*$AF$19,$Z$20,K86*$AF$20,$Z$21,K86*$AF$21,$Z$22,K86*$AF$22,$Z$23,K86*$AF$23,$Z$24,K86*$AF$24,$Z$25,K86*$AF$25,$Z$26,K86*$AF$26,$Z$27,K86*$AF$27,$Z$28,K86*$AF$28,$Z$29,K86*$AF$29,$Z$30,K86*$AF$30,$Z$31,K86*$AF$31,$Z$32,K86*$AF$32,$Z$33,K86*$AF$33,$Z$34,K86*$AF$34,$Z$35,K86*$AF$35,$Z$36,K86*$AF$36,$Z$37,K86*$AF$37,$Z$38,K86*$AF$38,$Z$39,K86*$AF$39,$Z$40,K86*$AF$40,$Z$41,K86*$AF$41,$Z$42,K86*$AF$42,$Z$43,K86*$AF$43,$Z$44,K86*$AF$44,$Z$45,K86*$AF$45,$Z$46,K86*$AF$46,$Z$47,K86*$AF$47,$Z$48,K86*$AF$48,$Z$49,K86*$AF$49,$Z$50,K86*$AF$50,$Z$51,K86*$AF$51)</f>
        <v>0</v>
      </c>
      <c r="U86" s="5">
        <f>_xlfn.SWITCH($D$4:$D$800,$Z$4,L86*$AG$4,$Z$5,L86*$AG$5,$Z$6,L86*$AG$6,$Z$7,L86*$AG$7,$Z$8,L86*$AG$8,$Z$9,L86*$AG$9,$Z$10,L86*$AG$10,$Z$11,L86*$AG$11,$Z$12,L86*$AG$12,$Z$13,L86*$AG$13,$Z$14,L86*$AG$14,$Z$15,L86*$AG$15,$Z$16,L86*$AG$16,$Z$17,L86*$AG$17,$Z$18,L86*$AG$18,$Z$19,L86*$AG$19,$Z$20,L86*$AG$20,$Z$21,L86*$AG$21,$Z$22,L86*$AG$22,$Z$23,L86*$AG$23,$Z$24,L86*$AG$24,$Z$25,L86*$AG$25,$Z$26,L86*$AG$26,$Z$27,L86*$AG$27,$Z$28,L86*$AG$28,$Z$29,L86*$AG$29,$Z$30,L86*$AG$30,$Z$31,L86*$AG$31,$Z$32,L86*$AG$32,$Z$33,L86*$AG$33,$Z$34,L86*$AG$34,$Z$35,L86*$AG$35,$Z$36,L86*$AG$36,$Z$37,L86*$AG$37,$Z$38,L86*$AG$38,$Z$39,L86*$AG$39,$Z$40,L86*$AG$40,$Z$41,L86*$AG$41,$Z$42,L86*$AG$42,$Z$43,L86*$AG$43,$Z$44,L86*$AG$44,$Z$45,L86*$AG$45,$Z$46,L86*$AG$46,$Z$47,L86*$AG$47,$Z$48,L86*$AG$48,$Z$49,L86*$AG$49,$Z$50,L86*$AG$50,$Z$51,L86*$AG$51)</f>
        <v>0</v>
      </c>
      <c r="V86" s="5">
        <f>_xlfn.SWITCH($D$4:$D$800,$Z$4,M86*$AH$4,$Z$5,M86*$AH$5,$Z$6,M86*$AH$6,$Z$7,M86*$AH$7,$Z$8,M86*$AH$8,$Z$9,M86*$AH$9,$Z$10,M86*$AH$10,$Z$11,M86*$AH$11,$Z$12,M86*$AH$12,$Z$13,M86*$AH$13,$Z$14,M86*$AH$14,$Z$15,M86*$AH$15,$Z$16,M86*$AH$16,$Z$17,M86*$AH$17,$Z$18,M86*$AH$18,$Z$19,M86*$AH$19,$Z$20,M86*$AH$20,$Z$21,M86*$AH$21,$Z$22,M86*$AH$22,$Z$23,M86*$AH$23,$Z$24,M86*$AH$24,$Z$25,M86*$AH$25,$Z$26,M86*$AH$26,$Z$27,M86*$AH$27,$Z$28,M86*$AH$28,$Z$29,M86*$AH$29,$Z$30,M86*$AH$30,$Z$31,M86*$AH$31,$Z$32,M86*$AH$32,$Z$33,M86*$AH$33,$Z$34,M86*$AH$34,$Z$35,M86*$AH$35,$Z$36,M86*$AH$36,$Z$37,M86*$AH$37,$Z$38,M86*$AH$38,$Z$39,M86*$AH$39,$Z$40,M86*$AH$40,$Z$41,M86*$AH$41,$Z$42,M86*$AH$42,$Z$43,M86*$AH$43,$Z$44,M86*$AH$44,$Z$45,M86*$AH$45,$Z$46,M86*$AH$46,$Z$47,M86*$AH$47,$Z$48,M86*$AH$48,$Z$49,M86*$AH$49,$Z$50,M86*$AH$50,$Z$51,M86*$AH$51)</f>
        <v>0</v>
      </c>
      <c r="W86" s="5">
        <f>_xlfn.SWITCH($D$4:$D$800,$Z$4,N86*$AI$4,$Z$5,N86*$AI$5,$Z$6,N86*$AI$6,$Z$7,N86*$AI$7,$Z$8,N86*$AI$8,$Z$9,N86*$AI$9,$Z$10,N86*$AI$10,$Z$11,N86*$AI$11,$Z$12,N86*$AI$12,$Z$13,N86*$AI$13,$Z$14,N86*$AI$14,$Z$15,N86*$AI$15,$Z$16,N86*$AI$16,$Z$17,N86*$AI$17,$Z$18,N86*$AI$18,$Z$19,N86*$AI$19,$Z$20,N86*$AI$20,$Z$21,N86*$AI$21,$Z$22,N86*$AI$22,$Z$23,N86*$AI$23,$Z$24,N86*$AI$24,$Z$25,N86*$AI$25,$Z$26,N86*$AI$26,$Z$27,N86*$AI$27,$Z$28,N86*$AI$28,$Z$29,N86*$AI$29,$Z$30,N86*$AI$30,$Z$31,N86*$AI$31,$Z$32,N86*$AI$32,$Z$33,N86*$AI$33,$Z$34,N86*$AI$34,$Z$35,N86*$AI$35,$Z$36,N86*$AI$36,$Z$37,N86*$AI$37,$Z$38,N86*$AI$38,$Z$39,N86*$AI$39,$Z$40,N86*$AI$40,$Z$41,N86*$AI$41,$Z$42,N86*$AI$42,$Z$43,N86*$AI$43,$Z$44,N86*$AI$44,$Z$45,N86*$AI$45,$Z$46,N86*$AI$46,$Z$47,N86*$AI$47,$Z$48,N86*$AI$48,$Z$49,N86*$AI$49,$Z$50,N86*$AI$50,$Z$51,N86*$AI$51)</f>
        <v>0</v>
      </c>
      <c r="X86" s="5">
        <f>SUM(Tabella120581119312[[#This Row],[Quadrimestre nov22-feb23]:[Quadrimestre lug25-ott25]])</f>
        <v>0</v>
      </c>
      <c r="BT86" s="73"/>
      <c r="BU86" s="72" t="s">
        <v>280</v>
      </c>
      <c r="BV86" s="69" t="s">
        <v>281</v>
      </c>
      <c r="BW86" s="72" t="s">
        <v>224</v>
      </c>
      <c r="BX86" s="72"/>
      <c r="BY86" s="54"/>
      <c r="BZ86" s="52"/>
      <c r="CA86" s="52"/>
      <c r="CB86" s="52"/>
      <c r="CC86" s="52" t="s">
        <v>122</v>
      </c>
      <c r="CD86" s="52" t="s">
        <v>122</v>
      </c>
      <c r="CE86" s="52" t="s">
        <v>122</v>
      </c>
      <c r="CF86" s="52" t="s">
        <v>122</v>
      </c>
      <c r="CG86" s="52" t="s">
        <v>122</v>
      </c>
      <c r="CH86" s="52" t="s">
        <v>122</v>
      </c>
      <c r="CI86" s="52" t="s">
        <v>122</v>
      </c>
      <c r="CJ86" s="52" t="s">
        <v>122</v>
      </c>
      <c r="CK86" s="52" t="s">
        <v>122</v>
      </c>
      <c r="CL86" s="52"/>
      <c r="CM86" s="52"/>
      <c r="CN86" s="52"/>
      <c r="CO86" s="52"/>
      <c r="CP86" s="52"/>
      <c r="CQ86" s="52"/>
      <c r="CR86" s="66"/>
      <c r="CS86" s="53">
        <f>IF(BZ86="X",$DH86/COUNTA($BZ86:$CQ86),0) +  IF(CA86="X",$DH86/COUNTA($BZ86:$CQ86),0)</f>
        <v>0</v>
      </c>
      <c r="CT86" s="53">
        <f>IF(CB86="X",$DH86/COUNTA($BZ86:$CQ86),0) +  IF(CC86="X",$DH86/COUNTA($BZ86:$CQ86),0)</f>
        <v>0</v>
      </c>
      <c r="CU86" s="53">
        <f>IF(CD86="X",$DH86/COUNTA($BZ86:$CQ86),0) +  IF(CE86="X",$DH86/COUNTA($BZ86:$CQ86),0)</f>
        <v>0</v>
      </c>
      <c r="CV86" s="53">
        <f>IF(CF86="X",$DH86/COUNTA($BZ86:$CQ86),0) +  IF(CG86="X",$DH86/COUNTA($BZ86:$CQ86),0)</f>
        <v>0</v>
      </c>
      <c r="CW86" s="53">
        <f>IF(CH86="X",$DH86/COUNTA($BZ86:$CQ86),0) +  IF(CI86="X",$DH86/COUNTA($BZ86:$CQ86),0)</f>
        <v>0</v>
      </c>
      <c r="CX86" s="53">
        <f>IF(CJ86="X",$DH86/COUNTA($BZ86:$CQ86),0) +  IF(CK86="X",$DH86/COUNTA($BZ86:$CQ86),0)</f>
        <v>0</v>
      </c>
      <c r="CY86" s="53">
        <f>IF(CL86="X",$DH86/COUNTA($BZ86:$CQ86),0) +  IF(CM86="X",$DH86/COUNTA($BZ86:$CQ86),0)</f>
        <v>0</v>
      </c>
      <c r="CZ86" s="53">
        <f>IF(CN86="X",$DH86/COUNTA($BZ86:$CQ86),0) +  IF(CO86="X",$DH86/COUNTA($BZ86:$CQ86),0)</f>
        <v>0</v>
      </c>
      <c r="DA86" s="53">
        <f>IF(CP86="X",$DH86/COUNTA($BZ86:$CQ86),0) +  IF(CQ86="X",$DH86/COUNTA($BZ86:$CQ86),0)</f>
        <v>0</v>
      </c>
      <c r="DB86" s="67">
        <f>SUM(CS86:DA86)</f>
        <v>0</v>
      </c>
      <c r="DC86" s="57"/>
      <c r="DE86" s="66"/>
      <c r="DF86" s="106">
        <f t="shared" si="12"/>
        <v>0</v>
      </c>
      <c r="DG86" s="66"/>
      <c r="DH86" s="104">
        <f>DF86*UniPerugia!$B$4</f>
        <v>0</v>
      </c>
    </row>
    <row r="87" spans="2:112" ht="23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>
        <f>_xlfn.SWITCH($D$4:$D$800,$Z$4,F87*$AA$4,$Z$5,F87*$AA$5,$Z$6,F87*$AA$6,$Z$7,F87*$AA$7,$Z$8,F87*$AA$8,$Z$9,F87*$AA$9,$Z$10,F87*$AA$10,$Z$11,F87*$AA$11,$Z$12,F87*$AA$12,$Z$13,F87*$AA$13,$Z$14,F87*$AA$14,$Z$15,F87*$AA$15,$Z$16,F87*$AA$16,$Z$17,F87*$AA$17,$Z$18,F87*$AA$18,$Z$19,F87*$AA$19,$Z$20,F87*$AA$20,$Z$21,F87*$AA$21,$Z$22,F87*$AA$22,$Z$23,F87*$AA$23,$Z$24,F87*$AA$24,$Z$25,F87*$AA$25,$Z$26,F87*$AA$26,$Z$27,F87*$AA$27,$Z$28,F87*$AA$28,$Z$29,F87*$AA$29,$Z$30,F87*$AA$30,$Z$31,F87*$AA$31,$Z$32,F87*$AA$32,$Z$33,F87*$AA$33,$Z$34,F87*$AA$34,$Z$35,F87*$AA$35,$Z$36,F87*$AA$36,$Z$37,F87*$AA$37,$Z$38,F87*$AA$38,$Z$39,F87*$AA$39,$Z$40,F87*$AA$40,$Z$41,F87*$AA$41,$Z$42,F87*$AA$42,$Z$43,F87*$AA$43,$Z$44,F87*$AA$44,$Z$45,F87*$AA$45,$Z$46,F87*$AA$46,$Z$47,F87*$AA$47,$Z$48,F87*$AA$48,$Z$49,F87*$AA$49,$Z$50,F87*$AA$50,$Z$51,F87*$AA$51,)</f>
        <v>0</v>
      </c>
      <c r="P87" s="5">
        <f>_xlfn.SWITCH($D$4:$D$800,$Z$4,G87*$AB$4,$Z$5,G87*$AB$5,$Z$6,G87*$AB$6,$Z$7,G87*$AB$7,$Z$8,G87*$AB$8,$Z$9,G87*$AB$9,$Z$10,G87*$AB$10,$Z$11,G87*$AB$11,$Z$12,G87*$AB$12,$Z$13,G87*$AB$13,$Z$14,G87*$AB$14,$Z$15,G87*$AB$15,$Z$16,G87*$AB$16,$Z$17,G87*$AB$17,$Z$18,G87*$AB$18,$Z$19,G87*$AB$19,$Z$20,G87*$AB$20,$Z$21,G87*$AB$21,$Z$22,G87*$AB$22,$Z$23,G87*$AB$23,$Z$24,G87*$AB$24,$Z$25,G87*$AB$25,$Z$26,G87*$AB$26,$Z$27,G87*$AB$27,$Z$28,G87*$AB$28,$Z$29,G87*$AB$29,$Z$30,G87*$AB$30,$Z$31,G87*$AB$31,$Z$32,G87*$AB$32,$Z$33,G87*$AB$33,$Z$34,G87*$AB$34,$Z$35,G87*$AB$35,$Z$36,G87*$AB$36,$Z$37,G87*$AB$37,$Z$38,G87*$AB$38,$Z$39,G87*$AB$39,$Z$40,G87*$AB$40,$Z$41,G87*$AB$41,$Z$42,G87*$AB$42,$Z$43,G87*$AB$43,$Z$44,G87*$AB$44,$Z$45,G87*$AB$45,$Z$46,G87*$AB$46,$Z$47,G87*$AB$47,$Z$48,G87*$AB$48,$Z$49,G87*$AB$49,$Z$50,G87*$AB$50,$Z$51,G87*$AB$51,)</f>
        <v>0</v>
      </c>
      <c r="Q87" s="5">
        <f>_xlfn.SWITCH($D$4:$D$800,$Z$4,H87*$AC$4,$Z$5,H87*$AC$5,$Z$6,H87*$AC$6,$Z$7,H87*$AC$7,$Z$8,H87*$AC$8,$Z$9,H87*$AC$9,$Z$10,H87*$AC$10,$Z$11,H87*$AC$11,$Z$12,H87*$AC$12,$Z$13,H87*$AC$13,$Z$14,H87*$AC$14,$Z$15,H87*$AC$15,$Z$16,H87*$AC$16,$Z$17,H87*$AC$17,$Z$18,H87*$AC$18,$Z$19,H87*$AC$19,$Z$20,H87*$AC$20,$Z$21,H87*$AC$21,$Z$22,H87*$AC$22,$Z$23,H87*$AC$23,$Z$24,H87*$AC$24,$Z$25,H87*$AC$25,$Z$26,H87*$AC$26,$Z$27,H87*$AC$27,$Z$28,H87*$AC$28,$Z$29,H87*$AC$29,$Z$30,H87*$AC$30,$Z$31,H87*$AC$31,$Z$32,H87*$AC$32,$Z$33,H87*$AC$33,$Z$34,H87*$AC$34,$Z$35,H87*$AC$35,$Z$36,H87*$AC$36,$Z$37,H87*$AC$37,$Z$38,H87*$AC$38,$Z$39,H87*$AC$39,$Z$40,H87*$AC$40,$Z$41,H87*$AC$41,$Z$42,H87*$AC$42,$Z$43,H87*$AC$43,$Z$44,H87*$AC$44,$Z$45,H87*$AC$45,$Z$46,H87*$AC$46,$Z$47,H87*$AC$47,$Z$48,H87*$AC$48,$Z$49,H87*$AC$49,$Z$50,H87*$AC$50,$Z$51,H87*$AC$51)</f>
        <v>0</v>
      </c>
      <c r="R87" s="5">
        <f>_xlfn.SWITCH($D$4:$D$800,$Z$4,I87*$AD$4,$Z$5,I87*$AD$5,$Z$6,I87*$AD$6,$Z$7,I87*$AD$7,$Z$8,I87*$AD$8,$Z$9,I87*$AD$9,$Z$10,I87*$AD$10,$Z$11,I87*$AD$11,$Z$12,I87*$AD$12,$Z$13,I87*$AD$13,$Z$14,I87*$AD$14,$Z$15,I87*$AD$15,$Z$16,I87*$AD$16,$Z$17,I87*$AD$17,$Z$18,I87*$AD$18,$Z$19,I87*$AD$19,$Z$20,I87*$AD$20,$Z$21,I87*$AD$21,$Z$22,I87*$AD$22,$Z$23,I87*$AD$23,$Z$24,I87*$AD$24,$Z$25,I87*$AD$25,$Z$26,I87*$AD$26,$Z$27,I87*$AD$27,$Z$28,I87*$AD$28,$Z$29,I87*$AD$29,$Z$30,I87*$AD$30,$Z$31,I87*$AD$31,$Z$32,I87*$AD$32,$Z$33,I87*$AD$33,$Z$34,I87*$AD$34,$Z$35,I87*$AD$35,$Z$36,I87*$AD$36,$Z$37,I87*$AD$37,$Z$38,I87*$AD$38,$Z$39,I87*$AD$39,$Z$40,I87*$AD$40,$Z$41,I87*$AD$41,$Z$42,I87*$AD$42,$Z$43,I87*$AD$43,$Z$44,I87*$AD$44,$Z$45,I87*$AD$45,$Z$46,I87*$AD$46,$Z$47,I87*$AD$47,$Z$48,I87*$AD$48,$Z$49,I87*$AD$49,$Z$50,I87*$AD$50,$Z$51,I87*$AD$51)</f>
        <v>0</v>
      </c>
      <c r="S87" s="5">
        <f>_xlfn.SWITCH($D$4:$D$800,$Z$4,J87*$AE$4,$Z$5,J87*$AE$5,$Z$6,J87*$AE$6,$Z$7,J87*$AE$7,$Z$8,J87*$AE$8,$Z$9,J87*$AE$9,$Z$10,J87*$AE$10,$Z$11,J87*$AE$11,$Z$12,J87*$AE$12,$Z$13,J87*$AE$13,$Z$14,J87*$AE$14,$Z$15,J87*$AE$15,$Z$16,J87*$AE$16,$Z$17,J87*$AE$17,$Z$18,J87*$AE$18,$Z$19,J87*$AE$19,$Z$20,J87*$AE$20,$Z$21,J87*$AE$21,$Z$22,J87*$AE$22,$Z$23,J87*$AE$23,$Z$24,J87*$AE$24,$Z$25,J87*$AE$25,$Z$26,J87*$AE$26,$Z$27,J87*$AE$27,$Z$28,J87*$AE$28,$Z$29,J87*$AE$29,$Z$30,J87*$AE$30,$Z$31,J87*$AE$31,$Z$32,J87*$AE$32,$Z$33,J87*$AE$33,$Z$34,J87*$AE$34,$Z$35,J87*$AE$35,$Z$36,J87*$AE$36,$Z$37,J87*$AE$37,$Z$38,J87*$AE$38,$Z$39,J87*$AE$39,$Z$40,J87*$AE$40,$Z$41,J87*$AE$41,$Z$42,J87*$AE$42,$Z$43,J87*$AE$43,$Z$44,J87*$AE$44,$Z$45,J87*$AE$45,$Z$46,J87*$AE$46,$Z$47,J87*$AE$47,$Z$48,J87*$AE$48,$Z$49,J87*$AE$49,$Z$50,J87*$AE$50,$Z$51,J87*$AE$51)</f>
        <v>0</v>
      </c>
      <c r="T87" s="5">
        <f>_xlfn.SWITCH($D$4:$D$800,$Z$4,K87*$AF$4,$Z$5,K87*$AF$5,$Z$6,K87*$AF$6,$Z$7,K87*$AF$7,$Z$8,K87*$AF$8,$Z$9,K87*$AF$9,$Z$10,K87*$AF$10,$Z$11,K87*$AF$11,$Z$12,K87*$AF$12,$Z$13,K87*$AF$13,$Z$14,K87*$AF$14,$Z$15,K87*$AF$15,$Z$16,K87*$AF$16,$Z$17,K87*$AF$17,$Z$18,K87*$AF$18,$Z$19,K87*$AF$19,$Z$20,K87*$AF$20,$Z$21,K87*$AF$21,$Z$22,K87*$AF$22,$Z$23,K87*$AF$23,$Z$24,K87*$AF$24,$Z$25,K87*$AF$25,$Z$26,K87*$AF$26,$Z$27,K87*$AF$27,$Z$28,K87*$AF$28,$Z$29,K87*$AF$29,$Z$30,K87*$AF$30,$Z$31,K87*$AF$31,$Z$32,K87*$AF$32,$Z$33,K87*$AF$33,$Z$34,K87*$AF$34,$Z$35,K87*$AF$35,$Z$36,K87*$AF$36,$Z$37,K87*$AF$37,$Z$38,K87*$AF$38,$Z$39,K87*$AF$39,$Z$40,K87*$AF$40,$Z$41,K87*$AF$41,$Z$42,K87*$AF$42,$Z$43,K87*$AF$43,$Z$44,K87*$AF$44,$Z$45,K87*$AF$45,$Z$46,K87*$AF$46,$Z$47,K87*$AF$47,$Z$48,K87*$AF$48,$Z$49,K87*$AF$49,$Z$50,K87*$AF$50,$Z$51,K87*$AF$51)</f>
        <v>0</v>
      </c>
      <c r="U87" s="5">
        <f>_xlfn.SWITCH($D$4:$D$800,$Z$4,L87*$AG$4,$Z$5,L87*$AG$5,$Z$6,L87*$AG$6,$Z$7,L87*$AG$7,$Z$8,L87*$AG$8,$Z$9,L87*$AG$9,$Z$10,L87*$AG$10,$Z$11,L87*$AG$11,$Z$12,L87*$AG$12,$Z$13,L87*$AG$13,$Z$14,L87*$AG$14,$Z$15,L87*$AG$15,$Z$16,L87*$AG$16,$Z$17,L87*$AG$17,$Z$18,L87*$AG$18,$Z$19,L87*$AG$19,$Z$20,L87*$AG$20,$Z$21,L87*$AG$21,$Z$22,L87*$AG$22,$Z$23,L87*$AG$23,$Z$24,L87*$AG$24,$Z$25,L87*$AG$25,$Z$26,L87*$AG$26,$Z$27,L87*$AG$27,$Z$28,L87*$AG$28,$Z$29,L87*$AG$29,$Z$30,L87*$AG$30,$Z$31,L87*$AG$31,$Z$32,L87*$AG$32,$Z$33,L87*$AG$33,$Z$34,L87*$AG$34,$Z$35,L87*$AG$35,$Z$36,L87*$AG$36,$Z$37,L87*$AG$37,$Z$38,L87*$AG$38,$Z$39,L87*$AG$39,$Z$40,L87*$AG$40,$Z$41,L87*$AG$41,$Z$42,L87*$AG$42,$Z$43,L87*$AG$43,$Z$44,L87*$AG$44,$Z$45,L87*$AG$45,$Z$46,L87*$AG$46,$Z$47,L87*$AG$47,$Z$48,L87*$AG$48,$Z$49,L87*$AG$49,$Z$50,L87*$AG$50,$Z$51,L87*$AG$51)</f>
        <v>0</v>
      </c>
      <c r="V87" s="5">
        <f>_xlfn.SWITCH($D$4:$D$800,$Z$4,M87*$AH$4,$Z$5,M87*$AH$5,$Z$6,M87*$AH$6,$Z$7,M87*$AH$7,$Z$8,M87*$AH$8,$Z$9,M87*$AH$9,$Z$10,M87*$AH$10,$Z$11,M87*$AH$11,$Z$12,M87*$AH$12,$Z$13,M87*$AH$13,$Z$14,M87*$AH$14,$Z$15,M87*$AH$15,$Z$16,M87*$AH$16,$Z$17,M87*$AH$17,$Z$18,M87*$AH$18,$Z$19,M87*$AH$19,$Z$20,M87*$AH$20,$Z$21,M87*$AH$21,$Z$22,M87*$AH$22,$Z$23,M87*$AH$23,$Z$24,M87*$AH$24,$Z$25,M87*$AH$25,$Z$26,M87*$AH$26,$Z$27,M87*$AH$27,$Z$28,M87*$AH$28,$Z$29,M87*$AH$29,$Z$30,M87*$AH$30,$Z$31,M87*$AH$31,$Z$32,M87*$AH$32,$Z$33,M87*$AH$33,$Z$34,M87*$AH$34,$Z$35,M87*$AH$35,$Z$36,M87*$AH$36,$Z$37,M87*$AH$37,$Z$38,M87*$AH$38,$Z$39,M87*$AH$39,$Z$40,M87*$AH$40,$Z$41,M87*$AH$41,$Z$42,M87*$AH$42,$Z$43,M87*$AH$43,$Z$44,M87*$AH$44,$Z$45,M87*$AH$45,$Z$46,M87*$AH$46,$Z$47,M87*$AH$47,$Z$48,M87*$AH$48,$Z$49,M87*$AH$49,$Z$50,M87*$AH$50,$Z$51,M87*$AH$51)</f>
        <v>0</v>
      </c>
      <c r="W87" s="5">
        <f>_xlfn.SWITCH($D$4:$D$800,$Z$4,N87*$AI$4,$Z$5,N87*$AI$5,$Z$6,N87*$AI$6,$Z$7,N87*$AI$7,$Z$8,N87*$AI$8,$Z$9,N87*$AI$9,$Z$10,N87*$AI$10,$Z$11,N87*$AI$11,$Z$12,N87*$AI$12,$Z$13,N87*$AI$13,$Z$14,N87*$AI$14,$Z$15,N87*$AI$15,$Z$16,N87*$AI$16,$Z$17,N87*$AI$17,$Z$18,N87*$AI$18,$Z$19,N87*$AI$19,$Z$20,N87*$AI$20,$Z$21,N87*$AI$21,$Z$22,N87*$AI$22,$Z$23,N87*$AI$23,$Z$24,N87*$AI$24,$Z$25,N87*$AI$25,$Z$26,N87*$AI$26,$Z$27,N87*$AI$27,$Z$28,N87*$AI$28,$Z$29,N87*$AI$29,$Z$30,N87*$AI$30,$Z$31,N87*$AI$31,$Z$32,N87*$AI$32,$Z$33,N87*$AI$33,$Z$34,N87*$AI$34,$Z$35,N87*$AI$35,$Z$36,N87*$AI$36,$Z$37,N87*$AI$37,$Z$38,N87*$AI$38,$Z$39,N87*$AI$39,$Z$40,N87*$AI$40,$Z$41,N87*$AI$41,$Z$42,N87*$AI$42,$Z$43,N87*$AI$43,$Z$44,N87*$AI$44,$Z$45,N87*$AI$45,$Z$46,N87*$AI$46,$Z$47,N87*$AI$47,$Z$48,N87*$AI$48,$Z$49,N87*$AI$49,$Z$50,N87*$AI$50,$Z$51,N87*$AI$51)</f>
        <v>0</v>
      </c>
      <c r="X87" s="5">
        <f>SUM(Tabella120581119312[[#This Row],[Quadrimestre nov22-feb23]:[Quadrimestre lug25-ott25]])</f>
        <v>0</v>
      </c>
      <c r="BT87" s="73"/>
      <c r="BU87" s="70" t="s">
        <v>282</v>
      </c>
      <c r="BV87" s="73"/>
      <c r="BW87" s="72" t="s">
        <v>224</v>
      </c>
      <c r="BX87" s="70"/>
      <c r="BY87" s="54"/>
      <c r="BZ87" s="52"/>
      <c r="CA87" s="52"/>
      <c r="CB87" s="52"/>
      <c r="CC87" s="52"/>
      <c r="CD87" s="52"/>
      <c r="CE87" s="52"/>
      <c r="CF87" s="53"/>
      <c r="CG87" s="53"/>
      <c r="CH87" s="53"/>
      <c r="CI87" s="52"/>
      <c r="CJ87" s="52"/>
      <c r="CK87" s="52"/>
      <c r="CL87" s="52"/>
      <c r="CM87" s="52"/>
      <c r="CN87" s="52"/>
      <c r="CO87" s="52"/>
      <c r="CP87" s="52"/>
      <c r="CQ87" s="52"/>
      <c r="CR87" s="66"/>
      <c r="CS87" s="53">
        <f>IF(BZ87="X",$DH87/COUNTA($BZ87:$CQ87),0) +  IF(CA87="X",$DH87/COUNTA($BZ87:$CQ87),0)</f>
        <v>0</v>
      </c>
      <c r="CT87" s="53">
        <f>IF(CB87="X",$DH87/COUNTA($BZ87:$CQ87),0) +  IF(CC87="X",$DH87/COUNTA($BZ87:$CQ87),0)</f>
        <v>0</v>
      </c>
      <c r="CU87" s="53">
        <f>IF(CD87="X",$DH87/COUNTA($BZ87:$CQ87),0) +  IF(CE87="X",$DH87/COUNTA($BZ87:$CQ87),0)</f>
        <v>0</v>
      </c>
      <c r="CV87" s="53">
        <f>IF(CF87="X",$DH87/COUNTA($BZ87:$CQ87),0) +  IF(CG87="X",$DH87/COUNTA($BZ87:$CQ87),0)</f>
        <v>0</v>
      </c>
      <c r="CW87" s="53">
        <f>IF(CH87="X",$DH87/COUNTA($BZ87:$CQ87),0) +  IF(CI87="X",$DH87/COUNTA($BZ87:$CQ87),0)</f>
        <v>0</v>
      </c>
      <c r="CX87" s="53">
        <f>IF(CJ87="X",$DH87/COUNTA($BZ87:$CQ87),0) +  IF(CK87="X",$DH87/COUNTA($BZ87:$CQ87),0)</f>
        <v>0</v>
      </c>
      <c r="CY87" s="53">
        <f>IF(CL87="X",$DH87/COUNTA($BZ87:$CQ87),0) +  IF(CM87="X",$DH87/COUNTA($BZ87:$CQ87),0)</f>
        <v>0</v>
      </c>
      <c r="CZ87" s="53">
        <f>IF(CN87="X",$DH87/COUNTA($BZ87:$CQ87),0) +  IF(CO87="X",$DH87/COUNTA($BZ87:$CQ87),0)</f>
        <v>0</v>
      </c>
      <c r="DA87" s="53">
        <f>IF(CP87="X",$DH87/COUNTA($BZ87:$CQ87),0) +  IF(CQ87="X",$DH87/COUNTA($BZ87:$CQ87),0)</f>
        <v>0</v>
      </c>
      <c r="DB87" s="67">
        <f>SUM(CS87:DA87)</f>
        <v>0</v>
      </c>
      <c r="DC87" s="57"/>
      <c r="DE87" s="66"/>
      <c r="DF87" s="106">
        <f t="shared" si="12"/>
        <v>0</v>
      </c>
      <c r="DG87" s="66"/>
      <c r="DH87" s="104">
        <f>DF87*UniPerugia!$B$4</f>
        <v>0</v>
      </c>
    </row>
    <row r="88" spans="2:112" ht="23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>
        <f>_xlfn.SWITCH($D$4:$D$800,$Z$4,F88*$AA$4,$Z$5,F88*$AA$5,$Z$6,F88*$AA$6,$Z$7,F88*$AA$7,$Z$8,F88*$AA$8,$Z$9,F88*$AA$9,$Z$10,F88*$AA$10,$Z$11,F88*$AA$11,$Z$12,F88*$AA$12,$Z$13,F88*$AA$13,$Z$14,F88*$AA$14,$Z$15,F88*$AA$15,$Z$16,F88*$AA$16,$Z$17,F88*$AA$17,$Z$18,F88*$AA$18,$Z$19,F88*$AA$19,$Z$20,F88*$AA$20,$Z$21,F88*$AA$21,$Z$22,F88*$AA$22,$Z$23,F88*$AA$23,$Z$24,F88*$AA$24,$Z$25,F88*$AA$25,$Z$26,F88*$AA$26,$Z$27,F88*$AA$27,$Z$28,F88*$AA$28,$Z$29,F88*$AA$29,$Z$30,F88*$AA$30,$Z$31,F88*$AA$31,$Z$32,F88*$AA$32,$Z$33,F88*$AA$33,$Z$34,F88*$AA$34,$Z$35,F88*$AA$35,$Z$36,F88*$AA$36,$Z$37,F88*$AA$37,$Z$38,F88*$AA$38,$Z$39,F88*$AA$39,$Z$40,F88*$AA$40,$Z$41,F88*$AA$41,$Z$42,F88*$AA$42,$Z$43,F88*$AA$43,$Z$44,F88*$AA$44,$Z$45,F88*$AA$45,$Z$46,F88*$AA$46,$Z$47,F88*$AA$47,$Z$48,F88*$AA$48,$Z$49,F88*$AA$49,$Z$50,F88*$AA$50,$Z$51,F88*$AA$51,)</f>
        <v>0</v>
      </c>
      <c r="P88" s="5">
        <f>_xlfn.SWITCH($D$4:$D$800,$Z$4,G88*$AB$4,$Z$5,G88*$AB$5,$Z$6,G88*$AB$6,$Z$7,G88*$AB$7,$Z$8,G88*$AB$8,$Z$9,G88*$AB$9,$Z$10,G88*$AB$10,$Z$11,G88*$AB$11,$Z$12,G88*$AB$12,$Z$13,G88*$AB$13,$Z$14,G88*$AB$14,$Z$15,G88*$AB$15,$Z$16,G88*$AB$16,$Z$17,G88*$AB$17,$Z$18,G88*$AB$18,$Z$19,G88*$AB$19,$Z$20,G88*$AB$20,$Z$21,G88*$AB$21,$Z$22,G88*$AB$22,$Z$23,G88*$AB$23,$Z$24,G88*$AB$24,$Z$25,G88*$AB$25,$Z$26,G88*$AB$26,$Z$27,G88*$AB$27,$Z$28,G88*$AB$28,$Z$29,G88*$AB$29,$Z$30,G88*$AB$30,$Z$31,G88*$AB$31,$Z$32,G88*$AB$32,$Z$33,G88*$AB$33,$Z$34,G88*$AB$34,$Z$35,G88*$AB$35,$Z$36,G88*$AB$36,$Z$37,G88*$AB$37,$Z$38,G88*$AB$38,$Z$39,G88*$AB$39,$Z$40,G88*$AB$40,$Z$41,G88*$AB$41,$Z$42,G88*$AB$42,$Z$43,G88*$AB$43,$Z$44,G88*$AB$44,$Z$45,G88*$AB$45,$Z$46,G88*$AB$46,$Z$47,G88*$AB$47,$Z$48,G88*$AB$48,$Z$49,G88*$AB$49,$Z$50,G88*$AB$50,$Z$51,G88*$AB$51,)</f>
        <v>0</v>
      </c>
      <c r="Q88" s="5">
        <f>_xlfn.SWITCH($D$4:$D$800,$Z$4,H88*$AC$4,$Z$5,H88*$AC$5,$Z$6,H88*$AC$6,$Z$7,H88*$AC$7,$Z$8,H88*$AC$8,$Z$9,H88*$AC$9,$Z$10,H88*$AC$10,$Z$11,H88*$AC$11,$Z$12,H88*$AC$12,$Z$13,H88*$AC$13,$Z$14,H88*$AC$14,$Z$15,H88*$AC$15,$Z$16,H88*$AC$16,$Z$17,H88*$AC$17,$Z$18,H88*$AC$18,$Z$19,H88*$AC$19,$Z$20,H88*$AC$20,$Z$21,H88*$AC$21,$Z$22,H88*$AC$22,$Z$23,H88*$AC$23,$Z$24,H88*$AC$24,$Z$25,H88*$AC$25,$Z$26,H88*$AC$26,$Z$27,H88*$AC$27,$Z$28,H88*$AC$28,$Z$29,H88*$AC$29,$Z$30,H88*$AC$30,$Z$31,H88*$AC$31,$Z$32,H88*$AC$32,$Z$33,H88*$AC$33,$Z$34,H88*$AC$34,$Z$35,H88*$AC$35,$Z$36,H88*$AC$36,$Z$37,H88*$AC$37,$Z$38,H88*$AC$38,$Z$39,H88*$AC$39,$Z$40,H88*$AC$40,$Z$41,H88*$AC$41,$Z$42,H88*$AC$42,$Z$43,H88*$AC$43,$Z$44,H88*$AC$44,$Z$45,H88*$AC$45,$Z$46,H88*$AC$46,$Z$47,H88*$AC$47,$Z$48,H88*$AC$48,$Z$49,H88*$AC$49,$Z$50,H88*$AC$50,$Z$51,H88*$AC$51)</f>
        <v>0</v>
      </c>
      <c r="R88" s="5">
        <f>_xlfn.SWITCH($D$4:$D$800,$Z$4,I88*$AD$4,$Z$5,I88*$AD$5,$Z$6,I88*$AD$6,$Z$7,I88*$AD$7,$Z$8,I88*$AD$8,$Z$9,I88*$AD$9,$Z$10,I88*$AD$10,$Z$11,I88*$AD$11,$Z$12,I88*$AD$12,$Z$13,I88*$AD$13,$Z$14,I88*$AD$14,$Z$15,I88*$AD$15,$Z$16,I88*$AD$16,$Z$17,I88*$AD$17,$Z$18,I88*$AD$18,$Z$19,I88*$AD$19,$Z$20,I88*$AD$20,$Z$21,I88*$AD$21,$Z$22,I88*$AD$22,$Z$23,I88*$AD$23,$Z$24,I88*$AD$24,$Z$25,I88*$AD$25,$Z$26,I88*$AD$26,$Z$27,I88*$AD$27,$Z$28,I88*$AD$28,$Z$29,I88*$AD$29,$Z$30,I88*$AD$30,$Z$31,I88*$AD$31,$Z$32,I88*$AD$32,$Z$33,I88*$AD$33,$Z$34,I88*$AD$34,$Z$35,I88*$AD$35,$Z$36,I88*$AD$36,$Z$37,I88*$AD$37,$Z$38,I88*$AD$38,$Z$39,I88*$AD$39,$Z$40,I88*$AD$40,$Z$41,I88*$AD$41,$Z$42,I88*$AD$42,$Z$43,I88*$AD$43,$Z$44,I88*$AD$44,$Z$45,I88*$AD$45,$Z$46,I88*$AD$46,$Z$47,I88*$AD$47,$Z$48,I88*$AD$48,$Z$49,I88*$AD$49,$Z$50,I88*$AD$50,$Z$51,I88*$AD$51)</f>
        <v>0</v>
      </c>
      <c r="S88" s="5">
        <f>_xlfn.SWITCH($D$4:$D$800,$Z$4,J88*$AE$4,$Z$5,J88*$AE$5,$Z$6,J88*$AE$6,$Z$7,J88*$AE$7,$Z$8,J88*$AE$8,$Z$9,J88*$AE$9,$Z$10,J88*$AE$10,$Z$11,J88*$AE$11,$Z$12,J88*$AE$12,$Z$13,J88*$AE$13,$Z$14,J88*$AE$14,$Z$15,J88*$AE$15,$Z$16,J88*$AE$16,$Z$17,J88*$AE$17,$Z$18,J88*$AE$18,$Z$19,J88*$AE$19,$Z$20,J88*$AE$20,$Z$21,J88*$AE$21,$Z$22,J88*$AE$22,$Z$23,J88*$AE$23,$Z$24,J88*$AE$24,$Z$25,J88*$AE$25,$Z$26,J88*$AE$26,$Z$27,J88*$AE$27,$Z$28,J88*$AE$28,$Z$29,J88*$AE$29,$Z$30,J88*$AE$30,$Z$31,J88*$AE$31,$Z$32,J88*$AE$32,$Z$33,J88*$AE$33,$Z$34,J88*$AE$34,$Z$35,J88*$AE$35,$Z$36,J88*$AE$36,$Z$37,J88*$AE$37,$Z$38,J88*$AE$38,$Z$39,J88*$AE$39,$Z$40,J88*$AE$40,$Z$41,J88*$AE$41,$Z$42,J88*$AE$42,$Z$43,J88*$AE$43,$Z$44,J88*$AE$44,$Z$45,J88*$AE$45,$Z$46,J88*$AE$46,$Z$47,J88*$AE$47,$Z$48,J88*$AE$48,$Z$49,J88*$AE$49,$Z$50,J88*$AE$50,$Z$51,J88*$AE$51)</f>
        <v>0</v>
      </c>
      <c r="T88" s="5">
        <f>_xlfn.SWITCH($D$4:$D$800,$Z$4,K88*$AF$4,$Z$5,K88*$AF$5,$Z$6,K88*$AF$6,$Z$7,K88*$AF$7,$Z$8,K88*$AF$8,$Z$9,K88*$AF$9,$Z$10,K88*$AF$10,$Z$11,K88*$AF$11,$Z$12,K88*$AF$12,$Z$13,K88*$AF$13,$Z$14,K88*$AF$14,$Z$15,K88*$AF$15,$Z$16,K88*$AF$16,$Z$17,K88*$AF$17,$Z$18,K88*$AF$18,$Z$19,K88*$AF$19,$Z$20,K88*$AF$20,$Z$21,K88*$AF$21,$Z$22,K88*$AF$22,$Z$23,K88*$AF$23,$Z$24,K88*$AF$24,$Z$25,K88*$AF$25,$Z$26,K88*$AF$26,$Z$27,K88*$AF$27,$Z$28,K88*$AF$28,$Z$29,K88*$AF$29,$Z$30,K88*$AF$30,$Z$31,K88*$AF$31,$Z$32,K88*$AF$32,$Z$33,K88*$AF$33,$Z$34,K88*$AF$34,$Z$35,K88*$AF$35,$Z$36,K88*$AF$36,$Z$37,K88*$AF$37,$Z$38,K88*$AF$38,$Z$39,K88*$AF$39,$Z$40,K88*$AF$40,$Z$41,K88*$AF$41,$Z$42,K88*$AF$42,$Z$43,K88*$AF$43,$Z$44,K88*$AF$44,$Z$45,K88*$AF$45,$Z$46,K88*$AF$46,$Z$47,K88*$AF$47,$Z$48,K88*$AF$48,$Z$49,K88*$AF$49,$Z$50,K88*$AF$50,$Z$51,K88*$AF$51)</f>
        <v>0</v>
      </c>
      <c r="U88" s="5">
        <f>_xlfn.SWITCH($D$4:$D$800,$Z$4,L88*$AG$4,$Z$5,L88*$AG$5,$Z$6,L88*$AG$6,$Z$7,L88*$AG$7,$Z$8,L88*$AG$8,$Z$9,L88*$AG$9,$Z$10,L88*$AG$10,$Z$11,L88*$AG$11,$Z$12,L88*$AG$12,$Z$13,L88*$AG$13,$Z$14,L88*$AG$14,$Z$15,L88*$AG$15,$Z$16,L88*$AG$16,$Z$17,L88*$AG$17,$Z$18,L88*$AG$18,$Z$19,L88*$AG$19,$Z$20,L88*$AG$20,$Z$21,L88*$AG$21,$Z$22,L88*$AG$22,$Z$23,L88*$AG$23,$Z$24,L88*$AG$24,$Z$25,L88*$AG$25,$Z$26,L88*$AG$26,$Z$27,L88*$AG$27,$Z$28,L88*$AG$28,$Z$29,L88*$AG$29,$Z$30,L88*$AG$30,$Z$31,L88*$AG$31,$Z$32,L88*$AG$32,$Z$33,L88*$AG$33,$Z$34,L88*$AG$34,$Z$35,L88*$AG$35,$Z$36,L88*$AG$36,$Z$37,L88*$AG$37,$Z$38,L88*$AG$38,$Z$39,L88*$AG$39,$Z$40,L88*$AG$40,$Z$41,L88*$AG$41,$Z$42,L88*$AG$42,$Z$43,L88*$AG$43,$Z$44,L88*$AG$44,$Z$45,L88*$AG$45,$Z$46,L88*$AG$46,$Z$47,L88*$AG$47,$Z$48,L88*$AG$48,$Z$49,L88*$AG$49,$Z$50,L88*$AG$50,$Z$51,L88*$AG$51)</f>
        <v>0</v>
      </c>
      <c r="V88" s="5">
        <f>_xlfn.SWITCH($D$4:$D$800,$Z$4,M88*$AH$4,$Z$5,M88*$AH$5,$Z$6,M88*$AH$6,$Z$7,M88*$AH$7,$Z$8,M88*$AH$8,$Z$9,M88*$AH$9,$Z$10,M88*$AH$10,$Z$11,M88*$AH$11,$Z$12,M88*$AH$12,$Z$13,M88*$AH$13,$Z$14,M88*$AH$14,$Z$15,M88*$AH$15,$Z$16,M88*$AH$16,$Z$17,M88*$AH$17,$Z$18,M88*$AH$18,$Z$19,M88*$AH$19,$Z$20,M88*$AH$20,$Z$21,M88*$AH$21,$Z$22,M88*$AH$22,$Z$23,M88*$AH$23,$Z$24,M88*$AH$24,$Z$25,M88*$AH$25,$Z$26,M88*$AH$26,$Z$27,M88*$AH$27,$Z$28,M88*$AH$28,$Z$29,M88*$AH$29,$Z$30,M88*$AH$30,$Z$31,M88*$AH$31,$Z$32,M88*$AH$32,$Z$33,M88*$AH$33,$Z$34,M88*$AH$34,$Z$35,M88*$AH$35,$Z$36,M88*$AH$36,$Z$37,M88*$AH$37,$Z$38,M88*$AH$38,$Z$39,M88*$AH$39,$Z$40,M88*$AH$40,$Z$41,M88*$AH$41,$Z$42,M88*$AH$42,$Z$43,M88*$AH$43,$Z$44,M88*$AH$44,$Z$45,M88*$AH$45,$Z$46,M88*$AH$46,$Z$47,M88*$AH$47,$Z$48,M88*$AH$48,$Z$49,M88*$AH$49,$Z$50,M88*$AH$50,$Z$51,M88*$AH$51)</f>
        <v>0</v>
      </c>
      <c r="W88" s="5">
        <f>_xlfn.SWITCH($D$4:$D$800,$Z$4,N88*$AI$4,$Z$5,N88*$AI$5,$Z$6,N88*$AI$6,$Z$7,N88*$AI$7,$Z$8,N88*$AI$8,$Z$9,N88*$AI$9,$Z$10,N88*$AI$10,$Z$11,N88*$AI$11,$Z$12,N88*$AI$12,$Z$13,N88*$AI$13,$Z$14,N88*$AI$14,$Z$15,N88*$AI$15,$Z$16,N88*$AI$16,$Z$17,N88*$AI$17,$Z$18,N88*$AI$18,$Z$19,N88*$AI$19,$Z$20,N88*$AI$20,$Z$21,N88*$AI$21,$Z$22,N88*$AI$22,$Z$23,N88*$AI$23,$Z$24,N88*$AI$24,$Z$25,N88*$AI$25,$Z$26,N88*$AI$26,$Z$27,N88*$AI$27,$Z$28,N88*$AI$28,$Z$29,N88*$AI$29,$Z$30,N88*$AI$30,$Z$31,N88*$AI$31,$Z$32,N88*$AI$32,$Z$33,N88*$AI$33,$Z$34,N88*$AI$34,$Z$35,N88*$AI$35,$Z$36,N88*$AI$36,$Z$37,N88*$AI$37,$Z$38,N88*$AI$38,$Z$39,N88*$AI$39,$Z$40,N88*$AI$40,$Z$41,N88*$AI$41,$Z$42,N88*$AI$42,$Z$43,N88*$AI$43,$Z$44,N88*$AI$44,$Z$45,N88*$AI$45,$Z$46,N88*$AI$46,$Z$47,N88*$AI$47,$Z$48,N88*$AI$48,$Z$49,N88*$AI$49,$Z$50,N88*$AI$50,$Z$51,N88*$AI$51)</f>
        <v>0</v>
      </c>
      <c r="X88" s="5">
        <f>SUM(Tabella120581119312[[#This Row],[Quadrimestre nov22-feb23]:[Quadrimestre lug25-ott25]])</f>
        <v>0</v>
      </c>
      <c r="BT88" s="73"/>
      <c r="BU88" s="72" t="s">
        <v>283</v>
      </c>
      <c r="BV88" s="69" t="s">
        <v>211</v>
      </c>
      <c r="BW88" s="72" t="s">
        <v>224</v>
      </c>
      <c r="BX88" s="72"/>
      <c r="BY88" s="54"/>
      <c r="BZ88" s="52"/>
      <c r="CA88" s="52"/>
      <c r="CB88" s="52"/>
      <c r="CC88" s="52" t="s">
        <v>122</v>
      </c>
      <c r="CD88" s="52" t="s">
        <v>122</v>
      </c>
      <c r="CE88" s="52" t="s">
        <v>122</v>
      </c>
      <c r="CF88" s="52" t="s">
        <v>122</v>
      </c>
      <c r="CG88" s="52" t="s">
        <v>122</v>
      </c>
      <c r="CH88" s="52" t="s">
        <v>122</v>
      </c>
      <c r="CI88" s="52" t="s">
        <v>122</v>
      </c>
      <c r="CJ88" s="52" t="s">
        <v>122</v>
      </c>
      <c r="CK88" s="52" t="s">
        <v>122</v>
      </c>
      <c r="CL88" s="52"/>
      <c r="CM88" s="52"/>
      <c r="CN88" s="52"/>
      <c r="CO88" s="52"/>
      <c r="CP88" s="52"/>
      <c r="CQ88" s="52"/>
      <c r="CR88" s="66"/>
      <c r="CS88" s="53">
        <f>IF(BZ88="X",$DH88/COUNTA($BZ88:$CQ88),0) +  IF(CA88="X",$DH88/COUNTA($BZ88:$CQ88),0)</f>
        <v>0</v>
      </c>
      <c r="CT88" s="53">
        <f>IF(CB88="X",$DH88/COUNTA($BZ88:$CQ88),0) +  IF(CC88="X",$DH88/COUNTA($BZ88:$CQ88),0)</f>
        <v>0</v>
      </c>
      <c r="CU88" s="53">
        <f>IF(CD88="X",$DH88/COUNTA($BZ88:$CQ88),0) +  IF(CE88="X",$DH88/COUNTA($BZ88:$CQ88),0)</f>
        <v>0</v>
      </c>
      <c r="CV88" s="53">
        <f>IF(CF88="X",$DH88/COUNTA($BZ88:$CQ88),0) +  IF(CG88="X",$DH88/COUNTA($BZ88:$CQ88),0)</f>
        <v>0</v>
      </c>
      <c r="CW88" s="53">
        <f>IF(CH88="X",$DH88/COUNTA($BZ88:$CQ88),0) +  IF(CI88="X",$DH88/COUNTA($BZ88:$CQ88),0)</f>
        <v>0</v>
      </c>
      <c r="CX88" s="53">
        <f>IF(CJ88="X",$DH88/COUNTA($BZ88:$CQ88),0) +  IF(CK88="X",$DH88/COUNTA($BZ88:$CQ88),0)</f>
        <v>0</v>
      </c>
      <c r="CY88" s="53">
        <f>IF(CL88="X",$DH88/COUNTA($BZ88:$CQ88),0) +  IF(CM88="X",$DH88/COUNTA($BZ88:$CQ88),0)</f>
        <v>0</v>
      </c>
      <c r="CZ88" s="53">
        <f>IF(CN88="X",$DH88/COUNTA($BZ88:$CQ88),0) +  IF(CO88="X",$DH88/COUNTA($BZ88:$CQ88),0)</f>
        <v>0</v>
      </c>
      <c r="DA88" s="53">
        <f>IF(CP88="X",$DH88/COUNTA($BZ88:$CQ88),0) +  IF(CQ88="X",$DH88/COUNTA($BZ88:$CQ88),0)</f>
        <v>0</v>
      </c>
      <c r="DB88" s="67">
        <f>SUM(CS88:DA88)</f>
        <v>0</v>
      </c>
      <c r="DC88" s="57"/>
      <c r="DE88" s="66"/>
      <c r="DF88" s="106">
        <f t="shared" si="12"/>
        <v>0</v>
      </c>
      <c r="DG88" s="66"/>
      <c r="DH88" s="104">
        <f>DF88*UniPerugia!$B$4</f>
        <v>0</v>
      </c>
    </row>
    <row r="89" spans="2:112" ht="23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>
        <f>_xlfn.SWITCH($D$4:$D$800,$Z$4,F89*$AA$4,$Z$5,F89*$AA$5,$Z$6,F89*$AA$6,$Z$7,F89*$AA$7,$Z$8,F89*$AA$8,$Z$9,F89*$AA$9,$Z$10,F89*$AA$10,$Z$11,F89*$AA$11,$Z$12,F89*$AA$12,$Z$13,F89*$AA$13,$Z$14,F89*$AA$14,$Z$15,F89*$AA$15,$Z$16,F89*$AA$16,$Z$17,F89*$AA$17,$Z$18,F89*$AA$18,$Z$19,F89*$AA$19,$Z$20,F89*$AA$20,$Z$21,F89*$AA$21,$Z$22,F89*$AA$22,$Z$23,F89*$AA$23,$Z$24,F89*$AA$24,$Z$25,F89*$AA$25,$Z$26,F89*$AA$26,$Z$27,F89*$AA$27,$Z$28,F89*$AA$28,$Z$29,F89*$AA$29,$Z$30,F89*$AA$30,$Z$31,F89*$AA$31,$Z$32,F89*$AA$32,$Z$33,F89*$AA$33,$Z$34,F89*$AA$34,$Z$35,F89*$AA$35,$Z$36,F89*$AA$36,$Z$37,F89*$AA$37,$Z$38,F89*$AA$38,$Z$39,F89*$AA$39,$Z$40,F89*$AA$40,$Z$41,F89*$AA$41,$Z$42,F89*$AA$42,$Z$43,F89*$AA$43,$Z$44,F89*$AA$44,$Z$45,F89*$AA$45,$Z$46,F89*$AA$46,$Z$47,F89*$AA$47,$Z$48,F89*$AA$48,$Z$49,F89*$AA$49,$Z$50,F89*$AA$50,$Z$51,F89*$AA$51,)</f>
        <v>0</v>
      </c>
      <c r="P89" s="5">
        <f>_xlfn.SWITCH($D$4:$D$800,$Z$4,G89*$AB$4,$Z$5,G89*$AB$5,$Z$6,G89*$AB$6,$Z$7,G89*$AB$7,$Z$8,G89*$AB$8,$Z$9,G89*$AB$9,$Z$10,G89*$AB$10,$Z$11,G89*$AB$11,$Z$12,G89*$AB$12,$Z$13,G89*$AB$13,$Z$14,G89*$AB$14,$Z$15,G89*$AB$15,$Z$16,G89*$AB$16,$Z$17,G89*$AB$17,$Z$18,G89*$AB$18,$Z$19,G89*$AB$19,$Z$20,G89*$AB$20,$Z$21,G89*$AB$21,$Z$22,G89*$AB$22,$Z$23,G89*$AB$23,$Z$24,G89*$AB$24,$Z$25,G89*$AB$25,$Z$26,G89*$AB$26,$Z$27,G89*$AB$27,$Z$28,G89*$AB$28,$Z$29,G89*$AB$29,$Z$30,G89*$AB$30,$Z$31,G89*$AB$31,$Z$32,G89*$AB$32,$Z$33,G89*$AB$33,$Z$34,G89*$AB$34,$Z$35,G89*$AB$35,$Z$36,G89*$AB$36,$Z$37,G89*$AB$37,$Z$38,G89*$AB$38,$Z$39,G89*$AB$39,$Z$40,G89*$AB$40,$Z$41,G89*$AB$41,$Z$42,G89*$AB$42,$Z$43,G89*$AB$43,$Z$44,G89*$AB$44,$Z$45,G89*$AB$45,$Z$46,G89*$AB$46,$Z$47,G89*$AB$47,$Z$48,G89*$AB$48,$Z$49,G89*$AB$49,$Z$50,G89*$AB$50,$Z$51,G89*$AB$51,)</f>
        <v>0</v>
      </c>
      <c r="Q89" s="5">
        <f>_xlfn.SWITCH($D$4:$D$800,$Z$4,H89*$AC$4,$Z$5,H89*$AC$5,$Z$6,H89*$AC$6,$Z$7,H89*$AC$7,$Z$8,H89*$AC$8,$Z$9,H89*$AC$9,$Z$10,H89*$AC$10,$Z$11,H89*$AC$11,$Z$12,H89*$AC$12,$Z$13,H89*$AC$13,$Z$14,H89*$AC$14,$Z$15,H89*$AC$15,$Z$16,H89*$AC$16,$Z$17,H89*$AC$17,$Z$18,H89*$AC$18,$Z$19,H89*$AC$19,$Z$20,H89*$AC$20,$Z$21,H89*$AC$21,$Z$22,H89*$AC$22,$Z$23,H89*$AC$23,$Z$24,H89*$AC$24,$Z$25,H89*$AC$25,$Z$26,H89*$AC$26,$Z$27,H89*$AC$27,$Z$28,H89*$AC$28,$Z$29,H89*$AC$29,$Z$30,H89*$AC$30,$Z$31,H89*$AC$31,$Z$32,H89*$AC$32,$Z$33,H89*$AC$33,$Z$34,H89*$AC$34,$Z$35,H89*$AC$35,$Z$36,H89*$AC$36,$Z$37,H89*$AC$37,$Z$38,H89*$AC$38,$Z$39,H89*$AC$39,$Z$40,H89*$AC$40,$Z$41,H89*$AC$41,$Z$42,H89*$AC$42,$Z$43,H89*$AC$43,$Z$44,H89*$AC$44,$Z$45,H89*$AC$45,$Z$46,H89*$AC$46,$Z$47,H89*$AC$47,$Z$48,H89*$AC$48,$Z$49,H89*$AC$49,$Z$50,H89*$AC$50,$Z$51,H89*$AC$51)</f>
        <v>0</v>
      </c>
      <c r="R89" s="5">
        <f>_xlfn.SWITCH($D$4:$D$800,$Z$4,I89*$AD$4,$Z$5,I89*$AD$5,$Z$6,I89*$AD$6,$Z$7,I89*$AD$7,$Z$8,I89*$AD$8,$Z$9,I89*$AD$9,$Z$10,I89*$AD$10,$Z$11,I89*$AD$11,$Z$12,I89*$AD$12,$Z$13,I89*$AD$13,$Z$14,I89*$AD$14,$Z$15,I89*$AD$15,$Z$16,I89*$AD$16,$Z$17,I89*$AD$17,$Z$18,I89*$AD$18,$Z$19,I89*$AD$19,$Z$20,I89*$AD$20,$Z$21,I89*$AD$21,$Z$22,I89*$AD$22,$Z$23,I89*$AD$23,$Z$24,I89*$AD$24,$Z$25,I89*$AD$25,$Z$26,I89*$AD$26,$Z$27,I89*$AD$27,$Z$28,I89*$AD$28,$Z$29,I89*$AD$29,$Z$30,I89*$AD$30,$Z$31,I89*$AD$31,$Z$32,I89*$AD$32,$Z$33,I89*$AD$33,$Z$34,I89*$AD$34,$Z$35,I89*$AD$35,$Z$36,I89*$AD$36,$Z$37,I89*$AD$37,$Z$38,I89*$AD$38,$Z$39,I89*$AD$39,$Z$40,I89*$AD$40,$Z$41,I89*$AD$41,$Z$42,I89*$AD$42,$Z$43,I89*$AD$43,$Z$44,I89*$AD$44,$Z$45,I89*$AD$45,$Z$46,I89*$AD$46,$Z$47,I89*$AD$47,$Z$48,I89*$AD$48,$Z$49,I89*$AD$49,$Z$50,I89*$AD$50,$Z$51,I89*$AD$51)</f>
        <v>0</v>
      </c>
      <c r="S89" s="5">
        <f>_xlfn.SWITCH($D$4:$D$800,$Z$4,J89*$AE$4,$Z$5,J89*$AE$5,$Z$6,J89*$AE$6,$Z$7,J89*$AE$7,$Z$8,J89*$AE$8,$Z$9,J89*$AE$9,$Z$10,J89*$AE$10,$Z$11,J89*$AE$11,$Z$12,J89*$AE$12,$Z$13,J89*$AE$13,$Z$14,J89*$AE$14,$Z$15,J89*$AE$15,$Z$16,J89*$AE$16,$Z$17,J89*$AE$17,$Z$18,J89*$AE$18,$Z$19,J89*$AE$19,$Z$20,J89*$AE$20,$Z$21,J89*$AE$21,$Z$22,J89*$AE$22,$Z$23,J89*$AE$23,$Z$24,J89*$AE$24,$Z$25,J89*$AE$25,$Z$26,J89*$AE$26,$Z$27,J89*$AE$27,$Z$28,J89*$AE$28,$Z$29,J89*$AE$29,$Z$30,J89*$AE$30,$Z$31,J89*$AE$31,$Z$32,J89*$AE$32,$Z$33,J89*$AE$33,$Z$34,J89*$AE$34,$Z$35,J89*$AE$35,$Z$36,J89*$AE$36,$Z$37,J89*$AE$37,$Z$38,J89*$AE$38,$Z$39,J89*$AE$39,$Z$40,J89*$AE$40,$Z$41,J89*$AE$41,$Z$42,J89*$AE$42,$Z$43,J89*$AE$43,$Z$44,J89*$AE$44,$Z$45,J89*$AE$45,$Z$46,J89*$AE$46,$Z$47,J89*$AE$47,$Z$48,J89*$AE$48,$Z$49,J89*$AE$49,$Z$50,J89*$AE$50,$Z$51,J89*$AE$51)</f>
        <v>0</v>
      </c>
      <c r="T89" s="5">
        <f>_xlfn.SWITCH($D$4:$D$800,$Z$4,K89*$AF$4,$Z$5,K89*$AF$5,$Z$6,K89*$AF$6,$Z$7,K89*$AF$7,$Z$8,K89*$AF$8,$Z$9,K89*$AF$9,$Z$10,K89*$AF$10,$Z$11,K89*$AF$11,$Z$12,K89*$AF$12,$Z$13,K89*$AF$13,$Z$14,K89*$AF$14,$Z$15,K89*$AF$15,$Z$16,K89*$AF$16,$Z$17,K89*$AF$17,$Z$18,K89*$AF$18,$Z$19,K89*$AF$19,$Z$20,K89*$AF$20,$Z$21,K89*$AF$21,$Z$22,K89*$AF$22,$Z$23,K89*$AF$23,$Z$24,K89*$AF$24,$Z$25,K89*$AF$25,$Z$26,K89*$AF$26,$Z$27,K89*$AF$27,$Z$28,K89*$AF$28,$Z$29,K89*$AF$29,$Z$30,K89*$AF$30,$Z$31,K89*$AF$31,$Z$32,K89*$AF$32,$Z$33,K89*$AF$33,$Z$34,K89*$AF$34,$Z$35,K89*$AF$35,$Z$36,K89*$AF$36,$Z$37,K89*$AF$37,$Z$38,K89*$AF$38,$Z$39,K89*$AF$39,$Z$40,K89*$AF$40,$Z$41,K89*$AF$41,$Z$42,K89*$AF$42,$Z$43,K89*$AF$43,$Z$44,K89*$AF$44,$Z$45,K89*$AF$45,$Z$46,K89*$AF$46,$Z$47,K89*$AF$47,$Z$48,K89*$AF$48,$Z$49,K89*$AF$49,$Z$50,K89*$AF$50,$Z$51,K89*$AF$51)</f>
        <v>0</v>
      </c>
      <c r="U89" s="5">
        <f>_xlfn.SWITCH($D$4:$D$800,$Z$4,L89*$AG$4,$Z$5,L89*$AG$5,$Z$6,L89*$AG$6,$Z$7,L89*$AG$7,$Z$8,L89*$AG$8,$Z$9,L89*$AG$9,$Z$10,L89*$AG$10,$Z$11,L89*$AG$11,$Z$12,L89*$AG$12,$Z$13,L89*$AG$13,$Z$14,L89*$AG$14,$Z$15,L89*$AG$15,$Z$16,L89*$AG$16,$Z$17,L89*$AG$17,$Z$18,L89*$AG$18,$Z$19,L89*$AG$19,$Z$20,L89*$AG$20,$Z$21,L89*$AG$21,$Z$22,L89*$AG$22,$Z$23,L89*$AG$23,$Z$24,L89*$AG$24,$Z$25,L89*$AG$25,$Z$26,L89*$AG$26,$Z$27,L89*$AG$27,$Z$28,L89*$AG$28,$Z$29,L89*$AG$29,$Z$30,L89*$AG$30,$Z$31,L89*$AG$31,$Z$32,L89*$AG$32,$Z$33,L89*$AG$33,$Z$34,L89*$AG$34,$Z$35,L89*$AG$35,$Z$36,L89*$AG$36,$Z$37,L89*$AG$37,$Z$38,L89*$AG$38,$Z$39,L89*$AG$39,$Z$40,L89*$AG$40,$Z$41,L89*$AG$41,$Z$42,L89*$AG$42,$Z$43,L89*$AG$43,$Z$44,L89*$AG$44,$Z$45,L89*$AG$45,$Z$46,L89*$AG$46,$Z$47,L89*$AG$47,$Z$48,L89*$AG$48,$Z$49,L89*$AG$49,$Z$50,L89*$AG$50,$Z$51,L89*$AG$51)</f>
        <v>0</v>
      </c>
      <c r="V89" s="5">
        <f>_xlfn.SWITCH($D$4:$D$800,$Z$4,M89*$AH$4,$Z$5,M89*$AH$5,$Z$6,M89*$AH$6,$Z$7,M89*$AH$7,$Z$8,M89*$AH$8,$Z$9,M89*$AH$9,$Z$10,M89*$AH$10,$Z$11,M89*$AH$11,$Z$12,M89*$AH$12,$Z$13,M89*$AH$13,$Z$14,M89*$AH$14,$Z$15,M89*$AH$15,$Z$16,M89*$AH$16,$Z$17,M89*$AH$17,$Z$18,M89*$AH$18,$Z$19,M89*$AH$19,$Z$20,M89*$AH$20,$Z$21,M89*$AH$21,$Z$22,M89*$AH$22,$Z$23,M89*$AH$23,$Z$24,M89*$AH$24,$Z$25,M89*$AH$25,$Z$26,M89*$AH$26,$Z$27,M89*$AH$27,$Z$28,M89*$AH$28,$Z$29,M89*$AH$29,$Z$30,M89*$AH$30,$Z$31,M89*$AH$31,$Z$32,M89*$AH$32,$Z$33,M89*$AH$33,$Z$34,M89*$AH$34,$Z$35,M89*$AH$35,$Z$36,M89*$AH$36,$Z$37,M89*$AH$37,$Z$38,M89*$AH$38,$Z$39,M89*$AH$39,$Z$40,M89*$AH$40,$Z$41,M89*$AH$41,$Z$42,M89*$AH$42,$Z$43,M89*$AH$43,$Z$44,M89*$AH$44,$Z$45,M89*$AH$45,$Z$46,M89*$AH$46,$Z$47,M89*$AH$47,$Z$48,M89*$AH$48,$Z$49,M89*$AH$49,$Z$50,M89*$AH$50,$Z$51,M89*$AH$51)</f>
        <v>0</v>
      </c>
      <c r="W89" s="5">
        <f>_xlfn.SWITCH($D$4:$D$800,$Z$4,N89*$AI$4,$Z$5,N89*$AI$5,$Z$6,N89*$AI$6,$Z$7,N89*$AI$7,$Z$8,N89*$AI$8,$Z$9,N89*$AI$9,$Z$10,N89*$AI$10,$Z$11,N89*$AI$11,$Z$12,N89*$AI$12,$Z$13,N89*$AI$13,$Z$14,N89*$AI$14,$Z$15,N89*$AI$15,$Z$16,N89*$AI$16,$Z$17,N89*$AI$17,$Z$18,N89*$AI$18,$Z$19,N89*$AI$19,$Z$20,N89*$AI$20,$Z$21,N89*$AI$21,$Z$22,N89*$AI$22,$Z$23,N89*$AI$23,$Z$24,N89*$AI$24,$Z$25,N89*$AI$25,$Z$26,N89*$AI$26,$Z$27,N89*$AI$27,$Z$28,N89*$AI$28,$Z$29,N89*$AI$29,$Z$30,N89*$AI$30,$Z$31,N89*$AI$31,$Z$32,N89*$AI$32,$Z$33,N89*$AI$33,$Z$34,N89*$AI$34,$Z$35,N89*$AI$35,$Z$36,N89*$AI$36,$Z$37,N89*$AI$37,$Z$38,N89*$AI$38,$Z$39,N89*$AI$39,$Z$40,N89*$AI$40,$Z$41,N89*$AI$41,$Z$42,N89*$AI$42,$Z$43,N89*$AI$43,$Z$44,N89*$AI$44,$Z$45,N89*$AI$45,$Z$46,N89*$AI$46,$Z$47,N89*$AI$47,$Z$48,N89*$AI$48,$Z$49,N89*$AI$49,$Z$50,N89*$AI$50,$Z$51,N89*$AI$51)</f>
        <v>0</v>
      </c>
      <c r="X89" s="5">
        <f>SUM(Tabella120581119312[[#This Row],[Quadrimestre nov22-feb23]:[Quadrimestre lug25-ott25]])</f>
        <v>0</v>
      </c>
      <c r="BT89" s="73"/>
      <c r="BU89" s="72" t="s">
        <v>284</v>
      </c>
      <c r="BV89" s="69" t="s">
        <v>213</v>
      </c>
      <c r="BW89" s="72" t="s">
        <v>224</v>
      </c>
      <c r="BX89" s="72"/>
      <c r="BY89" s="54"/>
      <c r="BZ89" s="52"/>
      <c r="CA89" s="52"/>
      <c r="CB89" s="52"/>
      <c r="CC89" s="52" t="s">
        <v>122</v>
      </c>
      <c r="CD89" s="52" t="s">
        <v>122</v>
      </c>
      <c r="CE89" s="52" t="s">
        <v>122</v>
      </c>
      <c r="CF89" s="52" t="s">
        <v>122</v>
      </c>
      <c r="CG89" s="52" t="s">
        <v>122</v>
      </c>
      <c r="CH89" s="52" t="s">
        <v>122</v>
      </c>
      <c r="CI89" s="52" t="s">
        <v>122</v>
      </c>
      <c r="CJ89" s="52" t="s">
        <v>122</v>
      </c>
      <c r="CK89" s="52" t="s">
        <v>122</v>
      </c>
      <c r="CL89" s="52"/>
      <c r="CM89" s="52"/>
      <c r="CN89" s="52"/>
      <c r="CO89" s="52"/>
      <c r="CP89" s="52"/>
      <c r="CQ89" s="52"/>
      <c r="CR89" s="66"/>
      <c r="CS89" s="53">
        <f>IF(BZ89="X",$DH89/COUNTA($BZ89:$CQ89),0) +  IF(CA89="X",$DH89/COUNTA($BZ89:$CQ89),0)</f>
        <v>0</v>
      </c>
      <c r="CT89" s="53">
        <f>IF(CB89="X",$DH89/COUNTA($BZ89:$CQ89),0) +  IF(CC89="X",$DH89/COUNTA($BZ89:$CQ89),0)</f>
        <v>0</v>
      </c>
      <c r="CU89" s="53">
        <f>IF(CD89="X",$DH89/COUNTA($BZ89:$CQ89),0) +  IF(CE89="X",$DH89/COUNTA($BZ89:$CQ89),0)</f>
        <v>0</v>
      </c>
      <c r="CV89" s="53">
        <f>IF(CF89="X",$DH89/COUNTA($BZ89:$CQ89),0) +  IF(CG89="X",$DH89/COUNTA($BZ89:$CQ89),0)</f>
        <v>0</v>
      </c>
      <c r="CW89" s="53">
        <f>IF(CH89="X",$DH89/COUNTA($BZ89:$CQ89),0) +  IF(CI89="X",$DH89/COUNTA($BZ89:$CQ89),0)</f>
        <v>0</v>
      </c>
      <c r="CX89" s="53">
        <f>IF(CJ89="X",$DH89/COUNTA($BZ89:$CQ89),0) +  IF(CK89="X",$DH89/COUNTA($BZ89:$CQ89),0)</f>
        <v>0</v>
      </c>
      <c r="CY89" s="53">
        <f>IF(CL89="X",$DH89/COUNTA($BZ89:$CQ89),0) +  IF(CM89="X",$DH89/COUNTA($BZ89:$CQ89),0)</f>
        <v>0</v>
      </c>
      <c r="CZ89" s="53">
        <f>IF(CN89="X",$DH89/COUNTA($BZ89:$CQ89),0) +  IF(CO89="X",$DH89/COUNTA($BZ89:$CQ89),0)</f>
        <v>0</v>
      </c>
      <c r="DA89" s="53">
        <f>IF(CP89="X",$DH89/COUNTA($BZ89:$CQ89),0) +  IF(CQ89="X",$DH89/COUNTA($BZ89:$CQ89),0)</f>
        <v>0</v>
      </c>
      <c r="DB89" s="67">
        <f>SUM(CS89:DA89)</f>
        <v>0</v>
      </c>
      <c r="DC89" s="57"/>
      <c r="DE89" s="66"/>
      <c r="DF89" s="106">
        <f t="shared" si="12"/>
        <v>0</v>
      </c>
      <c r="DG89" s="66"/>
      <c r="DH89" s="104">
        <f>DF89*UniPerugia!$B$4</f>
        <v>0</v>
      </c>
    </row>
    <row r="90" spans="2:112" ht="23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>
        <f>_xlfn.SWITCH($D$4:$D$800,$Z$4,F90*$AA$4,$Z$5,F90*$AA$5,$Z$6,F90*$AA$6,$Z$7,F90*$AA$7,$Z$8,F90*$AA$8,$Z$9,F90*$AA$9,$Z$10,F90*$AA$10,$Z$11,F90*$AA$11,$Z$12,F90*$AA$12,$Z$13,F90*$AA$13,$Z$14,F90*$AA$14,$Z$15,F90*$AA$15,$Z$16,F90*$AA$16,$Z$17,F90*$AA$17,$Z$18,F90*$AA$18,$Z$19,F90*$AA$19,$Z$20,F90*$AA$20,$Z$21,F90*$AA$21,$Z$22,F90*$AA$22,$Z$23,F90*$AA$23,$Z$24,F90*$AA$24,$Z$25,F90*$AA$25,$Z$26,F90*$AA$26,$Z$27,F90*$AA$27,$Z$28,F90*$AA$28,$Z$29,F90*$AA$29,$Z$30,F90*$AA$30,$Z$31,F90*$AA$31,$Z$32,F90*$AA$32,$Z$33,F90*$AA$33,$Z$34,F90*$AA$34,$Z$35,F90*$AA$35,$Z$36,F90*$AA$36,$Z$37,F90*$AA$37,$Z$38,F90*$AA$38,$Z$39,F90*$AA$39,$Z$40,F90*$AA$40,$Z$41,F90*$AA$41,$Z$42,F90*$AA$42,$Z$43,F90*$AA$43,$Z$44,F90*$AA$44,$Z$45,F90*$AA$45,$Z$46,F90*$AA$46,$Z$47,F90*$AA$47,$Z$48,F90*$AA$48,$Z$49,F90*$AA$49,$Z$50,F90*$AA$50,$Z$51,F90*$AA$51,)</f>
        <v>0</v>
      </c>
      <c r="P90" s="5">
        <f>_xlfn.SWITCH($D$4:$D$800,$Z$4,G90*$AB$4,$Z$5,G90*$AB$5,$Z$6,G90*$AB$6,$Z$7,G90*$AB$7,$Z$8,G90*$AB$8,$Z$9,G90*$AB$9,$Z$10,G90*$AB$10,$Z$11,G90*$AB$11,$Z$12,G90*$AB$12,$Z$13,G90*$AB$13,$Z$14,G90*$AB$14,$Z$15,G90*$AB$15,$Z$16,G90*$AB$16,$Z$17,G90*$AB$17,$Z$18,G90*$AB$18,$Z$19,G90*$AB$19,$Z$20,G90*$AB$20,$Z$21,G90*$AB$21,$Z$22,G90*$AB$22,$Z$23,G90*$AB$23,$Z$24,G90*$AB$24,$Z$25,G90*$AB$25,$Z$26,G90*$AB$26,$Z$27,G90*$AB$27,$Z$28,G90*$AB$28,$Z$29,G90*$AB$29,$Z$30,G90*$AB$30,$Z$31,G90*$AB$31,$Z$32,G90*$AB$32,$Z$33,G90*$AB$33,$Z$34,G90*$AB$34,$Z$35,G90*$AB$35,$Z$36,G90*$AB$36,$Z$37,G90*$AB$37,$Z$38,G90*$AB$38,$Z$39,G90*$AB$39,$Z$40,G90*$AB$40,$Z$41,G90*$AB$41,$Z$42,G90*$AB$42,$Z$43,G90*$AB$43,$Z$44,G90*$AB$44,$Z$45,G90*$AB$45,$Z$46,G90*$AB$46,$Z$47,G90*$AB$47,$Z$48,G90*$AB$48,$Z$49,G90*$AB$49,$Z$50,G90*$AB$50,$Z$51,G90*$AB$51,)</f>
        <v>0</v>
      </c>
      <c r="Q90" s="5">
        <f>_xlfn.SWITCH($D$4:$D$800,$Z$4,H90*$AC$4,$Z$5,H90*$AC$5,$Z$6,H90*$AC$6,$Z$7,H90*$AC$7,$Z$8,H90*$AC$8,$Z$9,H90*$AC$9,$Z$10,H90*$AC$10,$Z$11,H90*$AC$11,$Z$12,H90*$AC$12,$Z$13,H90*$AC$13,$Z$14,H90*$AC$14,$Z$15,H90*$AC$15,$Z$16,H90*$AC$16,$Z$17,H90*$AC$17,$Z$18,H90*$AC$18,$Z$19,H90*$AC$19,$Z$20,H90*$AC$20,$Z$21,H90*$AC$21,$Z$22,H90*$AC$22,$Z$23,H90*$AC$23,$Z$24,H90*$AC$24,$Z$25,H90*$AC$25,$Z$26,H90*$AC$26,$Z$27,H90*$AC$27,$Z$28,H90*$AC$28,$Z$29,H90*$AC$29,$Z$30,H90*$AC$30,$Z$31,H90*$AC$31,$Z$32,H90*$AC$32,$Z$33,H90*$AC$33,$Z$34,H90*$AC$34,$Z$35,H90*$AC$35,$Z$36,H90*$AC$36,$Z$37,H90*$AC$37,$Z$38,H90*$AC$38,$Z$39,H90*$AC$39,$Z$40,H90*$AC$40,$Z$41,H90*$AC$41,$Z$42,H90*$AC$42,$Z$43,H90*$AC$43,$Z$44,H90*$AC$44,$Z$45,H90*$AC$45,$Z$46,H90*$AC$46,$Z$47,H90*$AC$47,$Z$48,H90*$AC$48,$Z$49,H90*$AC$49,$Z$50,H90*$AC$50,$Z$51,H90*$AC$51)</f>
        <v>0</v>
      </c>
      <c r="R90" s="5">
        <f>_xlfn.SWITCH($D$4:$D$800,$Z$4,I90*$AD$4,$Z$5,I90*$AD$5,$Z$6,I90*$AD$6,$Z$7,I90*$AD$7,$Z$8,I90*$AD$8,$Z$9,I90*$AD$9,$Z$10,I90*$AD$10,$Z$11,I90*$AD$11,$Z$12,I90*$AD$12,$Z$13,I90*$AD$13,$Z$14,I90*$AD$14,$Z$15,I90*$AD$15,$Z$16,I90*$AD$16,$Z$17,I90*$AD$17,$Z$18,I90*$AD$18,$Z$19,I90*$AD$19,$Z$20,I90*$AD$20,$Z$21,I90*$AD$21,$Z$22,I90*$AD$22,$Z$23,I90*$AD$23,$Z$24,I90*$AD$24,$Z$25,I90*$AD$25,$Z$26,I90*$AD$26,$Z$27,I90*$AD$27,$Z$28,I90*$AD$28,$Z$29,I90*$AD$29,$Z$30,I90*$AD$30,$Z$31,I90*$AD$31,$Z$32,I90*$AD$32,$Z$33,I90*$AD$33,$Z$34,I90*$AD$34,$Z$35,I90*$AD$35,$Z$36,I90*$AD$36,$Z$37,I90*$AD$37,$Z$38,I90*$AD$38,$Z$39,I90*$AD$39,$Z$40,I90*$AD$40,$Z$41,I90*$AD$41,$Z$42,I90*$AD$42,$Z$43,I90*$AD$43,$Z$44,I90*$AD$44,$Z$45,I90*$AD$45,$Z$46,I90*$AD$46,$Z$47,I90*$AD$47,$Z$48,I90*$AD$48,$Z$49,I90*$AD$49,$Z$50,I90*$AD$50,$Z$51,I90*$AD$51)</f>
        <v>0</v>
      </c>
      <c r="S90" s="5">
        <f>_xlfn.SWITCH($D$4:$D$800,$Z$4,J90*$AE$4,$Z$5,J90*$AE$5,$Z$6,J90*$AE$6,$Z$7,J90*$AE$7,$Z$8,J90*$AE$8,$Z$9,J90*$AE$9,$Z$10,J90*$AE$10,$Z$11,J90*$AE$11,$Z$12,J90*$AE$12,$Z$13,J90*$AE$13,$Z$14,J90*$AE$14,$Z$15,J90*$AE$15,$Z$16,J90*$AE$16,$Z$17,J90*$AE$17,$Z$18,J90*$AE$18,$Z$19,J90*$AE$19,$Z$20,J90*$AE$20,$Z$21,J90*$AE$21,$Z$22,J90*$AE$22,$Z$23,J90*$AE$23,$Z$24,J90*$AE$24,$Z$25,J90*$AE$25,$Z$26,J90*$AE$26,$Z$27,J90*$AE$27,$Z$28,J90*$AE$28,$Z$29,J90*$AE$29,$Z$30,J90*$AE$30,$Z$31,J90*$AE$31,$Z$32,J90*$AE$32,$Z$33,J90*$AE$33,$Z$34,J90*$AE$34,$Z$35,J90*$AE$35,$Z$36,J90*$AE$36,$Z$37,J90*$AE$37,$Z$38,J90*$AE$38,$Z$39,J90*$AE$39,$Z$40,J90*$AE$40,$Z$41,J90*$AE$41,$Z$42,J90*$AE$42,$Z$43,J90*$AE$43,$Z$44,J90*$AE$44,$Z$45,J90*$AE$45,$Z$46,J90*$AE$46,$Z$47,J90*$AE$47,$Z$48,J90*$AE$48,$Z$49,J90*$AE$49,$Z$50,J90*$AE$50,$Z$51,J90*$AE$51)</f>
        <v>0</v>
      </c>
      <c r="T90" s="5">
        <f>_xlfn.SWITCH($D$4:$D$800,$Z$4,K90*$AF$4,$Z$5,K90*$AF$5,$Z$6,K90*$AF$6,$Z$7,K90*$AF$7,$Z$8,K90*$AF$8,$Z$9,K90*$AF$9,$Z$10,K90*$AF$10,$Z$11,K90*$AF$11,$Z$12,K90*$AF$12,$Z$13,K90*$AF$13,$Z$14,K90*$AF$14,$Z$15,K90*$AF$15,$Z$16,K90*$AF$16,$Z$17,K90*$AF$17,$Z$18,K90*$AF$18,$Z$19,K90*$AF$19,$Z$20,K90*$AF$20,$Z$21,K90*$AF$21,$Z$22,K90*$AF$22,$Z$23,K90*$AF$23,$Z$24,K90*$AF$24,$Z$25,K90*$AF$25,$Z$26,K90*$AF$26,$Z$27,K90*$AF$27,$Z$28,K90*$AF$28,$Z$29,K90*$AF$29,$Z$30,K90*$AF$30,$Z$31,K90*$AF$31,$Z$32,K90*$AF$32,$Z$33,K90*$AF$33,$Z$34,K90*$AF$34,$Z$35,K90*$AF$35,$Z$36,K90*$AF$36,$Z$37,K90*$AF$37,$Z$38,K90*$AF$38,$Z$39,K90*$AF$39,$Z$40,K90*$AF$40,$Z$41,K90*$AF$41,$Z$42,K90*$AF$42,$Z$43,K90*$AF$43,$Z$44,K90*$AF$44,$Z$45,K90*$AF$45,$Z$46,K90*$AF$46,$Z$47,K90*$AF$47,$Z$48,K90*$AF$48,$Z$49,K90*$AF$49,$Z$50,K90*$AF$50,$Z$51,K90*$AF$51)</f>
        <v>0</v>
      </c>
      <c r="U90" s="5">
        <f>_xlfn.SWITCH($D$4:$D$800,$Z$4,L90*$AG$4,$Z$5,L90*$AG$5,$Z$6,L90*$AG$6,$Z$7,L90*$AG$7,$Z$8,L90*$AG$8,$Z$9,L90*$AG$9,$Z$10,L90*$AG$10,$Z$11,L90*$AG$11,$Z$12,L90*$AG$12,$Z$13,L90*$AG$13,$Z$14,L90*$AG$14,$Z$15,L90*$AG$15,$Z$16,L90*$AG$16,$Z$17,L90*$AG$17,$Z$18,L90*$AG$18,$Z$19,L90*$AG$19,$Z$20,L90*$AG$20,$Z$21,L90*$AG$21,$Z$22,L90*$AG$22,$Z$23,L90*$AG$23,$Z$24,L90*$AG$24,$Z$25,L90*$AG$25,$Z$26,L90*$AG$26,$Z$27,L90*$AG$27,$Z$28,L90*$AG$28,$Z$29,L90*$AG$29,$Z$30,L90*$AG$30,$Z$31,L90*$AG$31,$Z$32,L90*$AG$32,$Z$33,L90*$AG$33,$Z$34,L90*$AG$34,$Z$35,L90*$AG$35,$Z$36,L90*$AG$36,$Z$37,L90*$AG$37,$Z$38,L90*$AG$38,$Z$39,L90*$AG$39,$Z$40,L90*$AG$40,$Z$41,L90*$AG$41,$Z$42,L90*$AG$42,$Z$43,L90*$AG$43,$Z$44,L90*$AG$44,$Z$45,L90*$AG$45,$Z$46,L90*$AG$46,$Z$47,L90*$AG$47,$Z$48,L90*$AG$48,$Z$49,L90*$AG$49,$Z$50,L90*$AG$50,$Z$51,L90*$AG$51)</f>
        <v>0</v>
      </c>
      <c r="V90" s="5">
        <f>_xlfn.SWITCH($D$4:$D$800,$Z$4,M90*$AH$4,$Z$5,M90*$AH$5,$Z$6,M90*$AH$6,$Z$7,M90*$AH$7,$Z$8,M90*$AH$8,$Z$9,M90*$AH$9,$Z$10,M90*$AH$10,$Z$11,M90*$AH$11,$Z$12,M90*$AH$12,$Z$13,M90*$AH$13,$Z$14,M90*$AH$14,$Z$15,M90*$AH$15,$Z$16,M90*$AH$16,$Z$17,M90*$AH$17,$Z$18,M90*$AH$18,$Z$19,M90*$AH$19,$Z$20,M90*$AH$20,$Z$21,M90*$AH$21,$Z$22,M90*$AH$22,$Z$23,M90*$AH$23,$Z$24,M90*$AH$24,$Z$25,M90*$AH$25,$Z$26,M90*$AH$26,$Z$27,M90*$AH$27,$Z$28,M90*$AH$28,$Z$29,M90*$AH$29,$Z$30,M90*$AH$30,$Z$31,M90*$AH$31,$Z$32,M90*$AH$32,$Z$33,M90*$AH$33,$Z$34,M90*$AH$34,$Z$35,M90*$AH$35,$Z$36,M90*$AH$36,$Z$37,M90*$AH$37,$Z$38,M90*$AH$38,$Z$39,M90*$AH$39,$Z$40,M90*$AH$40,$Z$41,M90*$AH$41,$Z$42,M90*$AH$42,$Z$43,M90*$AH$43,$Z$44,M90*$AH$44,$Z$45,M90*$AH$45,$Z$46,M90*$AH$46,$Z$47,M90*$AH$47,$Z$48,M90*$AH$48,$Z$49,M90*$AH$49,$Z$50,M90*$AH$50,$Z$51,M90*$AH$51)</f>
        <v>0</v>
      </c>
      <c r="W90" s="5">
        <f>_xlfn.SWITCH($D$4:$D$800,$Z$4,N90*$AI$4,$Z$5,N90*$AI$5,$Z$6,N90*$AI$6,$Z$7,N90*$AI$7,$Z$8,N90*$AI$8,$Z$9,N90*$AI$9,$Z$10,N90*$AI$10,$Z$11,N90*$AI$11,$Z$12,N90*$AI$12,$Z$13,N90*$AI$13,$Z$14,N90*$AI$14,$Z$15,N90*$AI$15,$Z$16,N90*$AI$16,$Z$17,N90*$AI$17,$Z$18,N90*$AI$18,$Z$19,N90*$AI$19,$Z$20,N90*$AI$20,$Z$21,N90*$AI$21,$Z$22,N90*$AI$22,$Z$23,N90*$AI$23,$Z$24,N90*$AI$24,$Z$25,N90*$AI$25,$Z$26,N90*$AI$26,$Z$27,N90*$AI$27,$Z$28,N90*$AI$28,$Z$29,N90*$AI$29,$Z$30,N90*$AI$30,$Z$31,N90*$AI$31,$Z$32,N90*$AI$32,$Z$33,N90*$AI$33,$Z$34,N90*$AI$34,$Z$35,N90*$AI$35,$Z$36,N90*$AI$36,$Z$37,N90*$AI$37,$Z$38,N90*$AI$38,$Z$39,N90*$AI$39,$Z$40,N90*$AI$40,$Z$41,N90*$AI$41,$Z$42,N90*$AI$42,$Z$43,N90*$AI$43,$Z$44,N90*$AI$44,$Z$45,N90*$AI$45,$Z$46,N90*$AI$46,$Z$47,N90*$AI$47,$Z$48,N90*$AI$48,$Z$49,N90*$AI$49,$Z$50,N90*$AI$50,$Z$51,N90*$AI$51)</f>
        <v>0</v>
      </c>
      <c r="X90" s="5">
        <f>SUM(Tabella120581119312[[#This Row],[Quadrimestre nov22-feb23]:[Quadrimestre lug25-ott25]])</f>
        <v>0</v>
      </c>
      <c r="BT90" s="73"/>
      <c r="BU90" s="72" t="s">
        <v>285</v>
      </c>
      <c r="BV90" s="69" t="s">
        <v>215</v>
      </c>
      <c r="BW90" s="72" t="s">
        <v>224</v>
      </c>
      <c r="BX90" s="72"/>
      <c r="BY90" s="54"/>
      <c r="BZ90" s="52"/>
      <c r="CA90" s="52"/>
      <c r="CB90" s="52"/>
      <c r="CC90" s="52" t="s">
        <v>122</v>
      </c>
      <c r="CD90" s="52" t="s">
        <v>122</v>
      </c>
      <c r="CE90" s="52" t="s">
        <v>122</v>
      </c>
      <c r="CF90" s="52" t="s">
        <v>122</v>
      </c>
      <c r="CG90" s="52" t="s">
        <v>122</v>
      </c>
      <c r="CH90" s="52" t="s">
        <v>122</v>
      </c>
      <c r="CI90" s="52" t="s">
        <v>122</v>
      </c>
      <c r="CJ90" s="52" t="s">
        <v>122</v>
      </c>
      <c r="CK90" s="52" t="s">
        <v>122</v>
      </c>
      <c r="CL90" s="52"/>
      <c r="CM90" s="52"/>
      <c r="CN90" s="52"/>
      <c r="CO90" s="52"/>
      <c r="CP90" s="52"/>
      <c r="CQ90" s="52"/>
      <c r="CR90" s="66"/>
      <c r="CS90" s="53">
        <f>IF(BZ90="X",$DH90/COUNTA($BZ90:$CQ90),0) +  IF(CA90="X",$DH90/COUNTA($BZ90:$CQ90),0)</f>
        <v>0</v>
      </c>
      <c r="CT90" s="53">
        <f>IF(CB90="X",$DH90/COUNTA($BZ90:$CQ90),0) +  IF(CC90="X",$DH90/COUNTA($BZ90:$CQ90),0)</f>
        <v>0</v>
      </c>
      <c r="CU90" s="53">
        <f>IF(CD90="X",$DH90/COUNTA($BZ90:$CQ90),0) +  IF(CE90="X",$DH90/COUNTA($BZ90:$CQ90),0)</f>
        <v>0</v>
      </c>
      <c r="CV90" s="53">
        <f>IF(CF90="X",$DH90/COUNTA($BZ90:$CQ90),0) +  IF(CG90="X",$DH90/COUNTA($BZ90:$CQ90),0)</f>
        <v>0</v>
      </c>
      <c r="CW90" s="53">
        <f>IF(CH90="X",$DH90/COUNTA($BZ90:$CQ90),0) +  IF(CI90="X",$DH90/COUNTA($BZ90:$CQ90),0)</f>
        <v>0</v>
      </c>
      <c r="CX90" s="53">
        <f>IF(CJ90="X",$DH90/COUNTA($BZ90:$CQ90),0) +  IF(CK90="X",$DH90/COUNTA($BZ90:$CQ90),0)</f>
        <v>0</v>
      </c>
      <c r="CY90" s="53">
        <f>IF(CL90="X",$DH90/COUNTA($BZ90:$CQ90),0) +  IF(CM90="X",$DH90/COUNTA($BZ90:$CQ90),0)</f>
        <v>0</v>
      </c>
      <c r="CZ90" s="53">
        <f>IF(CN90="X",$DH90/COUNTA($BZ90:$CQ90),0) +  IF(CO90="X",$DH90/COUNTA($BZ90:$CQ90),0)</f>
        <v>0</v>
      </c>
      <c r="DA90" s="53">
        <f>IF(CP90="X",$DH90/COUNTA($BZ90:$CQ90),0) +  IF(CQ90="X",$DH90/COUNTA($BZ90:$CQ90),0)</f>
        <v>0</v>
      </c>
      <c r="DB90" s="67">
        <f>SUM(CS90:DA90)</f>
        <v>0</v>
      </c>
      <c r="DC90" s="57"/>
      <c r="DE90" s="66"/>
      <c r="DF90" s="106">
        <f t="shared" si="12"/>
        <v>0</v>
      </c>
      <c r="DG90" s="66"/>
      <c r="DH90" s="104">
        <f>DF90*UniPerugia!$B$4</f>
        <v>0</v>
      </c>
    </row>
    <row r="91" spans="2:112" ht="23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>
        <f>_xlfn.SWITCH($D$4:$D$800,$Z$4,F91*$AA$4,$Z$5,F91*$AA$5,$Z$6,F91*$AA$6,$Z$7,F91*$AA$7,$Z$8,F91*$AA$8,$Z$9,F91*$AA$9,$Z$10,F91*$AA$10,$Z$11,F91*$AA$11,$Z$12,F91*$AA$12,$Z$13,F91*$AA$13,$Z$14,F91*$AA$14,$Z$15,F91*$AA$15,$Z$16,F91*$AA$16,$Z$17,F91*$AA$17,$Z$18,F91*$AA$18,$Z$19,F91*$AA$19,$Z$20,F91*$AA$20,$Z$21,F91*$AA$21,$Z$22,F91*$AA$22,$Z$23,F91*$AA$23,$Z$24,F91*$AA$24,$Z$25,F91*$AA$25,$Z$26,F91*$AA$26,$Z$27,F91*$AA$27,$Z$28,F91*$AA$28,$Z$29,F91*$AA$29,$Z$30,F91*$AA$30,$Z$31,F91*$AA$31,$Z$32,F91*$AA$32,$Z$33,F91*$AA$33,$Z$34,F91*$AA$34,$Z$35,F91*$AA$35,$Z$36,F91*$AA$36,$Z$37,F91*$AA$37,$Z$38,F91*$AA$38,$Z$39,F91*$AA$39,$Z$40,F91*$AA$40,$Z$41,F91*$AA$41,$Z$42,F91*$AA$42,$Z$43,F91*$AA$43,$Z$44,F91*$AA$44,$Z$45,F91*$AA$45,$Z$46,F91*$AA$46,$Z$47,F91*$AA$47,$Z$48,F91*$AA$48,$Z$49,F91*$AA$49,$Z$50,F91*$AA$50,$Z$51,F91*$AA$51,)</f>
        <v>0</v>
      </c>
      <c r="P91" s="5">
        <f>_xlfn.SWITCH($D$4:$D$800,$Z$4,G91*$AB$4,$Z$5,G91*$AB$5,$Z$6,G91*$AB$6,$Z$7,G91*$AB$7,$Z$8,G91*$AB$8,$Z$9,G91*$AB$9,$Z$10,G91*$AB$10,$Z$11,G91*$AB$11,$Z$12,G91*$AB$12,$Z$13,G91*$AB$13,$Z$14,G91*$AB$14,$Z$15,G91*$AB$15,$Z$16,G91*$AB$16,$Z$17,G91*$AB$17,$Z$18,G91*$AB$18,$Z$19,G91*$AB$19,$Z$20,G91*$AB$20,$Z$21,G91*$AB$21,$Z$22,G91*$AB$22,$Z$23,G91*$AB$23,$Z$24,G91*$AB$24,$Z$25,G91*$AB$25,$Z$26,G91*$AB$26,$Z$27,G91*$AB$27,$Z$28,G91*$AB$28,$Z$29,G91*$AB$29,$Z$30,G91*$AB$30,$Z$31,G91*$AB$31,$Z$32,G91*$AB$32,$Z$33,G91*$AB$33,$Z$34,G91*$AB$34,$Z$35,G91*$AB$35,$Z$36,G91*$AB$36,$Z$37,G91*$AB$37,$Z$38,G91*$AB$38,$Z$39,G91*$AB$39,$Z$40,G91*$AB$40,$Z$41,G91*$AB$41,$Z$42,G91*$AB$42,$Z$43,G91*$AB$43,$Z$44,G91*$AB$44,$Z$45,G91*$AB$45,$Z$46,G91*$AB$46,$Z$47,G91*$AB$47,$Z$48,G91*$AB$48,$Z$49,G91*$AB$49,$Z$50,G91*$AB$50,$Z$51,G91*$AB$51,)</f>
        <v>0</v>
      </c>
      <c r="Q91" s="5">
        <f>_xlfn.SWITCH($D$4:$D$800,$Z$4,H91*$AC$4,$Z$5,H91*$AC$5,$Z$6,H91*$AC$6,$Z$7,H91*$AC$7,$Z$8,H91*$AC$8,$Z$9,H91*$AC$9,$Z$10,H91*$AC$10,$Z$11,H91*$AC$11,$Z$12,H91*$AC$12,$Z$13,H91*$AC$13,$Z$14,H91*$AC$14,$Z$15,H91*$AC$15,$Z$16,H91*$AC$16,$Z$17,H91*$AC$17,$Z$18,H91*$AC$18,$Z$19,H91*$AC$19,$Z$20,H91*$AC$20,$Z$21,H91*$AC$21,$Z$22,H91*$AC$22,$Z$23,H91*$AC$23,$Z$24,H91*$AC$24,$Z$25,H91*$AC$25,$Z$26,H91*$AC$26,$Z$27,H91*$AC$27,$Z$28,H91*$AC$28,$Z$29,H91*$AC$29,$Z$30,H91*$AC$30,$Z$31,H91*$AC$31,$Z$32,H91*$AC$32,$Z$33,H91*$AC$33,$Z$34,H91*$AC$34,$Z$35,H91*$AC$35,$Z$36,H91*$AC$36,$Z$37,H91*$AC$37,$Z$38,H91*$AC$38,$Z$39,H91*$AC$39,$Z$40,H91*$AC$40,$Z$41,H91*$AC$41,$Z$42,H91*$AC$42,$Z$43,H91*$AC$43,$Z$44,H91*$AC$44,$Z$45,H91*$AC$45,$Z$46,H91*$AC$46,$Z$47,H91*$AC$47,$Z$48,H91*$AC$48,$Z$49,H91*$AC$49,$Z$50,H91*$AC$50,$Z$51,H91*$AC$51)</f>
        <v>0</v>
      </c>
      <c r="R91" s="5">
        <f>_xlfn.SWITCH($D$4:$D$800,$Z$4,I91*$AD$4,$Z$5,I91*$AD$5,$Z$6,I91*$AD$6,$Z$7,I91*$AD$7,$Z$8,I91*$AD$8,$Z$9,I91*$AD$9,$Z$10,I91*$AD$10,$Z$11,I91*$AD$11,$Z$12,I91*$AD$12,$Z$13,I91*$AD$13,$Z$14,I91*$AD$14,$Z$15,I91*$AD$15,$Z$16,I91*$AD$16,$Z$17,I91*$AD$17,$Z$18,I91*$AD$18,$Z$19,I91*$AD$19,$Z$20,I91*$AD$20,$Z$21,I91*$AD$21,$Z$22,I91*$AD$22,$Z$23,I91*$AD$23,$Z$24,I91*$AD$24,$Z$25,I91*$AD$25,$Z$26,I91*$AD$26,$Z$27,I91*$AD$27,$Z$28,I91*$AD$28,$Z$29,I91*$AD$29,$Z$30,I91*$AD$30,$Z$31,I91*$AD$31,$Z$32,I91*$AD$32,$Z$33,I91*$AD$33,$Z$34,I91*$AD$34,$Z$35,I91*$AD$35,$Z$36,I91*$AD$36,$Z$37,I91*$AD$37,$Z$38,I91*$AD$38,$Z$39,I91*$AD$39,$Z$40,I91*$AD$40,$Z$41,I91*$AD$41,$Z$42,I91*$AD$42,$Z$43,I91*$AD$43,$Z$44,I91*$AD$44,$Z$45,I91*$AD$45,$Z$46,I91*$AD$46,$Z$47,I91*$AD$47,$Z$48,I91*$AD$48,$Z$49,I91*$AD$49,$Z$50,I91*$AD$50,$Z$51,I91*$AD$51)</f>
        <v>0</v>
      </c>
      <c r="S91" s="5">
        <f>_xlfn.SWITCH($D$4:$D$800,$Z$4,J91*$AE$4,$Z$5,J91*$AE$5,$Z$6,J91*$AE$6,$Z$7,J91*$AE$7,$Z$8,J91*$AE$8,$Z$9,J91*$AE$9,$Z$10,J91*$AE$10,$Z$11,J91*$AE$11,$Z$12,J91*$AE$12,$Z$13,J91*$AE$13,$Z$14,J91*$AE$14,$Z$15,J91*$AE$15,$Z$16,J91*$AE$16,$Z$17,J91*$AE$17,$Z$18,J91*$AE$18,$Z$19,J91*$AE$19,$Z$20,J91*$AE$20,$Z$21,J91*$AE$21,$Z$22,J91*$AE$22,$Z$23,J91*$AE$23,$Z$24,J91*$AE$24,$Z$25,J91*$AE$25,$Z$26,J91*$AE$26,$Z$27,J91*$AE$27,$Z$28,J91*$AE$28,$Z$29,J91*$AE$29,$Z$30,J91*$AE$30,$Z$31,J91*$AE$31,$Z$32,J91*$AE$32,$Z$33,J91*$AE$33,$Z$34,J91*$AE$34,$Z$35,J91*$AE$35,$Z$36,J91*$AE$36,$Z$37,J91*$AE$37,$Z$38,J91*$AE$38,$Z$39,J91*$AE$39,$Z$40,J91*$AE$40,$Z$41,J91*$AE$41,$Z$42,J91*$AE$42,$Z$43,J91*$AE$43,$Z$44,J91*$AE$44,$Z$45,J91*$AE$45,$Z$46,J91*$AE$46,$Z$47,J91*$AE$47,$Z$48,J91*$AE$48,$Z$49,J91*$AE$49,$Z$50,J91*$AE$50,$Z$51,J91*$AE$51)</f>
        <v>0</v>
      </c>
      <c r="T91" s="5">
        <f>_xlfn.SWITCH($D$4:$D$800,$Z$4,K91*$AF$4,$Z$5,K91*$AF$5,$Z$6,K91*$AF$6,$Z$7,K91*$AF$7,$Z$8,K91*$AF$8,$Z$9,K91*$AF$9,$Z$10,K91*$AF$10,$Z$11,K91*$AF$11,$Z$12,K91*$AF$12,$Z$13,K91*$AF$13,$Z$14,K91*$AF$14,$Z$15,K91*$AF$15,$Z$16,K91*$AF$16,$Z$17,K91*$AF$17,$Z$18,K91*$AF$18,$Z$19,K91*$AF$19,$Z$20,K91*$AF$20,$Z$21,K91*$AF$21,$Z$22,K91*$AF$22,$Z$23,K91*$AF$23,$Z$24,K91*$AF$24,$Z$25,K91*$AF$25,$Z$26,K91*$AF$26,$Z$27,K91*$AF$27,$Z$28,K91*$AF$28,$Z$29,K91*$AF$29,$Z$30,K91*$AF$30,$Z$31,K91*$AF$31,$Z$32,K91*$AF$32,$Z$33,K91*$AF$33,$Z$34,K91*$AF$34,$Z$35,K91*$AF$35,$Z$36,K91*$AF$36,$Z$37,K91*$AF$37,$Z$38,K91*$AF$38,$Z$39,K91*$AF$39,$Z$40,K91*$AF$40,$Z$41,K91*$AF$41,$Z$42,K91*$AF$42,$Z$43,K91*$AF$43,$Z$44,K91*$AF$44,$Z$45,K91*$AF$45,$Z$46,K91*$AF$46,$Z$47,K91*$AF$47,$Z$48,K91*$AF$48,$Z$49,K91*$AF$49,$Z$50,K91*$AF$50,$Z$51,K91*$AF$51)</f>
        <v>0</v>
      </c>
      <c r="U91" s="5">
        <f>_xlfn.SWITCH($D$4:$D$800,$Z$4,L91*$AG$4,$Z$5,L91*$AG$5,$Z$6,L91*$AG$6,$Z$7,L91*$AG$7,$Z$8,L91*$AG$8,$Z$9,L91*$AG$9,$Z$10,L91*$AG$10,$Z$11,L91*$AG$11,$Z$12,L91*$AG$12,$Z$13,L91*$AG$13,$Z$14,L91*$AG$14,$Z$15,L91*$AG$15,$Z$16,L91*$AG$16,$Z$17,L91*$AG$17,$Z$18,L91*$AG$18,$Z$19,L91*$AG$19,$Z$20,L91*$AG$20,$Z$21,L91*$AG$21,$Z$22,L91*$AG$22,$Z$23,L91*$AG$23,$Z$24,L91*$AG$24,$Z$25,L91*$AG$25,$Z$26,L91*$AG$26,$Z$27,L91*$AG$27,$Z$28,L91*$AG$28,$Z$29,L91*$AG$29,$Z$30,L91*$AG$30,$Z$31,L91*$AG$31,$Z$32,L91*$AG$32,$Z$33,L91*$AG$33,$Z$34,L91*$AG$34,$Z$35,L91*$AG$35,$Z$36,L91*$AG$36,$Z$37,L91*$AG$37,$Z$38,L91*$AG$38,$Z$39,L91*$AG$39,$Z$40,L91*$AG$40,$Z$41,L91*$AG$41,$Z$42,L91*$AG$42,$Z$43,L91*$AG$43,$Z$44,L91*$AG$44,$Z$45,L91*$AG$45,$Z$46,L91*$AG$46,$Z$47,L91*$AG$47,$Z$48,L91*$AG$48,$Z$49,L91*$AG$49,$Z$50,L91*$AG$50,$Z$51,L91*$AG$51)</f>
        <v>0</v>
      </c>
      <c r="V91" s="5">
        <f>_xlfn.SWITCH($D$4:$D$800,$Z$4,M91*$AH$4,$Z$5,M91*$AH$5,$Z$6,M91*$AH$6,$Z$7,M91*$AH$7,$Z$8,M91*$AH$8,$Z$9,M91*$AH$9,$Z$10,M91*$AH$10,$Z$11,M91*$AH$11,$Z$12,M91*$AH$12,$Z$13,M91*$AH$13,$Z$14,M91*$AH$14,$Z$15,M91*$AH$15,$Z$16,M91*$AH$16,$Z$17,M91*$AH$17,$Z$18,M91*$AH$18,$Z$19,M91*$AH$19,$Z$20,M91*$AH$20,$Z$21,M91*$AH$21,$Z$22,M91*$AH$22,$Z$23,M91*$AH$23,$Z$24,M91*$AH$24,$Z$25,M91*$AH$25,$Z$26,M91*$AH$26,$Z$27,M91*$AH$27,$Z$28,M91*$AH$28,$Z$29,M91*$AH$29,$Z$30,M91*$AH$30,$Z$31,M91*$AH$31,$Z$32,M91*$AH$32,$Z$33,M91*$AH$33,$Z$34,M91*$AH$34,$Z$35,M91*$AH$35,$Z$36,M91*$AH$36,$Z$37,M91*$AH$37,$Z$38,M91*$AH$38,$Z$39,M91*$AH$39,$Z$40,M91*$AH$40,$Z$41,M91*$AH$41,$Z$42,M91*$AH$42,$Z$43,M91*$AH$43,$Z$44,M91*$AH$44,$Z$45,M91*$AH$45,$Z$46,M91*$AH$46,$Z$47,M91*$AH$47,$Z$48,M91*$AH$48,$Z$49,M91*$AH$49,$Z$50,M91*$AH$50,$Z$51,M91*$AH$51)</f>
        <v>0</v>
      </c>
      <c r="W91" s="5">
        <f>_xlfn.SWITCH($D$4:$D$800,$Z$4,N91*$AI$4,$Z$5,N91*$AI$5,$Z$6,N91*$AI$6,$Z$7,N91*$AI$7,$Z$8,N91*$AI$8,$Z$9,N91*$AI$9,$Z$10,N91*$AI$10,$Z$11,N91*$AI$11,$Z$12,N91*$AI$12,$Z$13,N91*$AI$13,$Z$14,N91*$AI$14,$Z$15,N91*$AI$15,$Z$16,N91*$AI$16,$Z$17,N91*$AI$17,$Z$18,N91*$AI$18,$Z$19,N91*$AI$19,$Z$20,N91*$AI$20,$Z$21,N91*$AI$21,$Z$22,N91*$AI$22,$Z$23,N91*$AI$23,$Z$24,N91*$AI$24,$Z$25,N91*$AI$25,$Z$26,N91*$AI$26,$Z$27,N91*$AI$27,$Z$28,N91*$AI$28,$Z$29,N91*$AI$29,$Z$30,N91*$AI$30,$Z$31,N91*$AI$31,$Z$32,N91*$AI$32,$Z$33,N91*$AI$33,$Z$34,N91*$AI$34,$Z$35,N91*$AI$35,$Z$36,N91*$AI$36,$Z$37,N91*$AI$37,$Z$38,N91*$AI$38,$Z$39,N91*$AI$39,$Z$40,N91*$AI$40,$Z$41,N91*$AI$41,$Z$42,N91*$AI$42,$Z$43,N91*$AI$43,$Z$44,N91*$AI$44,$Z$45,N91*$AI$45,$Z$46,N91*$AI$46,$Z$47,N91*$AI$47,$Z$48,N91*$AI$48,$Z$49,N91*$AI$49,$Z$50,N91*$AI$50,$Z$51,N91*$AI$51)</f>
        <v>0</v>
      </c>
      <c r="X91" s="5">
        <f>SUM(Tabella120581119312[[#This Row],[Quadrimestre nov22-feb23]:[Quadrimestre lug25-ott25]])</f>
        <v>0</v>
      </c>
      <c r="BT91" s="73"/>
      <c r="BU91" s="72" t="s">
        <v>286</v>
      </c>
      <c r="BV91" s="69" t="s">
        <v>217</v>
      </c>
      <c r="BW91" s="72" t="s">
        <v>224</v>
      </c>
      <c r="BX91" s="72"/>
      <c r="BY91" s="54"/>
      <c r="BZ91" s="52"/>
      <c r="CA91" s="52"/>
      <c r="CB91" s="52"/>
      <c r="CC91" s="52"/>
      <c r="CD91" s="52"/>
      <c r="CE91" s="52"/>
      <c r="CF91" s="52" t="s">
        <v>122</v>
      </c>
      <c r="CG91" s="52" t="s">
        <v>122</v>
      </c>
      <c r="CH91" s="52" t="s">
        <v>122</v>
      </c>
      <c r="CI91" s="52" t="s">
        <v>122</v>
      </c>
      <c r="CJ91" s="52" t="s">
        <v>122</v>
      </c>
      <c r="CK91" s="52" t="s">
        <v>122</v>
      </c>
      <c r="CL91" s="52"/>
      <c r="CM91" s="52"/>
      <c r="CN91" s="52"/>
      <c r="CO91" s="52"/>
      <c r="CP91" s="52"/>
      <c r="CQ91" s="52"/>
      <c r="CR91" s="66"/>
      <c r="CS91" s="53">
        <f>IF(BZ91="X",$DH91/COUNTA($BZ91:$CQ91),0) +  IF(CA91="X",$DH91/COUNTA($BZ91:$CQ91),0)</f>
        <v>0</v>
      </c>
      <c r="CT91" s="53">
        <f>IF(CB91="X",$DH91/COUNTA($BZ91:$CQ91),0) +  IF(CC91="X",$DH91/COUNTA($BZ91:$CQ91),0)</f>
        <v>0</v>
      </c>
      <c r="CU91" s="53">
        <f>IF(CD91="X",$DH91/COUNTA($BZ91:$CQ91),0) +  IF(CE91="X",$DH91/COUNTA($BZ91:$CQ91),0)</f>
        <v>0</v>
      </c>
      <c r="CV91" s="53">
        <f>IF(CF91="X",$DH91/COUNTA($BZ91:$CQ91),0) +  IF(CG91="X",$DH91/COUNTA($BZ91:$CQ91),0)</f>
        <v>0</v>
      </c>
      <c r="CW91" s="53">
        <f>IF(CH91="X",$DH91/COUNTA($BZ91:$CQ91),0) +  IF(CI91="X",$DH91/COUNTA($BZ91:$CQ91),0)</f>
        <v>0</v>
      </c>
      <c r="CX91" s="53">
        <f>IF(CJ91="X",$DH91/COUNTA($BZ91:$CQ91),0) +  IF(CK91="X",$DH91/COUNTA($BZ91:$CQ91),0)</f>
        <v>0</v>
      </c>
      <c r="CY91" s="53">
        <f>IF(CL91="X",$DH91/COUNTA($BZ91:$CQ91),0) +  IF(CM91="X",$DH91/COUNTA($BZ91:$CQ91),0)</f>
        <v>0</v>
      </c>
      <c r="CZ91" s="53">
        <f>IF(CN91="X",$DH91/COUNTA($BZ91:$CQ91),0) +  IF(CO91="X",$DH91/COUNTA($BZ91:$CQ91),0)</f>
        <v>0</v>
      </c>
      <c r="DA91" s="53">
        <f>IF(CP91="X",$DH91/COUNTA($BZ91:$CQ91),0) +  IF(CQ91="X",$DH91/COUNTA($BZ91:$CQ91),0)</f>
        <v>0</v>
      </c>
      <c r="DB91" s="67">
        <f>SUM(CS91:DA91)</f>
        <v>0</v>
      </c>
      <c r="DC91" s="57"/>
      <c r="DE91" s="66"/>
      <c r="DF91" s="106">
        <f t="shared" si="12"/>
        <v>0</v>
      </c>
      <c r="DG91" s="66"/>
      <c r="DH91" s="104">
        <f>DF91*UniPerugia!$B$4</f>
        <v>0</v>
      </c>
    </row>
    <row r="92" spans="2:112" ht="23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>
        <f>_xlfn.SWITCH($D$4:$D$800,$Z$4,F92*$AA$4,$Z$5,F92*$AA$5,$Z$6,F92*$AA$6,$Z$7,F92*$AA$7,$Z$8,F92*$AA$8,$Z$9,F92*$AA$9,$Z$10,F92*$AA$10,$Z$11,F92*$AA$11,$Z$12,F92*$AA$12,$Z$13,F92*$AA$13,$Z$14,F92*$AA$14,$Z$15,F92*$AA$15,$Z$16,F92*$AA$16,$Z$17,F92*$AA$17,$Z$18,F92*$AA$18,$Z$19,F92*$AA$19,$Z$20,F92*$AA$20,$Z$21,F92*$AA$21,$Z$22,F92*$AA$22,$Z$23,F92*$AA$23,$Z$24,F92*$AA$24,$Z$25,F92*$AA$25,$Z$26,F92*$AA$26,$Z$27,F92*$AA$27,$Z$28,F92*$AA$28,$Z$29,F92*$AA$29,$Z$30,F92*$AA$30,$Z$31,F92*$AA$31,$Z$32,F92*$AA$32,$Z$33,F92*$AA$33,$Z$34,F92*$AA$34,$Z$35,F92*$AA$35,$Z$36,F92*$AA$36,$Z$37,F92*$AA$37,$Z$38,F92*$AA$38,$Z$39,F92*$AA$39,$Z$40,F92*$AA$40,$Z$41,F92*$AA$41,$Z$42,F92*$AA$42,$Z$43,F92*$AA$43,$Z$44,F92*$AA$44,$Z$45,F92*$AA$45,$Z$46,F92*$AA$46,$Z$47,F92*$AA$47,$Z$48,F92*$AA$48,$Z$49,F92*$AA$49,$Z$50,F92*$AA$50,$Z$51,F92*$AA$51,)</f>
        <v>0</v>
      </c>
      <c r="P92" s="5">
        <f>_xlfn.SWITCH($D$4:$D$800,$Z$4,G92*$AB$4,$Z$5,G92*$AB$5,$Z$6,G92*$AB$6,$Z$7,G92*$AB$7,$Z$8,G92*$AB$8,$Z$9,G92*$AB$9,$Z$10,G92*$AB$10,$Z$11,G92*$AB$11,$Z$12,G92*$AB$12,$Z$13,G92*$AB$13,$Z$14,G92*$AB$14,$Z$15,G92*$AB$15,$Z$16,G92*$AB$16,$Z$17,G92*$AB$17,$Z$18,G92*$AB$18,$Z$19,G92*$AB$19,$Z$20,G92*$AB$20,$Z$21,G92*$AB$21,$Z$22,G92*$AB$22,$Z$23,G92*$AB$23,$Z$24,G92*$AB$24,$Z$25,G92*$AB$25,$Z$26,G92*$AB$26,$Z$27,G92*$AB$27,$Z$28,G92*$AB$28,$Z$29,G92*$AB$29,$Z$30,G92*$AB$30,$Z$31,G92*$AB$31,$Z$32,G92*$AB$32,$Z$33,G92*$AB$33,$Z$34,G92*$AB$34,$Z$35,G92*$AB$35,$Z$36,G92*$AB$36,$Z$37,G92*$AB$37,$Z$38,G92*$AB$38,$Z$39,G92*$AB$39,$Z$40,G92*$AB$40,$Z$41,G92*$AB$41,$Z$42,G92*$AB$42,$Z$43,G92*$AB$43,$Z$44,G92*$AB$44,$Z$45,G92*$AB$45,$Z$46,G92*$AB$46,$Z$47,G92*$AB$47,$Z$48,G92*$AB$48,$Z$49,G92*$AB$49,$Z$50,G92*$AB$50,$Z$51,G92*$AB$51,)</f>
        <v>0</v>
      </c>
      <c r="Q92" s="5">
        <f>_xlfn.SWITCH($D$4:$D$800,$Z$4,H92*$AC$4,$Z$5,H92*$AC$5,$Z$6,H92*$AC$6,$Z$7,H92*$AC$7,$Z$8,H92*$AC$8,$Z$9,H92*$AC$9,$Z$10,H92*$AC$10,$Z$11,H92*$AC$11,$Z$12,H92*$AC$12,$Z$13,H92*$AC$13,$Z$14,H92*$AC$14,$Z$15,H92*$AC$15,$Z$16,H92*$AC$16,$Z$17,H92*$AC$17,$Z$18,H92*$AC$18,$Z$19,H92*$AC$19,$Z$20,H92*$AC$20,$Z$21,H92*$AC$21,$Z$22,H92*$AC$22,$Z$23,H92*$AC$23,$Z$24,H92*$AC$24,$Z$25,H92*$AC$25,$Z$26,H92*$AC$26,$Z$27,H92*$AC$27,$Z$28,H92*$AC$28,$Z$29,H92*$AC$29,$Z$30,H92*$AC$30,$Z$31,H92*$AC$31,$Z$32,H92*$AC$32,$Z$33,H92*$AC$33,$Z$34,H92*$AC$34,$Z$35,H92*$AC$35,$Z$36,H92*$AC$36,$Z$37,H92*$AC$37,$Z$38,H92*$AC$38,$Z$39,H92*$AC$39,$Z$40,H92*$AC$40,$Z$41,H92*$AC$41,$Z$42,H92*$AC$42,$Z$43,H92*$AC$43,$Z$44,H92*$AC$44,$Z$45,H92*$AC$45,$Z$46,H92*$AC$46,$Z$47,H92*$AC$47,$Z$48,H92*$AC$48,$Z$49,H92*$AC$49,$Z$50,H92*$AC$50,$Z$51,H92*$AC$51)</f>
        <v>0</v>
      </c>
      <c r="R92" s="5">
        <f>_xlfn.SWITCH($D$4:$D$800,$Z$4,I92*$AD$4,$Z$5,I92*$AD$5,$Z$6,I92*$AD$6,$Z$7,I92*$AD$7,$Z$8,I92*$AD$8,$Z$9,I92*$AD$9,$Z$10,I92*$AD$10,$Z$11,I92*$AD$11,$Z$12,I92*$AD$12,$Z$13,I92*$AD$13,$Z$14,I92*$AD$14,$Z$15,I92*$AD$15,$Z$16,I92*$AD$16,$Z$17,I92*$AD$17,$Z$18,I92*$AD$18,$Z$19,I92*$AD$19,$Z$20,I92*$AD$20,$Z$21,I92*$AD$21,$Z$22,I92*$AD$22,$Z$23,I92*$AD$23,$Z$24,I92*$AD$24,$Z$25,I92*$AD$25,$Z$26,I92*$AD$26,$Z$27,I92*$AD$27,$Z$28,I92*$AD$28,$Z$29,I92*$AD$29,$Z$30,I92*$AD$30,$Z$31,I92*$AD$31,$Z$32,I92*$AD$32,$Z$33,I92*$AD$33,$Z$34,I92*$AD$34,$Z$35,I92*$AD$35,$Z$36,I92*$AD$36,$Z$37,I92*$AD$37,$Z$38,I92*$AD$38,$Z$39,I92*$AD$39,$Z$40,I92*$AD$40,$Z$41,I92*$AD$41,$Z$42,I92*$AD$42,$Z$43,I92*$AD$43,$Z$44,I92*$AD$44,$Z$45,I92*$AD$45,$Z$46,I92*$AD$46,$Z$47,I92*$AD$47,$Z$48,I92*$AD$48,$Z$49,I92*$AD$49,$Z$50,I92*$AD$50,$Z$51,I92*$AD$51)</f>
        <v>0</v>
      </c>
      <c r="S92" s="5">
        <f>_xlfn.SWITCH($D$4:$D$800,$Z$4,J92*$AE$4,$Z$5,J92*$AE$5,$Z$6,J92*$AE$6,$Z$7,J92*$AE$7,$Z$8,J92*$AE$8,$Z$9,J92*$AE$9,$Z$10,J92*$AE$10,$Z$11,J92*$AE$11,$Z$12,J92*$AE$12,$Z$13,J92*$AE$13,$Z$14,J92*$AE$14,$Z$15,J92*$AE$15,$Z$16,J92*$AE$16,$Z$17,J92*$AE$17,$Z$18,J92*$AE$18,$Z$19,J92*$AE$19,$Z$20,J92*$AE$20,$Z$21,J92*$AE$21,$Z$22,J92*$AE$22,$Z$23,J92*$AE$23,$Z$24,J92*$AE$24,$Z$25,J92*$AE$25,$Z$26,J92*$AE$26,$Z$27,J92*$AE$27,$Z$28,J92*$AE$28,$Z$29,J92*$AE$29,$Z$30,J92*$AE$30,$Z$31,J92*$AE$31,$Z$32,J92*$AE$32,$Z$33,J92*$AE$33,$Z$34,J92*$AE$34,$Z$35,J92*$AE$35,$Z$36,J92*$AE$36,$Z$37,J92*$AE$37,$Z$38,J92*$AE$38,$Z$39,J92*$AE$39,$Z$40,J92*$AE$40,$Z$41,J92*$AE$41,$Z$42,J92*$AE$42,$Z$43,J92*$AE$43,$Z$44,J92*$AE$44,$Z$45,J92*$AE$45,$Z$46,J92*$AE$46,$Z$47,J92*$AE$47,$Z$48,J92*$AE$48,$Z$49,J92*$AE$49,$Z$50,J92*$AE$50,$Z$51,J92*$AE$51)</f>
        <v>0</v>
      </c>
      <c r="T92" s="5">
        <f>_xlfn.SWITCH($D$4:$D$800,$Z$4,K92*$AF$4,$Z$5,K92*$AF$5,$Z$6,K92*$AF$6,$Z$7,K92*$AF$7,$Z$8,K92*$AF$8,$Z$9,K92*$AF$9,$Z$10,K92*$AF$10,$Z$11,K92*$AF$11,$Z$12,K92*$AF$12,$Z$13,K92*$AF$13,$Z$14,K92*$AF$14,$Z$15,K92*$AF$15,$Z$16,K92*$AF$16,$Z$17,K92*$AF$17,$Z$18,K92*$AF$18,$Z$19,K92*$AF$19,$Z$20,K92*$AF$20,$Z$21,K92*$AF$21,$Z$22,K92*$AF$22,$Z$23,K92*$AF$23,$Z$24,K92*$AF$24,$Z$25,K92*$AF$25,$Z$26,K92*$AF$26,$Z$27,K92*$AF$27,$Z$28,K92*$AF$28,$Z$29,K92*$AF$29,$Z$30,K92*$AF$30,$Z$31,K92*$AF$31,$Z$32,K92*$AF$32,$Z$33,K92*$AF$33,$Z$34,K92*$AF$34,$Z$35,K92*$AF$35,$Z$36,K92*$AF$36,$Z$37,K92*$AF$37,$Z$38,K92*$AF$38,$Z$39,K92*$AF$39,$Z$40,K92*$AF$40,$Z$41,K92*$AF$41,$Z$42,K92*$AF$42,$Z$43,K92*$AF$43,$Z$44,K92*$AF$44,$Z$45,K92*$AF$45,$Z$46,K92*$AF$46,$Z$47,K92*$AF$47,$Z$48,K92*$AF$48,$Z$49,K92*$AF$49,$Z$50,K92*$AF$50,$Z$51,K92*$AF$51)</f>
        <v>0</v>
      </c>
      <c r="U92" s="5">
        <f>_xlfn.SWITCH($D$4:$D$800,$Z$4,L92*$AG$4,$Z$5,L92*$AG$5,$Z$6,L92*$AG$6,$Z$7,L92*$AG$7,$Z$8,L92*$AG$8,$Z$9,L92*$AG$9,$Z$10,L92*$AG$10,$Z$11,L92*$AG$11,$Z$12,L92*$AG$12,$Z$13,L92*$AG$13,$Z$14,L92*$AG$14,$Z$15,L92*$AG$15,$Z$16,L92*$AG$16,$Z$17,L92*$AG$17,$Z$18,L92*$AG$18,$Z$19,L92*$AG$19,$Z$20,L92*$AG$20,$Z$21,L92*$AG$21,$Z$22,L92*$AG$22,$Z$23,L92*$AG$23,$Z$24,L92*$AG$24,$Z$25,L92*$AG$25,$Z$26,L92*$AG$26,$Z$27,L92*$AG$27,$Z$28,L92*$AG$28,$Z$29,L92*$AG$29,$Z$30,L92*$AG$30,$Z$31,L92*$AG$31,$Z$32,L92*$AG$32,$Z$33,L92*$AG$33,$Z$34,L92*$AG$34,$Z$35,L92*$AG$35,$Z$36,L92*$AG$36,$Z$37,L92*$AG$37,$Z$38,L92*$AG$38,$Z$39,L92*$AG$39,$Z$40,L92*$AG$40,$Z$41,L92*$AG$41,$Z$42,L92*$AG$42,$Z$43,L92*$AG$43,$Z$44,L92*$AG$44,$Z$45,L92*$AG$45,$Z$46,L92*$AG$46,$Z$47,L92*$AG$47,$Z$48,L92*$AG$48,$Z$49,L92*$AG$49,$Z$50,L92*$AG$50,$Z$51,L92*$AG$51)</f>
        <v>0</v>
      </c>
      <c r="V92" s="5">
        <f>_xlfn.SWITCH($D$4:$D$800,$Z$4,M92*$AH$4,$Z$5,M92*$AH$5,$Z$6,M92*$AH$6,$Z$7,M92*$AH$7,$Z$8,M92*$AH$8,$Z$9,M92*$AH$9,$Z$10,M92*$AH$10,$Z$11,M92*$AH$11,$Z$12,M92*$AH$12,$Z$13,M92*$AH$13,$Z$14,M92*$AH$14,$Z$15,M92*$AH$15,$Z$16,M92*$AH$16,$Z$17,M92*$AH$17,$Z$18,M92*$AH$18,$Z$19,M92*$AH$19,$Z$20,M92*$AH$20,$Z$21,M92*$AH$21,$Z$22,M92*$AH$22,$Z$23,M92*$AH$23,$Z$24,M92*$AH$24,$Z$25,M92*$AH$25,$Z$26,M92*$AH$26,$Z$27,M92*$AH$27,$Z$28,M92*$AH$28,$Z$29,M92*$AH$29,$Z$30,M92*$AH$30,$Z$31,M92*$AH$31,$Z$32,M92*$AH$32,$Z$33,M92*$AH$33,$Z$34,M92*$AH$34,$Z$35,M92*$AH$35,$Z$36,M92*$AH$36,$Z$37,M92*$AH$37,$Z$38,M92*$AH$38,$Z$39,M92*$AH$39,$Z$40,M92*$AH$40,$Z$41,M92*$AH$41,$Z$42,M92*$AH$42,$Z$43,M92*$AH$43,$Z$44,M92*$AH$44,$Z$45,M92*$AH$45,$Z$46,M92*$AH$46,$Z$47,M92*$AH$47,$Z$48,M92*$AH$48,$Z$49,M92*$AH$49,$Z$50,M92*$AH$50,$Z$51,M92*$AH$51)</f>
        <v>0</v>
      </c>
      <c r="W92" s="5">
        <f>_xlfn.SWITCH($D$4:$D$800,$Z$4,N92*$AI$4,$Z$5,N92*$AI$5,$Z$6,N92*$AI$6,$Z$7,N92*$AI$7,$Z$8,N92*$AI$8,$Z$9,N92*$AI$9,$Z$10,N92*$AI$10,$Z$11,N92*$AI$11,$Z$12,N92*$AI$12,$Z$13,N92*$AI$13,$Z$14,N92*$AI$14,$Z$15,N92*$AI$15,$Z$16,N92*$AI$16,$Z$17,N92*$AI$17,$Z$18,N92*$AI$18,$Z$19,N92*$AI$19,$Z$20,N92*$AI$20,$Z$21,N92*$AI$21,$Z$22,N92*$AI$22,$Z$23,N92*$AI$23,$Z$24,N92*$AI$24,$Z$25,N92*$AI$25,$Z$26,N92*$AI$26,$Z$27,N92*$AI$27,$Z$28,N92*$AI$28,$Z$29,N92*$AI$29,$Z$30,N92*$AI$30,$Z$31,N92*$AI$31,$Z$32,N92*$AI$32,$Z$33,N92*$AI$33,$Z$34,N92*$AI$34,$Z$35,N92*$AI$35,$Z$36,N92*$AI$36,$Z$37,N92*$AI$37,$Z$38,N92*$AI$38,$Z$39,N92*$AI$39,$Z$40,N92*$AI$40,$Z$41,N92*$AI$41,$Z$42,N92*$AI$42,$Z$43,N92*$AI$43,$Z$44,N92*$AI$44,$Z$45,N92*$AI$45,$Z$46,N92*$AI$46,$Z$47,N92*$AI$47,$Z$48,N92*$AI$48,$Z$49,N92*$AI$49,$Z$50,N92*$AI$50,$Z$51,N92*$AI$51)</f>
        <v>0</v>
      </c>
      <c r="X92" s="5">
        <f>SUM(Tabella120581119312[[#This Row],[Quadrimestre nov22-feb23]:[Quadrimestre lug25-ott25]])</f>
        <v>0</v>
      </c>
      <c r="BT92" s="73"/>
      <c r="BU92" s="72" t="s">
        <v>287</v>
      </c>
      <c r="BV92" s="69" t="s">
        <v>219</v>
      </c>
      <c r="BW92" s="72" t="s">
        <v>224</v>
      </c>
      <c r="BX92" s="72"/>
      <c r="BY92" s="54"/>
      <c r="BZ92" s="52"/>
      <c r="CA92" s="52"/>
      <c r="CB92" s="52"/>
      <c r="CC92" s="52"/>
      <c r="CD92" s="52"/>
      <c r="CE92" s="52"/>
      <c r="CF92" s="52" t="s">
        <v>122</v>
      </c>
      <c r="CG92" s="52" t="s">
        <v>122</v>
      </c>
      <c r="CH92" s="52" t="s">
        <v>122</v>
      </c>
      <c r="CI92" s="52" t="s">
        <v>122</v>
      </c>
      <c r="CJ92" s="52" t="s">
        <v>122</v>
      </c>
      <c r="CK92" s="52" t="s">
        <v>122</v>
      </c>
      <c r="CL92" s="52"/>
      <c r="CM92" s="52"/>
      <c r="CN92" s="52"/>
      <c r="CO92" s="52"/>
      <c r="CP92" s="52"/>
      <c r="CQ92" s="52"/>
      <c r="CR92" s="66"/>
      <c r="CS92" s="53">
        <f>IF(BZ92="X",$DH92/COUNTA($BZ92:$CQ92),0) +  IF(CA92="X",$DH92/COUNTA($BZ92:$CQ92),0)</f>
        <v>0</v>
      </c>
      <c r="CT92" s="53">
        <f>IF(CB92="X",$DH92/COUNTA($BZ92:$CQ92),0) +  IF(CC92="X",$DH92/COUNTA($BZ92:$CQ92),0)</f>
        <v>0</v>
      </c>
      <c r="CU92" s="53">
        <f>IF(CD92="X",$DH92/COUNTA($BZ92:$CQ92),0) +  IF(CE92="X",$DH92/COUNTA($BZ92:$CQ92),0)</f>
        <v>0</v>
      </c>
      <c r="CV92" s="53">
        <f>IF(CF92="X",$DH92/COUNTA($BZ92:$CQ92),0) +  IF(CG92="X",$DH92/COUNTA($BZ92:$CQ92),0)</f>
        <v>0</v>
      </c>
      <c r="CW92" s="53">
        <f>IF(CH92="X",$DH92/COUNTA($BZ92:$CQ92),0) +  IF(CI92="X",$DH92/COUNTA($BZ92:$CQ92),0)</f>
        <v>0</v>
      </c>
      <c r="CX92" s="53">
        <f>IF(CJ92="X",$DH92/COUNTA($BZ92:$CQ92),0) +  IF(CK92="X",$DH92/COUNTA($BZ92:$CQ92),0)</f>
        <v>0</v>
      </c>
      <c r="CY92" s="53">
        <f>IF(CL92="X",$DH92/COUNTA($BZ92:$CQ92),0) +  IF(CM92="X",$DH92/COUNTA($BZ92:$CQ92),0)</f>
        <v>0</v>
      </c>
      <c r="CZ92" s="53">
        <f>IF(CN92="X",$DH92/COUNTA($BZ92:$CQ92),0) +  IF(CO92="X",$DH92/COUNTA($BZ92:$CQ92),0)</f>
        <v>0</v>
      </c>
      <c r="DA92" s="53">
        <f>IF(CP92="X",$DH92/COUNTA($BZ92:$CQ92),0) +  IF(CQ92="X",$DH92/COUNTA($BZ92:$CQ92),0)</f>
        <v>0</v>
      </c>
      <c r="DB92" s="67">
        <f>SUM(CS92:DA92)</f>
        <v>0</v>
      </c>
      <c r="DC92" s="57"/>
      <c r="DE92" s="66"/>
      <c r="DF92" s="106">
        <f t="shared" si="12"/>
        <v>0</v>
      </c>
      <c r="DG92" s="66"/>
      <c r="DH92" s="104">
        <f>DF92*UniPerugia!$B$4</f>
        <v>0</v>
      </c>
    </row>
    <row r="93" spans="2:112" ht="23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>
        <f>_xlfn.SWITCH($D$4:$D$800,$Z$4,F93*$AA$4,$Z$5,F93*$AA$5,$Z$6,F93*$AA$6,$Z$7,F93*$AA$7,$Z$8,F93*$AA$8,$Z$9,F93*$AA$9,$Z$10,F93*$AA$10,$Z$11,F93*$AA$11,$Z$12,F93*$AA$12,$Z$13,F93*$AA$13,$Z$14,F93*$AA$14,$Z$15,F93*$AA$15,$Z$16,F93*$AA$16,$Z$17,F93*$AA$17,$Z$18,F93*$AA$18,$Z$19,F93*$AA$19,$Z$20,F93*$AA$20,$Z$21,F93*$AA$21,$Z$22,F93*$AA$22,$Z$23,F93*$AA$23,$Z$24,F93*$AA$24,$Z$25,F93*$AA$25,$Z$26,F93*$AA$26,$Z$27,F93*$AA$27,$Z$28,F93*$AA$28,$Z$29,F93*$AA$29,$Z$30,F93*$AA$30,$Z$31,F93*$AA$31,$Z$32,F93*$AA$32,$Z$33,F93*$AA$33,$Z$34,F93*$AA$34,$Z$35,F93*$AA$35,$Z$36,F93*$AA$36,$Z$37,F93*$AA$37,$Z$38,F93*$AA$38,$Z$39,F93*$AA$39,$Z$40,F93*$AA$40,$Z$41,F93*$AA$41,$Z$42,F93*$AA$42,$Z$43,F93*$AA$43,$Z$44,F93*$AA$44,$Z$45,F93*$AA$45,$Z$46,F93*$AA$46,$Z$47,F93*$AA$47,$Z$48,F93*$AA$48,$Z$49,F93*$AA$49,$Z$50,F93*$AA$50,$Z$51,F93*$AA$51,)</f>
        <v>0</v>
      </c>
      <c r="P93" s="5">
        <f>_xlfn.SWITCH($D$4:$D$800,$Z$4,G93*$AB$4,$Z$5,G93*$AB$5,$Z$6,G93*$AB$6,$Z$7,G93*$AB$7,$Z$8,G93*$AB$8,$Z$9,G93*$AB$9,$Z$10,G93*$AB$10,$Z$11,G93*$AB$11,$Z$12,G93*$AB$12,$Z$13,G93*$AB$13,$Z$14,G93*$AB$14,$Z$15,G93*$AB$15,$Z$16,G93*$AB$16,$Z$17,G93*$AB$17,$Z$18,G93*$AB$18,$Z$19,G93*$AB$19,$Z$20,G93*$AB$20,$Z$21,G93*$AB$21,$Z$22,G93*$AB$22,$Z$23,G93*$AB$23,$Z$24,G93*$AB$24,$Z$25,G93*$AB$25,$Z$26,G93*$AB$26,$Z$27,G93*$AB$27,$Z$28,G93*$AB$28,$Z$29,G93*$AB$29,$Z$30,G93*$AB$30,$Z$31,G93*$AB$31,$Z$32,G93*$AB$32,$Z$33,G93*$AB$33,$Z$34,G93*$AB$34,$Z$35,G93*$AB$35,$Z$36,G93*$AB$36,$Z$37,G93*$AB$37,$Z$38,G93*$AB$38,$Z$39,G93*$AB$39,$Z$40,G93*$AB$40,$Z$41,G93*$AB$41,$Z$42,G93*$AB$42,$Z$43,G93*$AB$43,$Z$44,G93*$AB$44,$Z$45,G93*$AB$45,$Z$46,G93*$AB$46,$Z$47,G93*$AB$47,$Z$48,G93*$AB$48,$Z$49,G93*$AB$49,$Z$50,G93*$AB$50,$Z$51,G93*$AB$51,)</f>
        <v>0</v>
      </c>
      <c r="Q93" s="5">
        <f>_xlfn.SWITCH($D$4:$D$800,$Z$4,H93*$AC$4,$Z$5,H93*$AC$5,$Z$6,H93*$AC$6,$Z$7,H93*$AC$7,$Z$8,H93*$AC$8,$Z$9,H93*$AC$9,$Z$10,H93*$AC$10,$Z$11,H93*$AC$11,$Z$12,H93*$AC$12,$Z$13,H93*$AC$13,$Z$14,H93*$AC$14,$Z$15,H93*$AC$15,$Z$16,H93*$AC$16,$Z$17,H93*$AC$17,$Z$18,H93*$AC$18,$Z$19,H93*$AC$19,$Z$20,H93*$AC$20,$Z$21,H93*$AC$21,$Z$22,H93*$AC$22,$Z$23,H93*$AC$23,$Z$24,H93*$AC$24,$Z$25,H93*$AC$25,$Z$26,H93*$AC$26,$Z$27,H93*$AC$27,$Z$28,H93*$AC$28,$Z$29,H93*$AC$29,$Z$30,H93*$AC$30,$Z$31,H93*$AC$31,$Z$32,H93*$AC$32,$Z$33,H93*$AC$33,$Z$34,H93*$AC$34,$Z$35,H93*$AC$35,$Z$36,H93*$AC$36,$Z$37,H93*$AC$37,$Z$38,H93*$AC$38,$Z$39,H93*$AC$39,$Z$40,H93*$AC$40,$Z$41,H93*$AC$41,$Z$42,H93*$AC$42,$Z$43,H93*$AC$43,$Z$44,H93*$AC$44,$Z$45,H93*$AC$45,$Z$46,H93*$AC$46,$Z$47,H93*$AC$47,$Z$48,H93*$AC$48,$Z$49,H93*$AC$49,$Z$50,H93*$AC$50,$Z$51,H93*$AC$51)</f>
        <v>0</v>
      </c>
      <c r="R93" s="5">
        <f>_xlfn.SWITCH($D$4:$D$800,$Z$4,I93*$AD$4,$Z$5,I93*$AD$5,$Z$6,I93*$AD$6,$Z$7,I93*$AD$7,$Z$8,I93*$AD$8,$Z$9,I93*$AD$9,$Z$10,I93*$AD$10,$Z$11,I93*$AD$11,$Z$12,I93*$AD$12,$Z$13,I93*$AD$13,$Z$14,I93*$AD$14,$Z$15,I93*$AD$15,$Z$16,I93*$AD$16,$Z$17,I93*$AD$17,$Z$18,I93*$AD$18,$Z$19,I93*$AD$19,$Z$20,I93*$AD$20,$Z$21,I93*$AD$21,$Z$22,I93*$AD$22,$Z$23,I93*$AD$23,$Z$24,I93*$AD$24,$Z$25,I93*$AD$25,$Z$26,I93*$AD$26,$Z$27,I93*$AD$27,$Z$28,I93*$AD$28,$Z$29,I93*$AD$29,$Z$30,I93*$AD$30,$Z$31,I93*$AD$31,$Z$32,I93*$AD$32,$Z$33,I93*$AD$33,$Z$34,I93*$AD$34,$Z$35,I93*$AD$35,$Z$36,I93*$AD$36,$Z$37,I93*$AD$37,$Z$38,I93*$AD$38,$Z$39,I93*$AD$39,$Z$40,I93*$AD$40,$Z$41,I93*$AD$41,$Z$42,I93*$AD$42,$Z$43,I93*$AD$43,$Z$44,I93*$AD$44,$Z$45,I93*$AD$45,$Z$46,I93*$AD$46,$Z$47,I93*$AD$47,$Z$48,I93*$AD$48,$Z$49,I93*$AD$49,$Z$50,I93*$AD$50,$Z$51,I93*$AD$51)</f>
        <v>0</v>
      </c>
      <c r="S93" s="5">
        <f>_xlfn.SWITCH($D$4:$D$800,$Z$4,J93*$AE$4,$Z$5,J93*$AE$5,$Z$6,J93*$AE$6,$Z$7,J93*$AE$7,$Z$8,J93*$AE$8,$Z$9,J93*$AE$9,$Z$10,J93*$AE$10,$Z$11,J93*$AE$11,$Z$12,J93*$AE$12,$Z$13,J93*$AE$13,$Z$14,J93*$AE$14,$Z$15,J93*$AE$15,$Z$16,J93*$AE$16,$Z$17,J93*$AE$17,$Z$18,J93*$AE$18,$Z$19,J93*$AE$19,$Z$20,J93*$AE$20,$Z$21,J93*$AE$21,$Z$22,J93*$AE$22,$Z$23,J93*$AE$23,$Z$24,J93*$AE$24,$Z$25,J93*$AE$25,$Z$26,J93*$AE$26,$Z$27,J93*$AE$27,$Z$28,J93*$AE$28,$Z$29,J93*$AE$29,$Z$30,J93*$AE$30,$Z$31,J93*$AE$31,$Z$32,J93*$AE$32,$Z$33,J93*$AE$33,$Z$34,J93*$AE$34,$Z$35,J93*$AE$35,$Z$36,J93*$AE$36,$Z$37,J93*$AE$37,$Z$38,J93*$AE$38,$Z$39,J93*$AE$39,$Z$40,J93*$AE$40,$Z$41,J93*$AE$41,$Z$42,J93*$AE$42,$Z$43,J93*$AE$43,$Z$44,J93*$AE$44,$Z$45,J93*$AE$45,$Z$46,J93*$AE$46,$Z$47,J93*$AE$47,$Z$48,J93*$AE$48,$Z$49,J93*$AE$49,$Z$50,J93*$AE$50,$Z$51,J93*$AE$51)</f>
        <v>0</v>
      </c>
      <c r="T93" s="5">
        <f>_xlfn.SWITCH($D$4:$D$800,$Z$4,K93*$AF$4,$Z$5,K93*$AF$5,$Z$6,K93*$AF$6,$Z$7,K93*$AF$7,$Z$8,K93*$AF$8,$Z$9,K93*$AF$9,$Z$10,K93*$AF$10,$Z$11,K93*$AF$11,$Z$12,K93*$AF$12,$Z$13,K93*$AF$13,$Z$14,K93*$AF$14,$Z$15,K93*$AF$15,$Z$16,K93*$AF$16,$Z$17,K93*$AF$17,$Z$18,K93*$AF$18,$Z$19,K93*$AF$19,$Z$20,K93*$AF$20,$Z$21,K93*$AF$21,$Z$22,K93*$AF$22,$Z$23,K93*$AF$23,$Z$24,K93*$AF$24,$Z$25,K93*$AF$25,$Z$26,K93*$AF$26,$Z$27,K93*$AF$27,$Z$28,K93*$AF$28,$Z$29,K93*$AF$29,$Z$30,K93*$AF$30,$Z$31,K93*$AF$31,$Z$32,K93*$AF$32,$Z$33,K93*$AF$33,$Z$34,K93*$AF$34,$Z$35,K93*$AF$35,$Z$36,K93*$AF$36,$Z$37,K93*$AF$37,$Z$38,K93*$AF$38,$Z$39,K93*$AF$39,$Z$40,K93*$AF$40,$Z$41,K93*$AF$41,$Z$42,K93*$AF$42,$Z$43,K93*$AF$43,$Z$44,K93*$AF$44,$Z$45,K93*$AF$45,$Z$46,K93*$AF$46,$Z$47,K93*$AF$47,$Z$48,K93*$AF$48,$Z$49,K93*$AF$49,$Z$50,K93*$AF$50,$Z$51,K93*$AF$51)</f>
        <v>0</v>
      </c>
      <c r="U93" s="5">
        <f>_xlfn.SWITCH($D$4:$D$800,$Z$4,L93*$AG$4,$Z$5,L93*$AG$5,$Z$6,L93*$AG$6,$Z$7,L93*$AG$7,$Z$8,L93*$AG$8,$Z$9,L93*$AG$9,$Z$10,L93*$AG$10,$Z$11,L93*$AG$11,$Z$12,L93*$AG$12,$Z$13,L93*$AG$13,$Z$14,L93*$AG$14,$Z$15,L93*$AG$15,$Z$16,L93*$AG$16,$Z$17,L93*$AG$17,$Z$18,L93*$AG$18,$Z$19,L93*$AG$19,$Z$20,L93*$AG$20,$Z$21,L93*$AG$21,$Z$22,L93*$AG$22,$Z$23,L93*$AG$23,$Z$24,L93*$AG$24,$Z$25,L93*$AG$25,$Z$26,L93*$AG$26,$Z$27,L93*$AG$27,$Z$28,L93*$AG$28,$Z$29,L93*$AG$29,$Z$30,L93*$AG$30,$Z$31,L93*$AG$31,$Z$32,L93*$AG$32,$Z$33,L93*$AG$33,$Z$34,L93*$AG$34,$Z$35,L93*$AG$35,$Z$36,L93*$AG$36,$Z$37,L93*$AG$37,$Z$38,L93*$AG$38,$Z$39,L93*$AG$39,$Z$40,L93*$AG$40,$Z$41,L93*$AG$41,$Z$42,L93*$AG$42,$Z$43,L93*$AG$43,$Z$44,L93*$AG$44,$Z$45,L93*$AG$45,$Z$46,L93*$AG$46,$Z$47,L93*$AG$47,$Z$48,L93*$AG$48,$Z$49,L93*$AG$49,$Z$50,L93*$AG$50,$Z$51,L93*$AG$51)</f>
        <v>0</v>
      </c>
      <c r="V93" s="5">
        <f>_xlfn.SWITCH($D$4:$D$800,$Z$4,M93*$AH$4,$Z$5,M93*$AH$5,$Z$6,M93*$AH$6,$Z$7,M93*$AH$7,$Z$8,M93*$AH$8,$Z$9,M93*$AH$9,$Z$10,M93*$AH$10,$Z$11,M93*$AH$11,$Z$12,M93*$AH$12,$Z$13,M93*$AH$13,$Z$14,M93*$AH$14,$Z$15,M93*$AH$15,$Z$16,M93*$AH$16,$Z$17,M93*$AH$17,$Z$18,M93*$AH$18,$Z$19,M93*$AH$19,$Z$20,M93*$AH$20,$Z$21,M93*$AH$21,$Z$22,M93*$AH$22,$Z$23,M93*$AH$23,$Z$24,M93*$AH$24,$Z$25,M93*$AH$25,$Z$26,M93*$AH$26,$Z$27,M93*$AH$27,$Z$28,M93*$AH$28,$Z$29,M93*$AH$29,$Z$30,M93*$AH$30,$Z$31,M93*$AH$31,$Z$32,M93*$AH$32,$Z$33,M93*$AH$33,$Z$34,M93*$AH$34,$Z$35,M93*$AH$35,$Z$36,M93*$AH$36,$Z$37,M93*$AH$37,$Z$38,M93*$AH$38,$Z$39,M93*$AH$39,$Z$40,M93*$AH$40,$Z$41,M93*$AH$41,$Z$42,M93*$AH$42,$Z$43,M93*$AH$43,$Z$44,M93*$AH$44,$Z$45,M93*$AH$45,$Z$46,M93*$AH$46,$Z$47,M93*$AH$47,$Z$48,M93*$AH$48,$Z$49,M93*$AH$49,$Z$50,M93*$AH$50,$Z$51,M93*$AH$51)</f>
        <v>0</v>
      </c>
      <c r="W93" s="5">
        <f>_xlfn.SWITCH($D$4:$D$800,$Z$4,N93*$AI$4,$Z$5,N93*$AI$5,$Z$6,N93*$AI$6,$Z$7,N93*$AI$7,$Z$8,N93*$AI$8,$Z$9,N93*$AI$9,$Z$10,N93*$AI$10,$Z$11,N93*$AI$11,$Z$12,N93*$AI$12,$Z$13,N93*$AI$13,$Z$14,N93*$AI$14,$Z$15,N93*$AI$15,$Z$16,N93*$AI$16,$Z$17,N93*$AI$17,$Z$18,N93*$AI$18,$Z$19,N93*$AI$19,$Z$20,N93*$AI$20,$Z$21,N93*$AI$21,$Z$22,N93*$AI$22,$Z$23,N93*$AI$23,$Z$24,N93*$AI$24,$Z$25,N93*$AI$25,$Z$26,N93*$AI$26,$Z$27,N93*$AI$27,$Z$28,N93*$AI$28,$Z$29,N93*$AI$29,$Z$30,N93*$AI$30,$Z$31,N93*$AI$31,$Z$32,N93*$AI$32,$Z$33,N93*$AI$33,$Z$34,N93*$AI$34,$Z$35,N93*$AI$35,$Z$36,N93*$AI$36,$Z$37,N93*$AI$37,$Z$38,N93*$AI$38,$Z$39,N93*$AI$39,$Z$40,N93*$AI$40,$Z$41,N93*$AI$41,$Z$42,N93*$AI$42,$Z$43,N93*$AI$43,$Z$44,N93*$AI$44,$Z$45,N93*$AI$45,$Z$46,N93*$AI$46,$Z$47,N93*$AI$47,$Z$48,N93*$AI$48,$Z$49,N93*$AI$49,$Z$50,N93*$AI$50,$Z$51,N93*$AI$51)</f>
        <v>0</v>
      </c>
      <c r="X93" s="5">
        <f>SUM(Tabella120581119312[[#This Row],[Quadrimestre nov22-feb23]:[Quadrimestre lug25-ott25]])</f>
        <v>0</v>
      </c>
      <c r="BT93" s="73"/>
      <c r="BU93" s="72" t="s">
        <v>288</v>
      </c>
      <c r="BV93" s="69" t="s">
        <v>221</v>
      </c>
      <c r="BW93" s="72" t="s">
        <v>224</v>
      </c>
      <c r="BX93" s="72"/>
      <c r="BY93" s="54"/>
      <c r="BZ93" s="52"/>
      <c r="CA93" s="52"/>
      <c r="CB93" s="52"/>
      <c r="CC93" s="52"/>
      <c r="CD93" s="52"/>
      <c r="CE93" s="52"/>
      <c r="CF93" s="52" t="s">
        <v>122</v>
      </c>
      <c r="CG93" s="52" t="s">
        <v>122</v>
      </c>
      <c r="CH93" s="52" t="s">
        <v>122</v>
      </c>
      <c r="CI93" s="52" t="s">
        <v>122</v>
      </c>
      <c r="CJ93" s="52" t="s">
        <v>122</v>
      </c>
      <c r="CK93" s="52" t="s">
        <v>122</v>
      </c>
      <c r="CL93" s="52"/>
      <c r="CM93" s="52"/>
      <c r="CN93" s="52"/>
      <c r="CO93" s="52"/>
      <c r="CP93" s="52"/>
      <c r="CQ93" s="52"/>
      <c r="CR93" s="66"/>
      <c r="CS93" s="53">
        <f>IF(BZ93="X",$DH93/COUNTA($BZ93:$CQ93),0) +  IF(CA93="X",$DH93/COUNTA($BZ93:$CQ93),0)</f>
        <v>0</v>
      </c>
      <c r="CT93" s="53">
        <f>IF(CB93="X",$DH93/COUNTA($BZ93:$CQ93),0) +  IF(CC93="X",$DH93/COUNTA($BZ93:$CQ93),0)</f>
        <v>0</v>
      </c>
      <c r="CU93" s="53">
        <f>IF(CD93="X",$DH93/COUNTA($BZ93:$CQ93),0) +  IF(CE93="X",$DH93/COUNTA($BZ93:$CQ93),0)</f>
        <v>0</v>
      </c>
      <c r="CV93" s="53">
        <f>IF(CF93="X",$DH93/COUNTA($BZ93:$CQ93),0) +  IF(CG93="X",$DH93/COUNTA($BZ93:$CQ93),0)</f>
        <v>0</v>
      </c>
      <c r="CW93" s="53">
        <f>IF(CH93="X",$DH93/COUNTA($BZ93:$CQ93),0) +  IF(CI93="X",$DH93/COUNTA($BZ93:$CQ93),0)</f>
        <v>0</v>
      </c>
      <c r="CX93" s="53">
        <f>IF(CJ93="X",$DH93/COUNTA($BZ93:$CQ93),0) +  IF(CK93="X",$DH93/COUNTA($BZ93:$CQ93),0)</f>
        <v>0</v>
      </c>
      <c r="CY93" s="53">
        <f>IF(CL93="X",$DH93/COUNTA($BZ93:$CQ93),0) +  IF(CM93="X",$DH93/COUNTA($BZ93:$CQ93),0)</f>
        <v>0</v>
      </c>
      <c r="CZ93" s="53">
        <f>IF(CN93="X",$DH93/COUNTA($BZ93:$CQ93),0) +  IF(CO93="X",$DH93/COUNTA($BZ93:$CQ93),0)</f>
        <v>0</v>
      </c>
      <c r="DA93" s="53">
        <f>IF(CP93="X",$DH93/COUNTA($BZ93:$CQ93),0) +  IF(CQ93="X",$DH93/COUNTA($BZ93:$CQ93),0)</f>
        <v>0</v>
      </c>
      <c r="DB93" s="67">
        <f>SUM(CS93:DA93)</f>
        <v>0</v>
      </c>
      <c r="DC93" s="57"/>
      <c r="DE93" s="66"/>
      <c r="DF93" s="106">
        <f t="shared" si="12"/>
        <v>0</v>
      </c>
      <c r="DG93" s="66"/>
      <c r="DH93" s="104">
        <f>DF93*UniPerugia!$B$4</f>
        <v>0</v>
      </c>
    </row>
    <row r="94" spans="2:112" ht="23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>
        <f>_xlfn.SWITCH($D$4:$D$800,$Z$4,F94*$AA$4,$Z$5,F94*$AA$5,$Z$6,F94*$AA$6,$Z$7,F94*$AA$7,$Z$8,F94*$AA$8,$Z$9,F94*$AA$9,$Z$10,F94*$AA$10,$Z$11,F94*$AA$11,$Z$12,F94*$AA$12,$Z$13,F94*$AA$13,$Z$14,F94*$AA$14,$Z$15,F94*$AA$15,$Z$16,F94*$AA$16,$Z$17,F94*$AA$17,$Z$18,F94*$AA$18,$Z$19,F94*$AA$19,$Z$20,F94*$AA$20,$Z$21,F94*$AA$21,$Z$22,F94*$AA$22,$Z$23,F94*$AA$23,$Z$24,F94*$AA$24,$Z$25,F94*$AA$25,$Z$26,F94*$AA$26,$Z$27,F94*$AA$27,$Z$28,F94*$AA$28,$Z$29,F94*$AA$29,$Z$30,F94*$AA$30,$Z$31,F94*$AA$31,$Z$32,F94*$AA$32,$Z$33,F94*$AA$33,$Z$34,F94*$AA$34,$Z$35,F94*$AA$35,$Z$36,F94*$AA$36,$Z$37,F94*$AA$37,$Z$38,F94*$AA$38,$Z$39,F94*$AA$39,$Z$40,F94*$AA$40,$Z$41,F94*$AA$41,$Z$42,F94*$AA$42,$Z$43,F94*$AA$43,$Z$44,F94*$AA$44,$Z$45,F94*$AA$45,$Z$46,F94*$AA$46,$Z$47,F94*$AA$47,$Z$48,F94*$AA$48,$Z$49,F94*$AA$49,$Z$50,F94*$AA$50,$Z$51,F94*$AA$51,)</f>
        <v>0</v>
      </c>
      <c r="P94" s="5">
        <f>_xlfn.SWITCH($D$4:$D$800,$Z$4,G94*$AB$4,$Z$5,G94*$AB$5,$Z$6,G94*$AB$6,$Z$7,G94*$AB$7,$Z$8,G94*$AB$8,$Z$9,G94*$AB$9,$Z$10,G94*$AB$10,$Z$11,G94*$AB$11,$Z$12,G94*$AB$12,$Z$13,G94*$AB$13,$Z$14,G94*$AB$14,$Z$15,G94*$AB$15,$Z$16,G94*$AB$16,$Z$17,G94*$AB$17,$Z$18,G94*$AB$18,$Z$19,G94*$AB$19,$Z$20,G94*$AB$20,$Z$21,G94*$AB$21,$Z$22,G94*$AB$22,$Z$23,G94*$AB$23,$Z$24,G94*$AB$24,$Z$25,G94*$AB$25,$Z$26,G94*$AB$26,$Z$27,G94*$AB$27,$Z$28,G94*$AB$28,$Z$29,G94*$AB$29,$Z$30,G94*$AB$30,$Z$31,G94*$AB$31,$Z$32,G94*$AB$32,$Z$33,G94*$AB$33,$Z$34,G94*$AB$34,$Z$35,G94*$AB$35,$Z$36,G94*$AB$36,$Z$37,G94*$AB$37,$Z$38,G94*$AB$38,$Z$39,G94*$AB$39,$Z$40,G94*$AB$40,$Z$41,G94*$AB$41,$Z$42,G94*$AB$42,$Z$43,G94*$AB$43,$Z$44,G94*$AB$44,$Z$45,G94*$AB$45,$Z$46,G94*$AB$46,$Z$47,G94*$AB$47,$Z$48,G94*$AB$48,$Z$49,G94*$AB$49,$Z$50,G94*$AB$50,$Z$51,G94*$AB$51,)</f>
        <v>0</v>
      </c>
      <c r="Q94" s="5">
        <f>_xlfn.SWITCH($D$4:$D$800,$Z$4,H94*$AC$4,$Z$5,H94*$AC$5,$Z$6,H94*$AC$6,$Z$7,H94*$AC$7,$Z$8,H94*$AC$8,$Z$9,H94*$AC$9,$Z$10,H94*$AC$10,$Z$11,H94*$AC$11,$Z$12,H94*$AC$12,$Z$13,H94*$AC$13,$Z$14,H94*$AC$14,$Z$15,H94*$AC$15,$Z$16,H94*$AC$16,$Z$17,H94*$AC$17,$Z$18,H94*$AC$18,$Z$19,H94*$AC$19,$Z$20,H94*$AC$20,$Z$21,H94*$AC$21,$Z$22,H94*$AC$22,$Z$23,H94*$AC$23,$Z$24,H94*$AC$24,$Z$25,H94*$AC$25,$Z$26,H94*$AC$26,$Z$27,H94*$AC$27,$Z$28,H94*$AC$28,$Z$29,H94*$AC$29,$Z$30,H94*$AC$30,$Z$31,H94*$AC$31,$Z$32,H94*$AC$32,$Z$33,H94*$AC$33,$Z$34,H94*$AC$34,$Z$35,H94*$AC$35,$Z$36,H94*$AC$36,$Z$37,H94*$AC$37,$Z$38,H94*$AC$38,$Z$39,H94*$AC$39,$Z$40,H94*$AC$40,$Z$41,H94*$AC$41,$Z$42,H94*$AC$42,$Z$43,H94*$AC$43,$Z$44,H94*$AC$44,$Z$45,H94*$AC$45,$Z$46,H94*$AC$46,$Z$47,H94*$AC$47,$Z$48,H94*$AC$48,$Z$49,H94*$AC$49,$Z$50,H94*$AC$50,$Z$51,H94*$AC$51)</f>
        <v>0</v>
      </c>
      <c r="R94" s="5">
        <f>_xlfn.SWITCH($D$4:$D$800,$Z$4,I94*$AD$4,$Z$5,I94*$AD$5,$Z$6,I94*$AD$6,$Z$7,I94*$AD$7,$Z$8,I94*$AD$8,$Z$9,I94*$AD$9,$Z$10,I94*$AD$10,$Z$11,I94*$AD$11,$Z$12,I94*$AD$12,$Z$13,I94*$AD$13,$Z$14,I94*$AD$14,$Z$15,I94*$AD$15,$Z$16,I94*$AD$16,$Z$17,I94*$AD$17,$Z$18,I94*$AD$18,$Z$19,I94*$AD$19,$Z$20,I94*$AD$20,$Z$21,I94*$AD$21,$Z$22,I94*$AD$22,$Z$23,I94*$AD$23,$Z$24,I94*$AD$24,$Z$25,I94*$AD$25,$Z$26,I94*$AD$26,$Z$27,I94*$AD$27,$Z$28,I94*$AD$28,$Z$29,I94*$AD$29,$Z$30,I94*$AD$30,$Z$31,I94*$AD$31,$Z$32,I94*$AD$32,$Z$33,I94*$AD$33,$Z$34,I94*$AD$34,$Z$35,I94*$AD$35,$Z$36,I94*$AD$36,$Z$37,I94*$AD$37,$Z$38,I94*$AD$38,$Z$39,I94*$AD$39,$Z$40,I94*$AD$40,$Z$41,I94*$AD$41,$Z$42,I94*$AD$42,$Z$43,I94*$AD$43,$Z$44,I94*$AD$44,$Z$45,I94*$AD$45,$Z$46,I94*$AD$46,$Z$47,I94*$AD$47,$Z$48,I94*$AD$48,$Z$49,I94*$AD$49,$Z$50,I94*$AD$50,$Z$51,I94*$AD$51)</f>
        <v>0</v>
      </c>
      <c r="S94" s="5">
        <f>_xlfn.SWITCH($D$4:$D$800,$Z$4,J94*$AE$4,$Z$5,J94*$AE$5,$Z$6,J94*$AE$6,$Z$7,J94*$AE$7,$Z$8,J94*$AE$8,$Z$9,J94*$AE$9,$Z$10,J94*$AE$10,$Z$11,J94*$AE$11,$Z$12,J94*$AE$12,$Z$13,J94*$AE$13,$Z$14,J94*$AE$14,$Z$15,J94*$AE$15,$Z$16,J94*$AE$16,$Z$17,J94*$AE$17,$Z$18,J94*$AE$18,$Z$19,J94*$AE$19,$Z$20,J94*$AE$20,$Z$21,J94*$AE$21,$Z$22,J94*$AE$22,$Z$23,J94*$AE$23,$Z$24,J94*$AE$24,$Z$25,J94*$AE$25,$Z$26,J94*$AE$26,$Z$27,J94*$AE$27,$Z$28,J94*$AE$28,$Z$29,J94*$AE$29,$Z$30,J94*$AE$30,$Z$31,J94*$AE$31,$Z$32,J94*$AE$32,$Z$33,J94*$AE$33,$Z$34,J94*$AE$34,$Z$35,J94*$AE$35,$Z$36,J94*$AE$36,$Z$37,J94*$AE$37,$Z$38,J94*$AE$38,$Z$39,J94*$AE$39,$Z$40,J94*$AE$40,$Z$41,J94*$AE$41,$Z$42,J94*$AE$42,$Z$43,J94*$AE$43,$Z$44,J94*$AE$44,$Z$45,J94*$AE$45,$Z$46,J94*$AE$46,$Z$47,J94*$AE$47,$Z$48,J94*$AE$48,$Z$49,J94*$AE$49,$Z$50,J94*$AE$50,$Z$51,J94*$AE$51)</f>
        <v>0</v>
      </c>
      <c r="T94" s="5">
        <f>_xlfn.SWITCH($D$4:$D$800,$Z$4,K94*$AF$4,$Z$5,K94*$AF$5,$Z$6,K94*$AF$6,$Z$7,K94*$AF$7,$Z$8,K94*$AF$8,$Z$9,K94*$AF$9,$Z$10,K94*$AF$10,$Z$11,K94*$AF$11,$Z$12,K94*$AF$12,$Z$13,K94*$AF$13,$Z$14,K94*$AF$14,$Z$15,K94*$AF$15,$Z$16,K94*$AF$16,$Z$17,K94*$AF$17,$Z$18,K94*$AF$18,$Z$19,K94*$AF$19,$Z$20,K94*$AF$20,$Z$21,K94*$AF$21,$Z$22,K94*$AF$22,$Z$23,K94*$AF$23,$Z$24,K94*$AF$24,$Z$25,K94*$AF$25,$Z$26,K94*$AF$26,$Z$27,K94*$AF$27,$Z$28,K94*$AF$28,$Z$29,K94*$AF$29,$Z$30,K94*$AF$30,$Z$31,K94*$AF$31,$Z$32,K94*$AF$32,$Z$33,K94*$AF$33,$Z$34,K94*$AF$34,$Z$35,K94*$AF$35,$Z$36,K94*$AF$36,$Z$37,K94*$AF$37,$Z$38,K94*$AF$38,$Z$39,K94*$AF$39,$Z$40,K94*$AF$40,$Z$41,K94*$AF$41,$Z$42,K94*$AF$42,$Z$43,K94*$AF$43,$Z$44,K94*$AF$44,$Z$45,K94*$AF$45,$Z$46,K94*$AF$46,$Z$47,K94*$AF$47,$Z$48,K94*$AF$48,$Z$49,K94*$AF$49,$Z$50,K94*$AF$50,$Z$51,K94*$AF$51)</f>
        <v>0</v>
      </c>
      <c r="U94" s="5">
        <f>_xlfn.SWITCH($D$4:$D$800,$Z$4,L94*$AG$4,$Z$5,L94*$AG$5,$Z$6,L94*$AG$6,$Z$7,L94*$AG$7,$Z$8,L94*$AG$8,$Z$9,L94*$AG$9,$Z$10,L94*$AG$10,$Z$11,L94*$AG$11,$Z$12,L94*$AG$12,$Z$13,L94*$AG$13,$Z$14,L94*$AG$14,$Z$15,L94*$AG$15,$Z$16,L94*$AG$16,$Z$17,L94*$AG$17,$Z$18,L94*$AG$18,$Z$19,L94*$AG$19,$Z$20,L94*$AG$20,$Z$21,L94*$AG$21,$Z$22,L94*$AG$22,$Z$23,L94*$AG$23,$Z$24,L94*$AG$24,$Z$25,L94*$AG$25,$Z$26,L94*$AG$26,$Z$27,L94*$AG$27,$Z$28,L94*$AG$28,$Z$29,L94*$AG$29,$Z$30,L94*$AG$30,$Z$31,L94*$AG$31,$Z$32,L94*$AG$32,$Z$33,L94*$AG$33,$Z$34,L94*$AG$34,$Z$35,L94*$AG$35,$Z$36,L94*$AG$36,$Z$37,L94*$AG$37,$Z$38,L94*$AG$38,$Z$39,L94*$AG$39,$Z$40,L94*$AG$40,$Z$41,L94*$AG$41,$Z$42,L94*$AG$42,$Z$43,L94*$AG$43,$Z$44,L94*$AG$44,$Z$45,L94*$AG$45,$Z$46,L94*$AG$46,$Z$47,L94*$AG$47,$Z$48,L94*$AG$48,$Z$49,L94*$AG$49,$Z$50,L94*$AG$50,$Z$51,L94*$AG$51)</f>
        <v>0</v>
      </c>
      <c r="V94" s="5">
        <f>_xlfn.SWITCH($D$4:$D$800,$Z$4,M94*$AH$4,$Z$5,M94*$AH$5,$Z$6,M94*$AH$6,$Z$7,M94*$AH$7,$Z$8,M94*$AH$8,$Z$9,M94*$AH$9,$Z$10,M94*$AH$10,$Z$11,M94*$AH$11,$Z$12,M94*$AH$12,$Z$13,M94*$AH$13,$Z$14,M94*$AH$14,$Z$15,M94*$AH$15,$Z$16,M94*$AH$16,$Z$17,M94*$AH$17,$Z$18,M94*$AH$18,$Z$19,M94*$AH$19,$Z$20,M94*$AH$20,$Z$21,M94*$AH$21,$Z$22,M94*$AH$22,$Z$23,M94*$AH$23,$Z$24,M94*$AH$24,$Z$25,M94*$AH$25,$Z$26,M94*$AH$26,$Z$27,M94*$AH$27,$Z$28,M94*$AH$28,$Z$29,M94*$AH$29,$Z$30,M94*$AH$30,$Z$31,M94*$AH$31,$Z$32,M94*$AH$32,$Z$33,M94*$AH$33,$Z$34,M94*$AH$34,$Z$35,M94*$AH$35,$Z$36,M94*$AH$36,$Z$37,M94*$AH$37,$Z$38,M94*$AH$38,$Z$39,M94*$AH$39,$Z$40,M94*$AH$40,$Z$41,M94*$AH$41,$Z$42,M94*$AH$42,$Z$43,M94*$AH$43,$Z$44,M94*$AH$44,$Z$45,M94*$AH$45,$Z$46,M94*$AH$46,$Z$47,M94*$AH$47,$Z$48,M94*$AH$48,$Z$49,M94*$AH$49,$Z$50,M94*$AH$50,$Z$51,M94*$AH$51)</f>
        <v>0</v>
      </c>
      <c r="W94" s="5">
        <f>_xlfn.SWITCH($D$4:$D$800,$Z$4,N94*$AI$4,$Z$5,N94*$AI$5,$Z$6,N94*$AI$6,$Z$7,N94*$AI$7,$Z$8,N94*$AI$8,$Z$9,N94*$AI$9,$Z$10,N94*$AI$10,$Z$11,N94*$AI$11,$Z$12,N94*$AI$12,$Z$13,N94*$AI$13,$Z$14,N94*$AI$14,$Z$15,N94*$AI$15,$Z$16,N94*$AI$16,$Z$17,N94*$AI$17,$Z$18,N94*$AI$18,$Z$19,N94*$AI$19,$Z$20,N94*$AI$20,$Z$21,N94*$AI$21,$Z$22,N94*$AI$22,$Z$23,N94*$AI$23,$Z$24,N94*$AI$24,$Z$25,N94*$AI$25,$Z$26,N94*$AI$26,$Z$27,N94*$AI$27,$Z$28,N94*$AI$28,$Z$29,N94*$AI$29,$Z$30,N94*$AI$30,$Z$31,N94*$AI$31,$Z$32,N94*$AI$32,$Z$33,N94*$AI$33,$Z$34,N94*$AI$34,$Z$35,N94*$AI$35,$Z$36,N94*$AI$36,$Z$37,N94*$AI$37,$Z$38,N94*$AI$38,$Z$39,N94*$AI$39,$Z$40,N94*$AI$40,$Z$41,N94*$AI$41,$Z$42,N94*$AI$42,$Z$43,N94*$AI$43,$Z$44,N94*$AI$44,$Z$45,N94*$AI$45,$Z$46,N94*$AI$46,$Z$47,N94*$AI$47,$Z$48,N94*$AI$48,$Z$49,N94*$AI$49,$Z$50,N94*$AI$50,$Z$51,N94*$AI$51)</f>
        <v>0</v>
      </c>
      <c r="X94" s="5">
        <f>SUM(Tabella120581119312[[#This Row],[Quadrimestre nov22-feb23]:[Quadrimestre lug25-ott25]])</f>
        <v>0</v>
      </c>
      <c r="BT94" s="79" t="s">
        <v>289</v>
      </c>
      <c r="BU94" s="53"/>
      <c r="BV94" s="65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53">
        <f>IF(BZ94="X",$DH94/COUNTA($BZ94:$CQ94),0) +  IF(CA94="X",$DH94/COUNTA($BZ94:$CQ94),0)</f>
        <v>0</v>
      </c>
      <c r="CT94" s="53">
        <f>IF(CB94="X",$DH94/COUNTA($BZ94:$CQ94),0) +  IF(CC94="X",$DH94/COUNTA($BZ94:$CQ94),0)</f>
        <v>0</v>
      </c>
      <c r="CU94" s="53">
        <f>IF(CD94="X",$DH94/COUNTA($BZ94:$CQ94),0) +  IF(CE94="X",$DH94/COUNTA($BZ94:$CQ94),0)</f>
        <v>0</v>
      </c>
      <c r="CV94" s="53">
        <f>IF(CF94="X",$DH94/COUNTA($BZ94:$CQ94),0) +  IF(CG94="X",$DH94/COUNTA($BZ94:$CQ94),0)</f>
        <v>0</v>
      </c>
      <c r="CW94" s="53">
        <f>IF(CH94="X",$DH94/COUNTA($BZ94:$CQ94),0) +  IF(CI94="X",$DH94/COUNTA($BZ94:$CQ94),0)</f>
        <v>0</v>
      </c>
      <c r="CX94" s="53">
        <f>IF(CJ94="X",$DH94/COUNTA($BZ94:$CQ94),0) +  IF(CK94="X",$DH94/COUNTA($BZ94:$CQ94),0)</f>
        <v>0</v>
      </c>
      <c r="CY94" s="53">
        <f>IF(CL94="X",$DH94/COUNTA($BZ94:$CQ94),0) +  IF(CM94="X",$DH94/COUNTA($BZ94:$CQ94),0)</f>
        <v>0</v>
      </c>
      <c r="CZ94" s="53">
        <f>IF(CN94="X",$DH94/COUNTA($BZ94:$CQ94),0) +  IF(CO94="X",$DH94/COUNTA($BZ94:$CQ94),0)</f>
        <v>0</v>
      </c>
      <c r="DA94" s="53">
        <f>IF(CP94="X",$DH94/COUNTA($BZ94:$CQ94),0) +  IF(CQ94="X",$DH94/COUNTA($BZ94:$CQ94),0)</f>
        <v>0</v>
      </c>
      <c r="DB94" s="67">
        <f>SUM(CS94:DA94)</f>
        <v>0</v>
      </c>
      <c r="DC94" s="77"/>
      <c r="DD94" s="104"/>
      <c r="DE94" s="64"/>
      <c r="DF94" s="104">
        <f t="shared" ref="DF94" si="13">SUM(DF95:DF101)</f>
        <v>0</v>
      </c>
      <c r="DG94" s="66"/>
      <c r="DH94" s="104">
        <f>DF94*UniPerugia!$B$4</f>
        <v>0</v>
      </c>
    </row>
    <row r="95" spans="2:112" ht="23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>
        <f>_xlfn.SWITCH($D$4:$D$800,$Z$4,F95*$AA$4,$Z$5,F95*$AA$5,$Z$6,F95*$AA$6,$Z$7,F95*$AA$7,$Z$8,F95*$AA$8,$Z$9,F95*$AA$9,$Z$10,F95*$AA$10,$Z$11,F95*$AA$11,$Z$12,F95*$AA$12,$Z$13,F95*$AA$13,$Z$14,F95*$AA$14,$Z$15,F95*$AA$15,$Z$16,F95*$AA$16,$Z$17,F95*$AA$17,$Z$18,F95*$AA$18,$Z$19,F95*$AA$19,$Z$20,F95*$AA$20,$Z$21,F95*$AA$21,$Z$22,F95*$AA$22,$Z$23,F95*$AA$23,$Z$24,F95*$AA$24,$Z$25,F95*$AA$25,$Z$26,F95*$AA$26,$Z$27,F95*$AA$27,$Z$28,F95*$AA$28,$Z$29,F95*$AA$29,$Z$30,F95*$AA$30,$Z$31,F95*$AA$31,$Z$32,F95*$AA$32,$Z$33,F95*$AA$33,$Z$34,F95*$AA$34,$Z$35,F95*$AA$35,$Z$36,F95*$AA$36,$Z$37,F95*$AA$37,$Z$38,F95*$AA$38,$Z$39,F95*$AA$39,$Z$40,F95*$AA$40,$Z$41,F95*$AA$41,$Z$42,F95*$AA$42,$Z$43,F95*$AA$43,$Z$44,F95*$AA$44,$Z$45,F95*$AA$45,$Z$46,F95*$AA$46,$Z$47,F95*$AA$47,$Z$48,F95*$AA$48,$Z$49,F95*$AA$49,$Z$50,F95*$AA$50,$Z$51,F95*$AA$51,)</f>
        <v>0</v>
      </c>
      <c r="P95" s="5">
        <f>_xlfn.SWITCH($D$4:$D$800,$Z$4,G95*$AB$4,$Z$5,G95*$AB$5,$Z$6,G95*$AB$6,$Z$7,G95*$AB$7,$Z$8,G95*$AB$8,$Z$9,G95*$AB$9,$Z$10,G95*$AB$10,$Z$11,G95*$AB$11,$Z$12,G95*$AB$12,$Z$13,G95*$AB$13,$Z$14,G95*$AB$14,$Z$15,G95*$AB$15,$Z$16,G95*$AB$16,$Z$17,G95*$AB$17,$Z$18,G95*$AB$18,$Z$19,G95*$AB$19,$Z$20,G95*$AB$20,$Z$21,G95*$AB$21,$Z$22,G95*$AB$22,$Z$23,G95*$AB$23,$Z$24,G95*$AB$24,$Z$25,G95*$AB$25,$Z$26,G95*$AB$26,$Z$27,G95*$AB$27,$Z$28,G95*$AB$28,$Z$29,G95*$AB$29,$Z$30,G95*$AB$30,$Z$31,G95*$AB$31,$Z$32,G95*$AB$32,$Z$33,G95*$AB$33,$Z$34,G95*$AB$34,$Z$35,G95*$AB$35,$Z$36,G95*$AB$36,$Z$37,G95*$AB$37,$Z$38,G95*$AB$38,$Z$39,G95*$AB$39,$Z$40,G95*$AB$40,$Z$41,G95*$AB$41,$Z$42,G95*$AB$42,$Z$43,G95*$AB$43,$Z$44,G95*$AB$44,$Z$45,G95*$AB$45,$Z$46,G95*$AB$46,$Z$47,G95*$AB$47,$Z$48,G95*$AB$48,$Z$49,G95*$AB$49,$Z$50,G95*$AB$50,$Z$51,G95*$AB$51,)</f>
        <v>0</v>
      </c>
      <c r="Q95" s="5">
        <f>_xlfn.SWITCH($D$4:$D$800,$Z$4,H95*$AC$4,$Z$5,H95*$AC$5,$Z$6,H95*$AC$6,$Z$7,H95*$AC$7,$Z$8,H95*$AC$8,$Z$9,H95*$AC$9,$Z$10,H95*$AC$10,$Z$11,H95*$AC$11,$Z$12,H95*$AC$12,$Z$13,H95*$AC$13,$Z$14,H95*$AC$14,$Z$15,H95*$AC$15,$Z$16,H95*$AC$16,$Z$17,H95*$AC$17,$Z$18,H95*$AC$18,$Z$19,H95*$AC$19,$Z$20,H95*$AC$20,$Z$21,H95*$AC$21,$Z$22,H95*$AC$22,$Z$23,H95*$AC$23,$Z$24,H95*$AC$24,$Z$25,H95*$AC$25,$Z$26,H95*$AC$26,$Z$27,H95*$AC$27,$Z$28,H95*$AC$28,$Z$29,H95*$AC$29,$Z$30,H95*$AC$30,$Z$31,H95*$AC$31,$Z$32,H95*$AC$32,$Z$33,H95*$AC$33,$Z$34,H95*$AC$34,$Z$35,H95*$AC$35,$Z$36,H95*$AC$36,$Z$37,H95*$AC$37,$Z$38,H95*$AC$38,$Z$39,H95*$AC$39,$Z$40,H95*$AC$40,$Z$41,H95*$AC$41,$Z$42,H95*$AC$42,$Z$43,H95*$AC$43,$Z$44,H95*$AC$44,$Z$45,H95*$AC$45,$Z$46,H95*$AC$46,$Z$47,H95*$AC$47,$Z$48,H95*$AC$48,$Z$49,H95*$AC$49,$Z$50,H95*$AC$50,$Z$51,H95*$AC$51)</f>
        <v>0</v>
      </c>
      <c r="R95" s="5">
        <f>_xlfn.SWITCH($D$4:$D$800,$Z$4,I95*$AD$4,$Z$5,I95*$AD$5,$Z$6,I95*$AD$6,$Z$7,I95*$AD$7,$Z$8,I95*$AD$8,$Z$9,I95*$AD$9,$Z$10,I95*$AD$10,$Z$11,I95*$AD$11,$Z$12,I95*$AD$12,$Z$13,I95*$AD$13,$Z$14,I95*$AD$14,$Z$15,I95*$AD$15,$Z$16,I95*$AD$16,$Z$17,I95*$AD$17,$Z$18,I95*$AD$18,$Z$19,I95*$AD$19,$Z$20,I95*$AD$20,$Z$21,I95*$AD$21,$Z$22,I95*$AD$22,$Z$23,I95*$AD$23,$Z$24,I95*$AD$24,$Z$25,I95*$AD$25,$Z$26,I95*$AD$26,$Z$27,I95*$AD$27,$Z$28,I95*$AD$28,$Z$29,I95*$AD$29,$Z$30,I95*$AD$30,$Z$31,I95*$AD$31,$Z$32,I95*$AD$32,$Z$33,I95*$AD$33,$Z$34,I95*$AD$34,$Z$35,I95*$AD$35,$Z$36,I95*$AD$36,$Z$37,I95*$AD$37,$Z$38,I95*$AD$38,$Z$39,I95*$AD$39,$Z$40,I95*$AD$40,$Z$41,I95*$AD$41,$Z$42,I95*$AD$42,$Z$43,I95*$AD$43,$Z$44,I95*$AD$44,$Z$45,I95*$AD$45,$Z$46,I95*$AD$46,$Z$47,I95*$AD$47,$Z$48,I95*$AD$48,$Z$49,I95*$AD$49,$Z$50,I95*$AD$50,$Z$51,I95*$AD$51)</f>
        <v>0</v>
      </c>
      <c r="S95" s="5">
        <f>_xlfn.SWITCH($D$4:$D$800,$Z$4,J95*$AE$4,$Z$5,J95*$AE$5,$Z$6,J95*$AE$6,$Z$7,J95*$AE$7,$Z$8,J95*$AE$8,$Z$9,J95*$AE$9,$Z$10,J95*$AE$10,$Z$11,J95*$AE$11,$Z$12,J95*$AE$12,$Z$13,J95*$AE$13,$Z$14,J95*$AE$14,$Z$15,J95*$AE$15,$Z$16,J95*$AE$16,$Z$17,J95*$AE$17,$Z$18,J95*$AE$18,$Z$19,J95*$AE$19,$Z$20,J95*$AE$20,$Z$21,J95*$AE$21,$Z$22,J95*$AE$22,$Z$23,J95*$AE$23,$Z$24,J95*$AE$24,$Z$25,J95*$AE$25,$Z$26,J95*$AE$26,$Z$27,J95*$AE$27,$Z$28,J95*$AE$28,$Z$29,J95*$AE$29,$Z$30,J95*$AE$30,$Z$31,J95*$AE$31,$Z$32,J95*$AE$32,$Z$33,J95*$AE$33,$Z$34,J95*$AE$34,$Z$35,J95*$AE$35,$Z$36,J95*$AE$36,$Z$37,J95*$AE$37,$Z$38,J95*$AE$38,$Z$39,J95*$AE$39,$Z$40,J95*$AE$40,$Z$41,J95*$AE$41,$Z$42,J95*$AE$42,$Z$43,J95*$AE$43,$Z$44,J95*$AE$44,$Z$45,J95*$AE$45,$Z$46,J95*$AE$46,$Z$47,J95*$AE$47,$Z$48,J95*$AE$48,$Z$49,J95*$AE$49,$Z$50,J95*$AE$50,$Z$51,J95*$AE$51)</f>
        <v>0</v>
      </c>
      <c r="T95" s="5">
        <f>_xlfn.SWITCH($D$4:$D$800,$Z$4,K95*$AF$4,$Z$5,K95*$AF$5,$Z$6,K95*$AF$6,$Z$7,K95*$AF$7,$Z$8,K95*$AF$8,$Z$9,K95*$AF$9,$Z$10,K95*$AF$10,$Z$11,K95*$AF$11,$Z$12,K95*$AF$12,$Z$13,K95*$AF$13,$Z$14,K95*$AF$14,$Z$15,K95*$AF$15,$Z$16,K95*$AF$16,$Z$17,K95*$AF$17,$Z$18,K95*$AF$18,$Z$19,K95*$AF$19,$Z$20,K95*$AF$20,$Z$21,K95*$AF$21,$Z$22,K95*$AF$22,$Z$23,K95*$AF$23,$Z$24,K95*$AF$24,$Z$25,K95*$AF$25,$Z$26,K95*$AF$26,$Z$27,K95*$AF$27,$Z$28,K95*$AF$28,$Z$29,K95*$AF$29,$Z$30,K95*$AF$30,$Z$31,K95*$AF$31,$Z$32,K95*$AF$32,$Z$33,K95*$AF$33,$Z$34,K95*$AF$34,$Z$35,K95*$AF$35,$Z$36,K95*$AF$36,$Z$37,K95*$AF$37,$Z$38,K95*$AF$38,$Z$39,K95*$AF$39,$Z$40,K95*$AF$40,$Z$41,K95*$AF$41,$Z$42,K95*$AF$42,$Z$43,K95*$AF$43,$Z$44,K95*$AF$44,$Z$45,K95*$AF$45,$Z$46,K95*$AF$46,$Z$47,K95*$AF$47,$Z$48,K95*$AF$48,$Z$49,K95*$AF$49,$Z$50,K95*$AF$50,$Z$51,K95*$AF$51)</f>
        <v>0</v>
      </c>
      <c r="U95" s="5">
        <f>_xlfn.SWITCH($D$4:$D$800,$Z$4,L95*$AG$4,$Z$5,L95*$AG$5,$Z$6,L95*$AG$6,$Z$7,L95*$AG$7,$Z$8,L95*$AG$8,$Z$9,L95*$AG$9,$Z$10,L95*$AG$10,$Z$11,L95*$AG$11,$Z$12,L95*$AG$12,$Z$13,L95*$AG$13,$Z$14,L95*$AG$14,$Z$15,L95*$AG$15,$Z$16,L95*$AG$16,$Z$17,L95*$AG$17,$Z$18,L95*$AG$18,$Z$19,L95*$AG$19,$Z$20,L95*$AG$20,$Z$21,L95*$AG$21,$Z$22,L95*$AG$22,$Z$23,L95*$AG$23,$Z$24,L95*$AG$24,$Z$25,L95*$AG$25,$Z$26,L95*$AG$26,$Z$27,L95*$AG$27,$Z$28,L95*$AG$28,$Z$29,L95*$AG$29,$Z$30,L95*$AG$30,$Z$31,L95*$AG$31,$Z$32,L95*$AG$32,$Z$33,L95*$AG$33,$Z$34,L95*$AG$34,$Z$35,L95*$AG$35,$Z$36,L95*$AG$36,$Z$37,L95*$AG$37,$Z$38,L95*$AG$38,$Z$39,L95*$AG$39,$Z$40,L95*$AG$40,$Z$41,L95*$AG$41,$Z$42,L95*$AG$42,$Z$43,L95*$AG$43,$Z$44,L95*$AG$44,$Z$45,L95*$AG$45,$Z$46,L95*$AG$46,$Z$47,L95*$AG$47,$Z$48,L95*$AG$48,$Z$49,L95*$AG$49,$Z$50,L95*$AG$50,$Z$51,L95*$AG$51)</f>
        <v>0</v>
      </c>
      <c r="V95" s="5">
        <f>_xlfn.SWITCH($D$4:$D$800,$Z$4,M95*$AH$4,$Z$5,M95*$AH$5,$Z$6,M95*$AH$6,$Z$7,M95*$AH$7,$Z$8,M95*$AH$8,$Z$9,M95*$AH$9,$Z$10,M95*$AH$10,$Z$11,M95*$AH$11,$Z$12,M95*$AH$12,$Z$13,M95*$AH$13,$Z$14,M95*$AH$14,$Z$15,M95*$AH$15,$Z$16,M95*$AH$16,$Z$17,M95*$AH$17,$Z$18,M95*$AH$18,$Z$19,M95*$AH$19,$Z$20,M95*$AH$20,$Z$21,M95*$AH$21,$Z$22,M95*$AH$22,$Z$23,M95*$AH$23,$Z$24,M95*$AH$24,$Z$25,M95*$AH$25,$Z$26,M95*$AH$26,$Z$27,M95*$AH$27,$Z$28,M95*$AH$28,$Z$29,M95*$AH$29,$Z$30,M95*$AH$30,$Z$31,M95*$AH$31,$Z$32,M95*$AH$32,$Z$33,M95*$AH$33,$Z$34,M95*$AH$34,$Z$35,M95*$AH$35,$Z$36,M95*$AH$36,$Z$37,M95*$AH$37,$Z$38,M95*$AH$38,$Z$39,M95*$AH$39,$Z$40,M95*$AH$40,$Z$41,M95*$AH$41,$Z$42,M95*$AH$42,$Z$43,M95*$AH$43,$Z$44,M95*$AH$44,$Z$45,M95*$AH$45,$Z$46,M95*$AH$46,$Z$47,M95*$AH$47,$Z$48,M95*$AH$48,$Z$49,M95*$AH$49,$Z$50,M95*$AH$50,$Z$51,M95*$AH$51)</f>
        <v>0</v>
      </c>
      <c r="W95" s="5">
        <f>_xlfn.SWITCH($D$4:$D$800,$Z$4,N95*$AI$4,$Z$5,N95*$AI$5,$Z$6,N95*$AI$6,$Z$7,N95*$AI$7,$Z$8,N95*$AI$8,$Z$9,N95*$AI$9,$Z$10,N95*$AI$10,$Z$11,N95*$AI$11,$Z$12,N95*$AI$12,$Z$13,N95*$AI$13,$Z$14,N95*$AI$14,$Z$15,N95*$AI$15,$Z$16,N95*$AI$16,$Z$17,N95*$AI$17,$Z$18,N95*$AI$18,$Z$19,N95*$AI$19,$Z$20,N95*$AI$20,$Z$21,N95*$AI$21,$Z$22,N95*$AI$22,$Z$23,N95*$AI$23,$Z$24,N95*$AI$24,$Z$25,N95*$AI$25,$Z$26,N95*$AI$26,$Z$27,N95*$AI$27,$Z$28,N95*$AI$28,$Z$29,N95*$AI$29,$Z$30,N95*$AI$30,$Z$31,N95*$AI$31,$Z$32,N95*$AI$32,$Z$33,N95*$AI$33,$Z$34,N95*$AI$34,$Z$35,N95*$AI$35,$Z$36,N95*$AI$36,$Z$37,N95*$AI$37,$Z$38,N95*$AI$38,$Z$39,N95*$AI$39,$Z$40,N95*$AI$40,$Z$41,N95*$AI$41,$Z$42,N95*$AI$42,$Z$43,N95*$AI$43,$Z$44,N95*$AI$44,$Z$45,N95*$AI$45,$Z$46,N95*$AI$46,$Z$47,N95*$AI$47,$Z$48,N95*$AI$48,$Z$49,N95*$AI$49,$Z$50,N95*$AI$50,$Z$51,N95*$AI$51)</f>
        <v>0</v>
      </c>
      <c r="X95" s="5">
        <f>SUM(Tabella120581119312[[#This Row],[Quadrimestre nov22-feb23]:[Quadrimestre lug25-ott25]])</f>
        <v>0</v>
      </c>
      <c r="BT95" s="69"/>
      <c r="BU95" s="52" t="s">
        <v>290</v>
      </c>
      <c r="BV95" s="69"/>
      <c r="BW95" s="52" t="s">
        <v>114</v>
      </c>
      <c r="BX95" s="124" t="s">
        <v>178</v>
      </c>
      <c r="BY95" s="54"/>
      <c r="BZ95" s="52"/>
      <c r="CA95" s="52"/>
      <c r="CB95" s="52"/>
      <c r="CC95" s="52"/>
      <c r="CD95" s="52"/>
      <c r="CE95" s="52"/>
      <c r="CF95" s="53"/>
      <c r="CG95" s="53"/>
      <c r="CH95" s="53"/>
      <c r="CI95" s="52" t="s">
        <v>122</v>
      </c>
      <c r="CJ95" s="52" t="s">
        <v>122</v>
      </c>
      <c r="CK95" s="52" t="s">
        <v>122</v>
      </c>
      <c r="CL95" s="52"/>
      <c r="CM95" s="52"/>
      <c r="CN95" s="52"/>
      <c r="CO95" s="52"/>
      <c r="CP95" s="52"/>
      <c r="CQ95" s="52"/>
      <c r="CR95" s="66"/>
      <c r="CS95" s="53">
        <f>IF(BZ95="X",$DH95/COUNTA($BZ95:$CQ95),0) +  IF(CA95="X",$DH95/COUNTA($BZ95:$CQ95),0)</f>
        <v>0</v>
      </c>
      <c r="CT95" s="53">
        <f>IF(CB95="X",$DH95/COUNTA($BZ95:$CQ95),0) +  IF(CC95="X",$DH95/COUNTA($BZ95:$CQ95),0)</f>
        <v>0</v>
      </c>
      <c r="CU95" s="53">
        <f>IF(CD95="X",$DH95/COUNTA($BZ95:$CQ95),0) +  IF(CE95="X",$DH95/COUNTA($BZ95:$CQ95),0)</f>
        <v>0</v>
      </c>
      <c r="CV95" s="53">
        <f>IF(CF95="X",$DH95/COUNTA($BZ95:$CQ95),0) +  IF(CG95="X",$DH95/COUNTA($BZ95:$CQ95),0)</f>
        <v>0</v>
      </c>
      <c r="CW95" s="53">
        <f>IF(CH95="X",$DH95/COUNTA($BZ95:$CQ95),0) +  IF(CI95="X",$DH95/COUNTA($BZ95:$CQ95),0)</f>
        <v>0</v>
      </c>
      <c r="CX95" s="53">
        <f>IF(CJ95="X",$DH95/COUNTA($BZ95:$CQ95),0) +  IF(CK95="X",$DH95/COUNTA($BZ95:$CQ95),0)</f>
        <v>0</v>
      </c>
      <c r="CY95" s="53">
        <f>IF(CL95="X",$DH95/COUNTA($BZ95:$CQ95),0) +  IF(CM95="X",$DH95/COUNTA($BZ95:$CQ95),0)</f>
        <v>0</v>
      </c>
      <c r="CZ95" s="53">
        <f>IF(CN95="X",$DH95/COUNTA($BZ95:$CQ95),0) +  IF(CO95="X",$DH95/COUNTA($BZ95:$CQ95),0)</f>
        <v>0</v>
      </c>
      <c r="DA95" s="53">
        <f>IF(CP95="X",$DH95/COUNTA($BZ95:$CQ95),0) +  IF(CQ95="X",$DH95/COUNTA($BZ95:$CQ95),0)</f>
        <v>0</v>
      </c>
      <c r="DB95" s="67">
        <f>SUM(CS95:DA95)</f>
        <v>0</v>
      </c>
      <c r="DC95" s="57"/>
      <c r="DE95" s="66"/>
      <c r="DF95" s="106">
        <f t="shared" ref="DF95:DF101" si="14">DD95/125</f>
        <v>0</v>
      </c>
      <c r="DG95" s="66"/>
      <c r="DH95" s="104">
        <f>DF95*UniPerugia!$B$4</f>
        <v>0</v>
      </c>
    </row>
    <row r="96" spans="2:112" ht="23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>
        <f>_xlfn.SWITCH($D$4:$D$800,$Z$4,F96*$AA$4,$Z$5,F96*$AA$5,$Z$6,F96*$AA$6,$Z$7,F96*$AA$7,$Z$8,F96*$AA$8,$Z$9,F96*$AA$9,$Z$10,F96*$AA$10,$Z$11,F96*$AA$11,$Z$12,F96*$AA$12,$Z$13,F96*$AA$13,$Z$14,F96*$AA$14,$Z$15,F96*$AA$15,$Z$16,F96*$AA$16,$Z$17,F96*$AA$17,$Z$18,F96*$AA$18,$Z$19,F96*$AA$19,$Z$20,F96*$AA$20,$Z$21,F96*$AA$21,$Z$22,F96*$AA$22,$Z$23,F96*$AA$23,$Z$24,F96*$AA$24,$Z$25,F96*$AA$25,$Z$26,F96*$AA$26,$Z$27,F96*$AA$27,$Z$28,F96*$AA$28,$Z$29,F96*$AA$29,$Z$30,F96*$AA$30,$Z$31,F96*$AA$31,$Z$32,F96*$AA$32,$Z$33,F96*$AA$33,$Z$34,F96*$AA$34,$Z$35,F96*$AA$35,$Z$36,F96*$AA$36,$Z$37,F96*$AA$37,$Z$38,F96*$AA$38,$Z$39,F96*$AA$39,$Z$40,F96*$AA$40,$Z$41,F96*$AA$41,$Z$42,F96*$AA$42,$Z$43,F96*$AA$43,$Z$44,F96*$AA$44,$Z$45,F96*$AA$45,$Z$46,F96*$AA$46,$Z$47,F96*$AA$47,$Z$48,F96*$AA$48,$Z$49,F96*$AA$49,$Z$50,F96*$AA$50,$Z$51,F96*$AA$51,)</f>
        <v>0</v>
      </c>
      <c r="P96" s="5">
        <f>_xlfn.SWITCH($D$4:$D$800,$Z$4,G96*$AB$4,$Z$5,G96*$AB$5,$Z$6,G96*$AB$6,$Z$7,G96*$AB$7,$Z$8,G96*$AB$8,$Z$9,G96*$AB$9,$Z$10,G96*$AB$10,$Z$11,G96*$AB$11,$Z$12,G96*$AB$12,$Z$13,G96*$AB$13,$Z$14,G96*$AB$14,$Z$15,G96*$AB$15,$Z$16,G96*$AB$16,$Z$17,G96*$AB$17,$Z$18,G96*$AB$18,$Z$19,G96*$AB$19,$Z$20,G96*$AB$20,$Z$21,G96*$AB$21,$Z$22,G96*$AB$22,$Z$23,G96*$AB$23,$Z$24,G96*$AB$24,$Z$25,G96*$AB$25,$Z$26,G96*$AB$26,$Z$27,G96*$AB$27,$Z$28,G96*$AB$28,$Z$29,G96*$AB$29,$Z$30,G96*$AB$30,$Z$31,G96*$AB$31,$Z$32,G96*$AB$32,$Z$33,G96*$AB$33,$Z$34,G96*$AB$34,$Z$35,G96*$AB$35,$Z$36,G96*$AB$36,$Z$37,G96*$AB$37,$Z$38,G96*$AB$38,$Z$39,G96*$AB$39,$Z$40,G96*$AB$40,$Z$41,G96*$AB$41,$Z$42,G96*$AB$42,$Z$43,G96*$AB$43,$Z$44,G96*$AB$44,$Z$45,G96*$AB$45,$Z$46,G96*$AB$46,$Z$47,G96*$AB$47,$Z$48,G96*$AB$48,$Z$49,G96*$AB$49,$Z$50,G96*$AB$50,$Z$51,G96*$AB$51,)</f>
        <v>0</v>
      </c>
      <c r="Q96" s="5">
        <f>_xlfn.SWITCH($D$4:$D$800,$Z$4,H96*$AC$4,$Z$5,H96*$AC$5,$Z$6,H96*$AC$6,$Z$7,H96*$AC$7,$Z$8,H96*$AC$8,$Z$9,H96*$AC$9,$Z$10,H96*$AC$10,$Z$11,H96*$AC$11,$Z$12,H96*$AC$12,$Z$13,H96*$AC$13,$Z$14,H96*$AC$14,$Z$15,H96*$AC$15,$Z$16,H96*$AC$16,$Z$17,H96*$AC$17,$Z$18,H96*$AC$18,$Z$19,H96*$AC$19,$Z$20,H96*$AC$20,$Z$21,H96*$AC$21,$Z$22,H96*$AC$22,$Z$23,H96*$AC$23,$Z$24,H96*$AC$24,$Z$25,H96*$AC$25,$Z$26,H96*$AC$26,$Z$27,H96*$AC$27,$Z$28,H96*$AC$28,$Z$29,H96*$AC$29,$Z$30,H96*$AC$30,$Z$31,H96*$AC$31,$Z$32,H96*$AC$32,$Z$33,H96*$AC$33,$Z$34,H96*$AC$34,$Z$35,H96*$AC$35,$Z$36,H96*$AC$36,$Z$37,H96*$AC$37,$Z$38,H96*$AC$38,$Z$39,H96*$AC$39,$Z$40,H96*$AC$40,$Z$41,H96*$AC$41,$Z$42,H96*$AC$42,$Z$43,H96*$AC$43,$Z$44,H96*$AC$44,$Z$45,H96*$AC$45,$Z$46,H96*$AC$46,$Z$47,H96*$AC$47,$Z$48,H96*$AC$48,$Z$49,H96*$AC$49,$Z$50,H96*$AC$50,$Z$51,H96*$AC$51)</f>
        <v>0</v>
      </c>
      <c r="R96" s="5">
        <f>_xlfn.SWITCH($D$4:$D$800,$Z$4,I96*$AD$4,$Z$5,I96*$AD$5,$Z$6,I96*$AD$6,$Z$7,I96*$AD$7,$Z$8,I96*$AD$8,$Z$9,I96*$AD$9,$Z$10,I96*$AD$10,$Z$11,I96*$AD$11,$Z$12,I96*$AD$12,$Z$13,I96*$AD$13,$Z$14,I96*$AD$14,$Z$15,I96*$AD$15,$Z$16,I96*$AD$16,$Z$17,I96*$AD$17,$Z$18,I96*$AD$18,$Z$19,I96*$AD$19,$Z$20,I96*$AD$20,$Z$21,I96*$AD$21,$Z$22,I96*$AD$22,$Z$23,I96*$AD$23,$Z$24,I96*$AD$24,$Z$25,I96*$AD$25,$Z$26,I96*$AD$26,$Z$27,I96*$AD$27,$Z$28,I96*$AD$28,$Z$29,I96*$AD$29,$Z$30,I96*$AD$30,$Z$31,I96*$AD$31,$Z$32,I96*$AD$32,$Z$33,I96*$AD$33,$Z$34,I96*$AD$34,$Z$35,I96*$AD$35,$Z$36,I96*$AD$36,$Z$37,I96*$AD$37,$Z$38,I96*$AD$38,$Z$39,I96*$AD$39,$Z$40,I96*$AD$40,$Z$41,I96*$AD$41,$Z$42,I96*$AD$42,$Z$43,I96*$AD$43,$Z$44,I96*$AD$44,$Z$45,I96*$AD$45,$Z$46,I96*$AD$46,$Z$47,I96*$AD$47,$Z$48,I96*$AD$48,$Z$49,I96*$AD$49,$Z$50,I96*$AD$50,$Z$51,I96*$AD$51)</f>
        <v>0</v>
      </c>
      <c r="S96" s="5">
        <f>_xlfn.SWITCH($D$4:$D$800,$Z$4,J96*$AE$4,$Z$5,J96*$AE$5,$Z$6,J96*$AE$6,$Z$7,J96*$AE$7,$Z$8,J96*$AE$8,$Z$9,J96*$AE$9,$Z$10,J96*$AE$10,$Z$11,J96*$AE$11,$Z$12,J96*$AE$12,$Z$13,J96*$AE$13,$Z$14,J96*$AE$14,$Z$15,J96*$AE$15,$Z$16,J96*$AE$16,$Z$17,J96*$AE$17,$Z$18,J96*$AE$18,$Z$19,J96*$AE$19,$Z$20,J96*$AE$20,$Z$21,J96*$AE$21,$Z$22,J96*$AE$22,$Z$23,J96*$AE$23,$Z$24,J96*$AE$24,$Z$25,J96*$AE$25,$Z$26,J96*$AE$26,$Z$27,J96*$AE$27,$Z$28,J96*$AE$28,$Z$29,J96*$AE$29,$Z$30,J96*$AE$30,$Z$31,J96*$AE$31,$Z$32,J96*$AE$32,$Z$33,J96*$AE$33,$Z$34,J96*$AE$34,$Z$35,J96*$AE$35,$Z$36,J96*$AE$36,$Z$37,J96*$AE$37,$Z$38,J96*$AE$38,$Z$39,J96*$AE$39,$Z$40,J96*$AE$40,$Z$41,J96*$AE$41,$Z$42,J96*$AE$42,$Z$43,J96*$AE$43,$Z$44,J96*$AE$44,$Z$45,J96*$AE$45,$Z$46,J96*$AE$46,$Z$47,J96*$AE$47,$Z$48,J96*$AE$48,$Z$49,J96*$AE$49,$Z$50,J96*$AE$50,$Z$51,J96*$AE$51)</f>
        <v>0</v>
      </c>
      <c r="T96" s="5">
        <f>_xlfn.SWITCH($D$4:$D$800,$Z$4,K96*$AF$4,$Z$5,K96*$AF$5,$Z$6,K96*$AF$6,$Z$7,K96*$AF$7,$Z$8,K96*$AF$8,$Z$9,K96*$AF$9,$Z$10,K96*$AF$10,$Z$11,K96*$AF$11,$Z$12,K96*$AF$12,$Z$13,K96*$AF$13,$Z$14,K96*$AF$14,$Z$15,K96*$AF$15,$Z$16,K96*$AF$16,$Z$17,K96*$AF$17,$Z$18,K96*$AF$18,$Z$19,K96*$AF$19,$Z$20,K96*$AF$20,$Z$21,K96*$AF$21,$Z$22,K96*$AF$22,$Z$23,K96*$AF$23,$Z$24,K96*$AF$24,$Z$25,K96*$AF$25,$Z$26,K96*$AF$26,$Z$27,K96*$AF$27,$Z$28,K96*$AF$28,$Z$29,K96*$AF$29,$Z$30,K96*$AF$30,$Z$31,K96*$AF$31,$Z$32,K96*$AF$32,$Z$33,K96*$AF$33,$Z$34,K96*$AF$34,$Z$35,K96*$AF$35,$Z$36,K96*$AF$36,$Z$37,K96*$AF$37,$Z$38,K96*$AF$38,$Z$39,K96*$AF$39,$Z$40,K96*$AF$40,$Z$41,K96*$AF$41,$Z$42,K96*$AF$42,$Z$43,K96*$AF$43,$Z$44,K96*$AF$44,$Z$45,K96*$AF$45,$Z$46,K96*$AF$46,$Z$47,K96*$AF$47,$Z$48,K96*$AF$48,$Z$49,K96*$AF$49,$Z$50,K96*$AF$50,$Z$51,K96*$AF$51)</f>
        <v>0</v>
      </c>
      <c r="U96" s="5">
        <f>_xlfn.SWITCH($D$4:$D$800,$Z$4,L96*$AG$4,$Z$5,L96*$AG$5,$Z$6,L96*$AG$6,$Z$7,L96*$AG$7,$Z$8,L96*$AG$8,$Z$9,L96*$AG$9,$Z$10,L96*$AG$10,$Z$11,L96*$AG$11,$Z$12,L96*$AG$12,$Z$13,L96*$AG$13,$Z$14,L96*$AG$14,$Z$15,L96*$AG$15,$Z$16,L96*$AG$16,$Z$17,L96*$AG$17,$Z$18,L96*$AG$18,$Z$19,L96*$AG$19,$Z$20,L96*$AG$20,$Z$21,L96*$AG$21,$Z$22,L96*$AG$22,$Z$23,L96*$AG$23,$Z$24,L96*$AG$24,$Z$25,L96*$AG$25,$Z$26,L96*$AG$26,$Z$27,L96*$AG$27,$Z$28,L96*$AG$28,$Z$29,L96*$AG$29,$Z$30,L96*$AG$30,$Z$31,L96*$AG$31,$Z$32,L96*$AG$32,$Z$33,L96*$AG$33,$Z$34,L96*$AG$34,$Z$35,L96*$AG$35,$Z$36,L96*$AG$36,$Z$37,L96*$AG$37,$Z$38,L96*$AG$38,$Z$39,L96*$AG$39,$Z$40,L96*$AG$40,$Z$41,L96*$AG$41,$Z$42,L96*$AG$42,$Z$43,L96*$AG$43,$Z$44,L96*$AG$44,$Z$45,L96*$AG$45,$Z$46,L96*$AG$46,$Z$47,L96*$AG$47,$Z$48,L96*$AG$48,$Z$49,L96*$AG$49,$Z$50,L96*$AG$50,$Z$51,L96*$AG$51)</f>
        <v>0</v>
      </c>
      <c r="V96" s="5">
        <f>_xlfn.SWITCH($D$4:$D$800,$Z$4,M96*$AH$4,$Z$5,M96*$AH$5,$Z$6,M96*$AH$6,$Z$7,M96*$AH$7,$Z$8,M96*$AH$8,$Z$9,M96*$AH$9,$Z$10,M96*$AH$10,$Z$11,M96*$AH$11,$Z$12,M96*$AH$12,$Z$13,M96*$AH$13,$Z$14,M96*$AH$14,$Z$15,M96*$AH$15,$Z$16,M96*$AH$16,$Z$17,M96*$AH$17,$Z$18,M96*$AH$18,$Z$19,M96*$AH$19,$Z$20,M96*$AH$20,$Z$21,M96*$AH$21,$Z$22,M96*$AH$22,$Z$23,M96*$AH$23,$Z$24,M96*$AH$24,$Z$25,M96*$AH$25,$Z$26,M96*$AH$26,$Z$27,M96*$AH$27,$Z$28,M96*$AH$28,$Z$29,M96*$AH$29,$Z$30,M96*$AH$30,$Z$31,M96*$AH$31,$Z$32,M96*$AH$32,$Z$33,M96*$AH$33,$Z$34,M96*$AH$34,$Z$35,M96*$AH$35,$Z$36,M96*$AH$36,$Z$37,M96*$AH$37,$Z$38,M96*$AH$38,$Z$39,M96*$AH$39,$Z$40,M96*$AH$40,$Z$41,M96*$AH$41,$Z$42,M96*$AH$42,$Z$43,M96*$AH$43,$Z$44,M96*$AH$44,$Z$45,M96*$AH$45,$Z$46,M96*$AH$46,$Z$47,M96*$AH$47,$Z$48,M96*$AH$48,$Z$49,M96*$AH$49,$Z$50,M96*$AH$50,$Z$51,M96*$AH$51)</f>
        <v>0</v>
      </c>
      <c r="W96" s="5">
        <f>_xlfn.SWITCH($D$4:$D$800,$Z$4,N96*$AI$4,$Z$5,N96*$AI$5,$Z$6,N96*$AI$6,$Z$7,N96*$AI$7,$Z$8,N96*$AI$8,$Z$9,N96*$AI$9,$Z$10,N96*$AI$10,$Z$11,N96*$AI$11,$Z$12,N96*$AI$12,$Z$13,N96*$AI$13,$Z$14,N96*$AI$14,$Z$15,N96*$AI$15,$Z$16,N96*$AI$16,$Z$17,N96*$AI$17,$Z$18,N96*$AI$18,$Z$19,N96*$AI$19,$Z$20,N96*$AI$20,$Z$21,N96*$AI$21,$Z$22,N96*$AI$22,$Z$23,N96*$AI$23,$Z$24,N96*$AI$24,$Z$25,N96*$AI$25,$Z$26,N96*$AI$26,$Z$27,N96*$AI$27,$Z$28,N96*$AI$28,$Z$29,N96*$AI$29,$Z$30,N96*$AI$30,$Z$31,N96*$AI$31,$Z$32,N96*$AI$32,$Z$33,N96*$AI$33,$Z$34,N96*$AI$34,$Z$35,N96*$AI$35,$Z$36,N96*$AI$36,$Z$37,N96*$AI$37,$Z$38,N96*$AI$38,$Z$39,N96*$AI$39,$Z$40,N96*$AI$40,$Z$41,N96*$AI$41,$Z$42,N96*$AI$42,$Z$43,N96*$AI$43,$Z$44,N96*$AI$44,$Z$45,N96*$AI$45,$Z$46,N96*$AI$46,$Z$47,N96*$AI$47,$Z$48,N96*$AI$48,$Z$49,N96*$AI$49,$Z$50,N96*$AI$50,$Z$51,N96*$AI$51)</f>
        <v>0</v>
      </c>
      <c r="X96" s="5">
        <f>SUM(Tabella120581119312[[#This Row],[Quadrimestre nov22-feb23]:[Quadrimestre lug25-ott25]])</f>
        <v>0</v>
      </c>
      <c r="BT96" s="69"/>
      <c r="BU96" s="52" t="s">
        <v>291</v>
      </c>
      <c r="BV96" s="69"/>
      <c r="BW96" s="52" t="s">
        <v>114</v>
      </c>
      <c r="BX96" s="124" t="s">
        <v>178</v>
      </c>
      <c r="BY96" s="54"/>
      <c r="BZ96" s="52"/>
      <c r="CA96" s="52"/>
      <c r="CB96" s="52"/>
      <c r="CC96" s="52"/>
      <c r="CD96" s="52"/>
      <c r="CE96" s="52"/>
      <c r="CF96" s="53"/>
      <c r="CG96" s="53"/>
      <c r="CH96" s="53"/>
      <c r="CI96" s="52" t="s">
        <v>122</v>
      </c>
      <c r="CJ96" s="52" t="s">
        <v>122</v>
      </c>
      <c r="CK96" s="52" t="s">
        <v>122</v>
      </c>
      <c r="CL96" s="52" t="s">
        <v>122</v>
      </c>
      <c r="CM96" s="52" t="s">
        <v>122</v>
      </c>
      <c r="CN96" s="52" t="s">
        <v>122</v>
      </c>
      <c r="CO96" s="52"/>
      <c r="CP96" s="52"/>
      <c r="CQ96" s="52"/>
      <c r="CR96" s="66"/>
      <c r="CS96" s="53">
        <f>IF(BZ96="X",$DH96/COUNTA($BZ96:$CQ96),0) +  IF(CA96="X",$DH96/COUNTA($BZ96:$CQ96),0)</f>
        <v>0</v>
      </c>
      <c r="CT96" s="53">
        <f>IF(CB96="X",$DH96/COUNTA($BZ96:$CQ96),0) +  IF(CC96="X",$DH96/COUNTA($BZ96:$CQ96),0)</f>
        <v>0</v>
      </c>
      <c r="CU96" s="53">
        <f>IF(CD96="X",$DH96/COUNTA($BZ96:$CQ96),0) +  IF(CE96="X",$DH96/COUNTA($BZ96:$CQ96),0)</f>
        <v>0</v>
      </c>
      <c r="CV96" s="53">
        <f>IF(CF96="X",$DH96/COUNTA($BZ96:$CQ96),0) +  IF(CG96="X",$DH96/COUNTA($BZ96:$CQ96),0)</f>
        <v>0</v>
      </c>
      <c r="CW96" s="53">
        <f>IF(CH96="X",$DH96/COUNTA($BZ96:$CQ96),0) +  IF(CI96="X",$DH96/COUNTA($BZ96:$CQ96),0)</f>
        <v>0</v>
      </c>
      <c r="CX96" s="53">
        <f>IF(CJ96="X",$DH96/COUNTA($BZ96:$CQ96),0) +  IF(CK96="X",$DH96/COUNTA($BZ96:$CQ96),0)</f>
        <v>0</v>
      </c>
      <c r="CY96" s="53">
        <f>IF(CL96="X",$DH96/COUNTA($BZ96:$CQ96),0) +  IF(CM96="X",$DH96/COUNTA($BZ96:$CQ96),0)</f>
        <v>0</v>
      </c>
      <c r="CZ96" s="53">
        <f>IF(CN96="X",$DH96/COUNTA($BZ96:$CQ96),0) +  IF(CO96="X",$DH96/COUNTA($BZ96:$CQ96),0)</f>
        <v>0</v>
      </c>
      <c r="DA96" s="53">
        <f>IF(CP96="X",$DH96/COUNTA($BZ96:$CQ96),0) +  IF(CQ96="X",$DH96/COUNTA($BZ96:$CQ96),0)</f>
        <v>0</v>
      </c>
      <c r="DB96" s="67">
        <f>SUM(CS96:DA96)</f>
        <v>0</v>
      </c>
      <c r="DC96" s="57"/>
      <c r="DE96" s="66"/>
      <c r="DF96" s="106">
        <f t="shared" si="14"/>
        <v>0</v>
      </c>
      <c r="DG96" s="66"/>
      <c r="DH96" s="104">
        <f>DF96*UniPerugia!$B$4</f>
        <v>0</v>
      </c>
    </row>
    <row r="97" spans="2:112" ht="23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>
        <f>_xlfn.SWITCH($D$4:$D$800,$Z$4,F97*$AA$4,$Z$5,F97*$AA$5,$Z$6,F97*$AA$6,$Z$7,F97*$AA$7,$Z$8,F97*$AA$8,$Z$9,F97*$AA$9,$Z$10,F97*$AA$10,$Z$11,F97*$AA$11,$Z$12,F97*$AA$12,$Z$13,F97*$AA$13,$Z$14,F97*$AA$14,$Z$15,F97*$AA$15,$Z$16,F97*$AA$16,$Z$17,F97*$AA$17,$Z$18,F97*$AA$18,$Z$19,F97*$AA$19,$Z$20,F97*$AA$20,$Z$21,F97*$AA$21,$Z$22,F97*$AA$22,$Z$23,F97*$AA$23,$Z$24,F97*$AA$24,$Z$25,F97*$AA$25,$Z$26,F97*$AA$26,$Z$27,F97*$AA$27,$Z$28,F97*$AA$28,$Z$29,F97*$AA$29,$Z$30,F97*$AA$30,$Z$31,F97*$AA$31,$Z$32,F97*$AA$32,$Z$33,F97*$AA$33,$Z$34,F97*$AA$34,$Z$35,F97*$AA$35,$Z$36,F97*$AA$36,$Z$37,F97*$AA$37,$Z$38,F97*$AA$38,$Z$39,F97*$AA$39,$Z$40,F97*$AA$40,$Z$41,F97*$AA$41,$Z$42,F97*$AA$42,$Z$43,F97*$AA$43,$Z$44,F97*$AA$44,$Z$45,F97*$AA$45,$Z$46,F97*$AA$46,$Z$47,F97*$AA$47,$Z$48,F97*$AA$48,$Z$49,F97*$AA$49,$Z$50,F97*$AA$50,$Z$51,F97*$AA$51,)</f>
        <v>0</v>
      </c>
      <c r="P97" s="5">
        <f>_xlfn.SWITCH($D$4:$D$800,$Z$4,G97*$AB$4,$Z$5,G97*$AB$5,$Z$6,G97*$AB$6,$Z$7,G97*$AB$7,$Z$8,G97*$AB$8,$Z$9,G97*$AB$9,$Z$10,G97*$AB$10,$Z$11,G97*$AB$11,$Z$12,G97*$AB$12,$Z$13,G97*$AB$13,$Z$14,G97*$AB$14,$Z$15,G97*$AB$15,$Z$16,G97*$AB$16,$Z$17,G97*$AB$17,$Z$18,G97*$AB$18,$Z$19,G97*$AB$19,$Z$20,G97*$AB$20,$Z$21,G97*$AB$21,$Z$22,G97*$AB$22,$Z$23,G97*$AB$23,$Z$24,G97*$AB$24,$Z$25,G97*$AB$25,$Z$26,G97*$AB$26,$Z$27,G97*$AB$27,$Z$28,G97*$AB$28,$Z$29,G97*$AB$29,$Z$30,G97*$AB$30,$Z$31,G97*$AB$31,$Z$32,G97*$AB$32,$Z$33,G97*$AB$33,$Z$34,G97*$AB$34,$Z$35,G97*$AB$35,$Z$36,G97*$AB$36,$Z$37,G97*$AB$37,$Z$38,G97*$AB$38,$Z$39,G97*$AB$39,$Z$40,G97*$AB$40,$Z$41,G97*$AB$41,$Z$42,G97*$AB$42,$Z$43,G97*$AB$43,$Z$44,G97*$AB$44,$Z$45,G97*$AB$45,$Z$46,G97*$AB$46,$Z$47,G97*$AB$47,$Z$48,G97*$AB$48,$Z$49,G97*$AB$49,$Z$50,G97*$AB$50,$Z$51,G97*$AB$51,)</f>
        <v>0</v>
      </c>
      <c r="Q97" s="5">
        <f>_xlfn.SWITCH($D$4:$D$800,$Z$4,H97*$AC$4,$Z$5,H97*$AC$5,$Z$6,H97*$AC$6,$Z$7,H97*$AC$7,$Z$8,H97*$AC$8,$Z$9,H97*$AC$9,$Z$10,H97*$AC$10,$Z$11,H97*$AC$11,$Z$12,H97*$AC$12,$Z$13,H97*$AC$13,$Z$14,H97*$AC$14,$Z$15,H97*$AC$15,$Z$16,H97*$AC$16,$Z$17,H97*$AC$17,$Z$18,H97*$AC$18,$Z$19,H97*$AC$19,$Z$20,H97*$AC$20,$Z$21,H97*$AC$21,$Z$22,H97*$AC$22,$Z$23,H97*$AC$23,$Z$24,H97*$AC$24,$Z$25,H97*$AC$25,$Z$26,H97*$AC$26,$Z$27,H97*$AC$27,$Z$28,H97*$AC$28,$Z$29,H97*$AC$29,$Z$30,H97*$AC$30,$Z$31,H97*$AC$31,$Z$32,H97*$AC$32,$Z$33,H97*$AC$33,$Z$34,H97*$AC$34,$Z$35,H97*$AC$35,$Z$36,H97*$AC$36,$Z$37,H97*$AC$37,$Z$38,H97*$AC$38,$Z$39,H97*$AC$39,$Z$40,H97*$AC$40,$Z$41,H97*$AC$41,$Z$42,H97*$AC$42,$Z$43,H97*$AC$43,$Z$44,H97*$AC$44,$Z$45,H97*$AC$45,$Z$46,H97*$AC$46,$Z$47,H97*$AC$47,$Z$48,H97*$AC$48,$Z$49,H97*$AC$49,$Z$50,H97*$AC$50,$Z$51,H97*$AC$51)</f>
        <v>0</v>
      </c>
      <c r="R97" s="5">
        <f>_xlfn.SWITCH($D$4:$D$800,$Z$4,I97*$AD$4,$Z$5,I97*$AD$5,$Z$6,I97*$AD$6,$Z$7,I97*$AD$7,$Z$8,I97*$AD$8,$Z$9,I97*$AD$9,$Z$10,I97*$AD$10,$Z$11,I97*$AD$11,$Z$12,I97*$AD$12,$Z$13,I97*$AD$13,$Z$14,I97*$AD$14,$Z$15,I97*$AD$15,$Z$16,I97*$AD$16,$Z$17,I97*$AD$17,$Z$18,I97*$AD$18,$Z$19,I97*$AD$19,$Z$20,I97*$AD$20,$Z$21,I97*$AD$21,$Z$22,I97*$AD$22,$Z$23,I97*$AD$23,$Z$24,I97*$AD$24,$Z$25,I97*$AD$25,$Z$26,I97*$AD$26,$Z$27,I97*$AD$27,$Z$28,I97*$AD$28,$Z$29,I97*$AD$29,$Z$30,I97*$AD$30,$Z$31,I97*$AD$31,$Z$32,I97*$AD$32,$Z$33,I97*$AD$33,$Z$34,I97*$AD$34,$Z$35,I97*$AD$35,$Z$36,I97*$AD$36,$Z$37,I97*$AD$37,$Z$38,I97*$AD$38,$Z$39,I97*$AD$39,$Z$40,I97*$AD$40,$Z$41,I97*$AD$41,$Z$42,I97*$AD$42,$Z$43,I97*$AD$43,$Z$44,I97*$AD$44,$Z$45,I97*$AD$45,$Z$46,I97*$AD$46,$Z$47,I97*$AD$47,$Z$48,I97*$AD$48,$Z$49,I97*$AD$49,$Z$50,I97*$AD$50,$Z$51,I97*$AD$51)</f>
        <v>0</v>
      </c>
      <c r="S97" s="5">
        <f>_xlfn.SWITCH($D$4:$D$800,$Z$4,J97*$AE$4,$Z$5,J97*$AE$5,$Z$6,J97*$AE$6,$Z$7,J97*$AE$7,$Z$8,J97*$AE$8,$Z$9,J97*$AE$9,$Z$10,J97*$AE$10,$Z$11,J97*$AE$11,$Z$12,J97*$AE$12,$Z$13,J97*$AE$13,$Z$14,J97*$AE$14,$Z$15,J97*$AE$15,$Z$16,J97*$AE$16,$Z$17,J97*$AE$17,$Z$18,J97*$AE$18,$Z$19,J97*$AE$19,$Z$20,J97*$AE$20,$Z$21,J97*$AE$21,$Z$22,J97*$AE$22,$Z$23,J97*$AE$23,$Z$24,J97*$AE$24,$Z$25,J97*$AE$25,$Z$26,J97*$AE$26,$Z$27,J97*$AE$27,$Z$28,J97*$AE$28,$Z$29,J97*$AE$29,$Z$30,J97*$AE$30,$Z$31,J97*$AE$31,$Z$32,J97*$AE$32,$Z$33,J97*$AE$33,$Z$34,J97*$AE$34,$Z$35,J97*$AE$35,$Z$36,J97*$AE$36,$Z$37,J97*$AE$37,$Z$38,J97*$AE$38,$Z$39,J97*$AE$39,$Z$40,J97*$AE$40,$Z$41,J97*$AE$41,$Z$42,J97*$AE$42,$Z$43,J97*$AE$43,$Z$44,J97*$AE$44,$Z$45,J97*$AE$45,$Z$46,J97*$AE$46,$Z$47,J97*$AE$47,$Z$48,J97*$AE$48,$Z$49,J97*$AE$49,$Z$50,J97*$AE$50,$Z$51,J97*$AE$51)</f>
        <v>0</v>
      </c>
      <c r="T97" s="5">
        <f>_xlfn.SWITCH($D$4:$D$800,$Z$4,K97*$AF$4,$Z$5,K97*$AF$5,$Z$6,K97*$AF$6,$Z$7,K97*$AF$7,$Z$8,K97*$AF$8,$Z$9,K97*$AF$9,$Z$10,K97*$AF$10,$Z$11,K97*$AF$11,$Z$12,K97*$AF$12,$Z$13,K97*$AF$13,$Z$14,K97*$AF$14,$Z$15,K97*$AF$15,$Z$16,K97*$AF$16,$Z$17,K97*$AF$17,$Z$18,K97*$AF$18,$Z$19,K97*$AF$19,$Z$20,K97*$AF$20,$Z$21,K97*$AF$21,$Z$22,K97*$AF$22,$Z$23,K97*$AF$23,$Z$24,K97*$AF$24,$Z$25,K97*$AF$25,$Z$26,K97*$AF$26,$Z$27,K97*$AF$27,$Z$28,K97*$AF$28,$Z$29,K97*$AF$29,$Z$30,K97*$AF$30,$Z$31,K97*$AF$31,$Z$32,K97*$AF$32,$Z$33,K97*$AF$33,$Z$34,K97*$AF$34,$Z$35,K97*$AF$35,$Z$36,K97*$AF$36,$Z$37,K97*$AF$37,$Z$38,K97*$AF$38,$Z$39,K97*$AF$39,$Z$40,K97*$AF$40,$Z$41,K97*$AF$41,$Z$42,K97*$AF$42,$Z$43,K97*$AF$43,$Z$44,K97*$AF$44,$Z$45,K97*$AF$45,$Z$46,K97*$AF$46,$Z$47,K97*$AF$47,$Z$48,K97*$AF$48,$Z$49,K97*$AF$49,$Z$50,K97*$AF$50,$Z$51,K97*$AF$51)</f>
        <v>0</v>
      </c>
      <c r="U97" s="5">
        <f>_xlfn.SWITCH($D$4:$D$800,$Z$4,L97*$AG$4,$Z$5,L97*$AG$5,$Z$6,L97*$AG$6,$Z$7,L97*$AG$7,$Z$8,L97*$AG$8,$Z$9,L97*$AG$9,$Z$10,L97*$AG$10,$Z$11,L97*$AG$11,$Z$12,L97*$AG$12,$Z$13,L97*$AG$13,$Z$14,L97*$AG$14,$Z$15,L97*$AG$15,$Z$16,L97*$AG$16,$Z$17,L97*$AG$17,$Z$18,L97*$AG$18,$Z$19,L97*$AG$19,$Z$20,L97*$AG$20,$Z$21,L97*$AG$21,$Z$22,L97*$AG$22,$Z$23,L97*$AG$23,$Z$24,L97*$AG$24,$Z$25,L97*$AG$25,$Z$26,L97*$AG$26,$Z$27,L97*$AG$27,$Z$28,L97*$AG$28,$Z$29,L97*$AG$29,$Z$30,L97*$AG$30,$Z$31,L97*$AG$31,$Z$32,L97*$AG$32,$Z$33,L97*$AG$33,$Z$34,L97*$AG$34,$Z$35,L97*$AG$35,$Z$36,L97*$AG$36,$Z$37,L97*$AG$37,$Z$38,L97*$AG$38,$Z$39,L97*$AG$39,$Z$40,L97*$AG$40,$Z$41,L97*$AG$41,$Z$42,L97*$AG$42,$Z$43,L97*$AG$43,$Z$44,L97*$AG$44,$Z$45,L97*$AG$45,$Z$46,L97*$AG$46,$Z$47,L97*$AG$47,$Z$48,L97*$AG$48,$Z$49,L97*$AG$49,$Z$50,L97*$AG$50,$Z$51,L97*$AG$51)</f>
        <v>0</v>
      </c>
      <c r="V97" s="5">
        <f>_xlfn.SWITCH($D$4:$D$800,$Z$4,M97*$AH$4,$Z$5,M97*$AH$5,$Z$6,M97*$AH$6,$Z$7,M97*$AH$7,$Z$8,M97*$AH$8,$Z$9,M97*$AH$9,$Z$10,M97*$AH$10,$Z$11,M97*$AH$11,$Z$12,M97*$AH$12,$Z$13,M97*$AH$13,$Z$14,M97*$AH$14,$Z$15,M97*$AH$15,$Z$16,M97*$AH$16,$Z$17,M97*$AH$17,$Z$18,M97*$AH$18,$Z$19,M97*$AH$19,$Z$20,M97*$AH$20,$Z$21,M97*$AH$21,$Z$22,M97*$AH$22,$Z$23,M97*$AH$23,$Z$24,M97*$AH$24,$Z$25,M97*$AH$25,$Z$26,M97*$AH$26,$Z$27,M97*$AH$27,$Z$28,M97*$AH$28,$Z$29,M97*$AH$29,$Z$30,M97*$AH$30,$Z$31,M97*$AH$31,$Z$32,M97*$AH$32,$Z$33,M97*$AH$33,$Z$34,M97*$AH$34,$Z$35,M97*$AH$35,$Z$36,M97*$AH$36,$Z$37,M97*$AH$37,$Z$38,M97*$AH$38,$Z$39,M97*$AH$39,$Z$40,M97*$AH$40,$Z$41,M97*$AH$41,$Z$42,M97*$AH$42,$Z$43,M97*$AH$43,$Z$44,M97*$AH$44,$Z$45,M97*$AH$45,$Z$46,M97*$AH$46,$Z$47,M97*$AH$47,$Z$48,M97*$AH$48,$Z$49,M97*$AH$49,$Z$50,M97*$AH$50,$Z$51,M97*$AH$51)</f>
        <v>0</v>
      </c>
      <c r="W97" s="5">
        <f>_xlfn.SWITCH($D$4:$D$800,$Z$4,N97*$AI$4,$Z$5,N97*$AI$5,$Z$6,N97*$AI$6,$Z$7,N97*$AI$7,$Z$8,N97*$AI$8,$Z$9,N97*$AI$9,$Z$10,N97*$AI$10,$Z$11,N97*$AI$11,$Z$12,N97*$AI$12,$Z$13,N97*$AI$13,$Z$14,N97*$AI$14,$Z$15,N97*$AI$15,$Z$16,N97*$AI$16,$Z$17,N97*$AI$17,$Z$18,N97*$AI$18,$Z$19,N97*$AI$19,$Z$20,N97*$AI$20,$Z$21,N97*$AI$21,$Z$22,N97*$AI$22,$Z$23,N97*$AI$23,$Z$24,N97*$AI$24,$Z$25,N97*$AI$25,$Z$26,N97*$AI$26,$Z$27,N97*$AI$27,$Z$28,N97*$AI$28,$Z$29,N97*$AI$29,$Z$30,N97*$AI$30,$Z$31,N97*$AI$31,$Z$32,N97*$AI$32,$Z$33,N97*$AI$33,$Z$34,N97*$AI$34,$Z$35,N97*$AI$35,$Z$36,N97*$AI$36,$Z$37,N97*$AI$37,$Z$38,N97*$AI$38,$Z$39,N97*$AI$39,$Z$40,N97*$AI$40,$Z$41,N97*$AI$41,$Z$42,N97*$AI$42,$Z$43,N97*$AI$43,$Z$44,N97*$AI$44,$Z$45,N97*$AI$45,$Z$46,N97*$AI$46,$Z$47,N97*$AI$47,$Z$48,N97*$AI$48,$Z$49,N97*$AI$49,$Z$50,N97*$AI$50,$Z$51,N97*$AI$51)</f>
        <v>0</v>
      </c>
      <c r="X97" s="5">
        <f>SUM(Tabella120581119312[[#This Row],[Quadrimestre nov22-feb23]:[Quadrimestre lug25-ott25]])</f>
        <v>0</v>
      </c>
      <c r="BT97" s="69"/>
      <c r="BU97" s="52" t="s">
        <v>292</v>
      </c>
      <c r="BV97" s="69"/>
      <c r="BW97" s="52" t="s">
        <v>114</v>
      </c>
      <c r="BX97" s="52" t="s">
        <v>178</v>
      </c>
      <c r="BY97" s="54"/>
      <c r="BZ97" s="52"/>
      <c r="CA97" s="52"/>
      <c r="CB97" s="52"/>
      <c r="CC97" s="52"/>
      <c r="CD97" s="52"/>
      <c r="CE97" s="52"/>
      <c r="CF97" s="53"/>
      <c r="CG97" s="53"/>
      <c r="CH97" s="53"/>
      <c r="CI97" s="52" t="s">
        <v>122</v>
      </c>
      <c r="CJ97" s="52" t="s">
        <v>122</v>
      </c>
      <c r="CK97" s="52" t="s">
        <v>122</v>
      </c>
      <c r="CL97" s="52" t="s">
        <v>122</v>
      </c>
      <c r="CM97" s="52" t="s">
        <v>122</v>
      </c>
      <c r="CN97" s="52" t="s">
        <v>122</v>
      </c>
      <c r="CO97" s="52"/>
      <c r="CP97" s="52"/>
      <c r="CQ97" s="52"/>
      <c r="CR97" s="66"/>
      <c r="CS97" s="53">
        <f>IF(BZ97="X",$DH97/COUNTA($BZ97:$CQ97),0) +  IF(CA97="X",$DH97/COUNTA($BZ97:$CQ97),0)</f>
        <v>0</v>
      </c>
      <c r="CT97" s="53">
        <f>IF(CB97="X",$DH97/COUNTA($BZ97:$CQ97),0) +  IF(CC97="X",$DH97/COUNTA($BZ97:$CQ97),0)</f>
        <v>0</v>
      </c>
      <c r="CU97" s="53">
        <f>IF(CD97="X",$DH97/COUNTA($BZ97:$CQ97),0) +  IF(CE97="X",$DH97/COUNTA($BZ97:$CQ97),0)</f>
        <v>0</v>
      </c>
      <c r="CV97" s="53">
        <f>IF(CF97="X",$DH97/COUNTA($BZ97:$CQ97),0) +  IF(CG97="X",$DH97/COUNTA($BZ97:$CQ97),0)</f>
        <v>0</v>
      </c>
      <c r="CW97" s="53">
        <f>IF(CH97="X",$DH97/COUNTA($BZ97:$CQ97),0) +  IF(CI97="X",$DH97/COUNTA($BZ97:$CQ97),0)</f>
        <v>0</v>
      </c>
      <c r="CX97" s="53">
        <f>IF(CJ97="X",$DH97/COUNTA($BZ97:$CQ97),0) +  IF(CK97="X",$DH97/COUNTA($BZ97:$CQ97),0)</f>
        <v>0</v>
      </c>
      <c r="CY97" s="53">
        <f>IF(CL97="X",$DH97/COUNTA($BZ97:$CQ97),0) +  IF(CM97="X",$DH97/COUNTA($BZ97:$CQ97),0)</f>
        <v>0</v>
      </c>
      <c r="CZ97" s="53">
        <f>IF(CN97="X",$DH97/COUNTA($BZ97:$CQ97),0) +  IF(CO97="X",$DH97/COUNTA($BZ97:$CQ97),0)</f>
        <v>0</v>
      </c>
      <c r="DA97" s="53">
        <f>IF(CP97="X",$DH97/COUNTA($BZ97:$CQ97),0) +  IF(CQ97="X",$DH97/COUNTA($BZ97:$CQ97),0)</f>
        <v>0</v>
      </c>
      <c r="DB97" s="67">
        <f>SUM(CS97:DA97)</f>
        <v>0</v>
      </c>
      <c r="DC97" s="57"/>
      <c r="DE97" s="66"/>
      <c r="DF97" s="106">
        <f t="shared" si="14"/>
        <v>0</v>
      </c>
      <c r="DG97" s="66"/>
      <c r="DH97" s="104">
        <f>DF97*UniPerugia!$B$4</f>
        <v>0</v>
      </c>
    </row>
    <row r="98" spans="2:112" ht="23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>
        <f>_xlfn.SWITCH($D$4:$D$800,$Z$4,F98*$AA$4,$Z$5,F98*$AA$5,$Z$6,F98*$AA$6,$Z$7,F98*$AA$7,$Z$8,F98*$AA$8,$Z$9,F98*$AA$9,$Z$10,F98*$AA$10,$Z$11,F98*$AA$11,$Z$12,F98*$AA$12,$Z$13,F98*$AA$13,$Z$14,F98*$AA$14,$Z$15,F98*$AA$15,$Z$16,F98*$AA$16,$Z$17,F98*$AA$17,$Z$18,F98*$AA$18,$Z$19,F98*$AA$19,$Z$20,F98*$AA$20,$Z$21,F98*$AA$21,$Z$22,F98*$AA$22,$Z$23,F98*$AA$23,$Z$24,F98*$AA$24,$Z$25,F98*$AA$25,$Z$26,F98*$AA$26,$Z$27,F98*$AA$27,$Z$28,F98*$AA$28,$Z$29,F98*$AA$29,$Z$30,F98*$AA$30,$Z$31,F98*$AA$31,$Z$32,F98*$AA$32,$Z$33,F98*$AA$33,$Z$34,F98*$AA$34,$Z$35,F98*$AA$35,$Z$36,F98*$AA$36,$Z$37,F98*$AA$37,$Z$38,F98*$AA$38,$Z$39,F98*$AA$39,$Z$40,F98*$AA$40,$Z$41,F98*$AA$41,$Z$42,F98*$AA$42,$Z$43,F98*$AA$43,$Z$44,F98*$AA$44,$Z$45,F98*$AA$45,$Z$46,F98*$AA$46,$Z$47,F98*$AA$47,$Z$48,F98*$AA$48,$Z$49,F98*$AA$49,$Z$50,F98*$AA$50,$Z$51,F98*$AA$51,)</f>
        <v>0</v>
      </c>
      <c r="P98" s="5">
        <f>_xlfn.SWITCH($D$4:$D$800,$Z$4,G98*$AB$4,$Z$5,G98*$AB$5,$Z$6,G98*$AB$6,$Z$7,G98*$AB$7,$Z$8,G98*$AB$8,$Z$9,G98*$AB$9,$Z$10,G98*$AB$10,$Z$11,G98*$AB$11,$Z$12,G98*$AB$12,$Z$13,G98*$AB$13,$Z$14,G98*$AB$14,$Z$15,G98*$AB$15,$Z$16,G98*$AB$16,$Z$17,G98*$AB$17,$Z$18,G98*$AB$18,$Z$19,G98*$AB$19,$Z$20,G98*$AB$20,$Z$21,G98*$AB$21,$Z$22,G98*$AB$22,$Z$23,G98*$AB$23,$Z$24,G98*$AB$24,$Z$25,G98*$AB$25,$Z$26,G98*$AB$26,$Z$27,G98*$AB$27,$Z$28,G98*$AB$28,$Z$29,G98*$AB$29,$Z$30,G98*$AB$30,$Z$31,G98*$AB$31,$Z$32,G98*$AB$32,$Z$33,G98*$AB$33,$Z$34,G98*$AB$34,$Z$35,G98*$AB$35,$Z$36,G98*$AB$36,$Z$37,G98*$AB$37,$Z$38,G98*$AB$38,$Z$39,G98*$AB$39,$Z$40,G98*$AB$40,$Z$41,G98*$AB$41,$Z$42,G98*$AB$42,$Z$43,G98*$AB$43,$Z$44,G98*$AB$44,$Z$45,G98*$AB$45,$Z$46,G98*$AB$46,$Z$47,G98*$AB$47,$Z$48,G98*$AB$48,$Z$49,G98*$AB$49,$Z$50,G98*$AB$50,$Z$51,G98*$AB$51,)</f>
        <v>0</v>
      </c>
      <c r="Q98" s="5">
        <f>_xlfn.SWITCH($D$4:$D$800,$Z$4,H98*$AC$4,$Z$5,H98*$AC$5,$Z$6,H98*$AC$6,$Z$7,H98*$AC$7,$Z$8,H98*$AC$8,$Z$9,H98*$AC$9,$Z$10,H98*$AC$10,$Z$11,H98*$AC$11,$Z$12,H98*$AC$12,$Z$13,H98*$AC$13,$Z$14,H98*$AC$14,$Z$15,H98*$AC$15,$Z$16,H98*$AC$16,$Z$17,H98*$AC$17,$Z$18,H98*$AC$18,$Z$19,H98*$AC$19,$Z$20,H98*$AC$20,$Z$21,H98*$AC$21,$Z$22,H98*$AC$22,$Z$23,H98*$AC$23,$Z$24,H98*$AC$24,$Z$25,H98*$AC$25,$Z$26,H98*$AC$26,$Z$27,H98*$AC$27,$Z$28,H98*$AC$28,$Z$29,H98*$AC$29,$Z$30,H98*$AC$30,$Z$31,H98*$AC$31,$Z$32,H98*$AC$32,$Z$33,H98*$AC$33,$Z$34,H98*$AC$34,$Z$35,H98*$AC$35,$Z$36,H98*$AC$36,$Z$37,H98*$AC$37,$Z$38,H98*$AC$38,$Z$39,H98*$AC$39,$Z$40,H98*$AC$40,$Z$41,H98*$AC$41,$Z$42,H98*$AC$42,$Z$43,H98*$AC$43,$Z$44,H98*$AC$44,$Z$45,H98*$AC$45,$Z$46,H98*$AC$46,$Z$47,H98*$AC$47,$Z$48,H98*$AC$48,$Z$49,H98*$AC$49,$Z$50,H98*$AC$50,$Z$51,H98*$AC$51)</f>
        <v>0</v>
      </c>
      <c r="R98" s="5">
        <f>_xlfn.SWITCH($D$4:$D$800,$Z$4,I98*$AD$4,$Z$5,I98*$AD$5,$Z$6,I98*$AD$6,$Z$7,I98*$AD$7,$Z$8,I98*$AD$8,$Z$9,I98*$AD$9,$Z$10,I98*$AD$10,$Z$11,I98*$AD$11,$Z$12,I98*$AD$12,$Z$13,I98*$AD$13,$Z$14,I98*$AD$14,$Z$15,I98*$AD$15,$Z$16,I98*$AD$16,$Z$17,I98*$AD$17,$Z$18,I98*$AD$18,$Z$19,I98*$AD$19,$Z$20,I98*$AD$20,$Z$21,I98*$AD$21,$Z$22,I98*$AD$22,$Z$23,I98*$AD$23,$Z$24,I98*$AD$24,$Z$25,I98*$AD$25,$Z$26,I98*$AD$26,$Z$27,I98*$AD$27,$Z$28,I98*$AD$28,$Z$29,I98*$AD$29,$Z$30,I98*$AD$30,$Z$31,I98*$AD$31,$Z$32,I98*$AD$32,$Z$33,I98*$AD$33,$Z$34,I98*$AD$34,$Z$35,I98*$AD$35,$Z$36,I98*$AD$36,$Z$37,I98*$AD$37,$Z$38,I98*$AD$38,$Z$39,I98*$AD$39,$Z$40,I98*$AD$40,$Z$41,I98*$AD$41,$Z$42,I98*$AD$42,$Z$43,I98*$AD$43,$Z$44,I98*$AD$44,$Z$45,I98*$AD$45,$Z$46,I98*$AD$46,$Z$47,I98*$AD$47,$Z$48,I98*$AD$48,$Z$49,I98*$AD$49,$Z$50,I98*$AD$50,$Z$51,I98*$AD$51)</f>
        <v>0</v>
      </c>
      <c r="S98" s="5">
        <f>_xlfn.SWITCH($D$4:$D$800,$Z$4,J98*$AE$4,$Z$5,J98*$AE$5,$Z$6,J98*$AE$6,$Z$7,J98*$AE$7,$Z$8,J98*$AE$8,$Z$9,J98*$AE$9,$Z$10,J98*$AE$10,$Z$11,J98*$AE$11,$Z$12,J98*$AE$12,$Z$13,J98*$AE$13,$Z$14,J98*$AE$14,$Z$15,J98*$AE$15,$Z$16,J98*$AE$16,$Z$17,J98*$AE$17,$Z$18,J98*$AE$18,$Z$19,J98*$AE$19,$Z$20,J98*$AE$20,$Z$21,J98*$AE$21,$Z$22,J98*$AE$22,$Z$23,J98*$AE$23,$Z$24,J98*$AE$24,$Z$25,J98*$AE$25,$Z$26,J98*$AE$26,$Z$27,J98*$AE$27,$Z$28,J98*$AE$28,$Z$29,J98*$AE$29,$Z$30,J98*$AE$30,$Z$31,J98*$AE$31,$Z$32,J98*$AE$32,$Z$33,J98*$AE$33,$Z$34,J98*$AE$34,$Z$35,J98*$AE$35,$Z$36,J98*$AE$36,$Z$37,J98*$AE$37,$Z$38,J98*$AE$38,$Z$39,J98*$AE$39,$Z$40,J98*$AE$40,$Z$41,J98*$AE$41,$Z$42,J98*$AE$42,$Z$43,J98*$AE$43,$Z$44,J98*$AE$44,$Z$45,J98*$AE$45,$Z$46,J98*$AE$46,$Z$47,J98*$AE$47,$Z$48,J98*$AE$48,$Z$49,J98*$AE$49,$Z$50,J98*$AE$50,$Z$51,J98*$AE$51)</f>
        <v>0</v>
      </c>
      <c r="T98" s="5">
        <f>_xlfn.SWITCH($D$4:$D$800,$Z$4,K98*$AF$4,$Z$5,K98*$AF$5,$Z$6,K98*$AF$6,$Z$7,K98*$AF$7,$Z$8,K98*$AF$8,$Z$9,K98*$AF$9,$Z$10,K98*$AF$10,$Z$11,K98*$AF$11,$Z$12,K98*$AF$12,$Z$13,K98*$AF$13,$Z$14,K98*$AF$14,$Z$15,K98*$AF$15,$Z$16,K98*$AF$16,$Z$17,K98*$AF$17,$Z$18,K98*$AF$18,$Z$19,K98*$AF$19,$Z$20,K98*$AF$20,$Z$21,K98*$AF$21,$Z$22,K98*$AF$22,$Z$23,K98*$AF$23,$Z$24,K98*$AF$24,$Z$25,K98*$AF$25,$Z$26,K98*$AF$26,$Z$27,K98*$AF$27,$Z$28,K98*$AF$28,$Z$29,K98*$AF$29,$Z$30,K98*$AF$30,$Z$31,K98*$AF$31,$Z$32,K98*$AF$32,$Z$33,K98*$AF$33,$Z$34,K98*$AF$34,$Z$35,K98*$AF$35,$Z$36,K98*$AF$36,$Z$37,K98*$AF$37,$Z$38,K98*$AF$38,$Z$39,K98*$AF$39,$Z$40,K98*$AF$40,$Z$41,K98*$AF$41,$Z$42,K98*$AF$42,$Z$43,K98*$AF$43,$Z$44,K98*$AF$44,$Z$45,K98*$AF$45,$Z$46,K98*$AF$46,$Z$47,K98*$AF$47,$Z$48,K98*$AF$48,$Z$49,K98*$AF$49,$Z$50,K98*$AF$50,$Z$51,K98*$AF$51)</f>
        <v>0</v>
      </c>
      <c r="U98" s="5">
        <f>_xlfn.SWITCH($D$4:$D$800,$Z$4,L98*$AG$4,$Z$5,L98*$AG$5,$Z$6,L98*$AG$6,$Z$7,L98*$AG$7,$Z$8,L98*$AG$8,$Z$9,L98*$AG$9,$Z$10,L98*$AG$10,$Z$11,L98*$AG$11,$Z$12,L98*$AG$12,$Z$13,L98*$AG$13,$Z$14,L98*$AG$14,$Z$15,L98*$AG$15,$Z$16,L98*$AG$16,$Z$17,L98*$AG$17,$Z$18,L98*$AG$18,$Z$19,L98*$AG$19,$Z$20,L98*$AG$20,$Z$21,L98*$AG$21,$Z$22,L98*$AG$22,$Z$23,L98*$AG$23,$Z$24,L98*$AG$24,$Z$25,L98*$AG$25,$Z$26,L98*$AG$26,$Z$27,L98*$AG$27,$Z$28,L98*$AG$28,$Z$29,L98*$AG$29,$Z$30,L98*$AG$30,$Z$31,L98*$AG$31,$Z$32,L98*$AG$32,$Z$33,L98*$AG$33,$Z$34,L98*$AG$34,$Z$35,L98*$AG$35,$Z$36,L98*$AG$36,$Z$37,L98*$AG$37,$Z$38,L98*$AG$38,$Z$39,L98*$AG$39,$Z$40,L98*$AG$40,$Z$41,L98*$AG$41,$Z$42,L98*$AG$42,$Z$43,L98*$AG$43,$Z$44,L98*$AG$44,$Z$45,L98*$AG$45,$Z$46,L98*$AG$46,$Z$47,L98*$AG$47,$Z$48,L98*$AG$48,$Z$49,L98*$AG$49,$Z$50,L98*$AG$50,$Z$51,L98*$AG$51)</f>
        <v>0</v>
      </c>
      <c r="V98" s="5">
        <f>_xlfn.SWITCH($D$4:$D$800,$Z$4,M98*$AH$4,$Z$5,M98*$AH$5,$Z$6,M98*$AH$6,$Z$7,M98*$AH$7,$Z$8,M98*$AH$8,$Z$9,M98*$AH$9,$Z$10,M98*$AH$10,$Z$11,M98*$AH$11,$Z$12,M98*$AH$12,$Z$13,M98*$AH$13,$Z$14,M98*$AH$14,$Z$15,M98*$AH$15,$Z$16,M98*$AH$16,$Z$17,M98*$AH$17,$Z$18,M98*$AH$18,$Z$19,M98*$AH$19,$Z$20,M98*$AH$20,$Z$21,M98*$AH$21,$Z$22,M98*$AH$22,$Z$23,M98*$AH$23,$Z$24,M98*$AH$24,$Z$25,M98*$AH$25,$Z$26,M98*$AH$26,$Z$27,M98*$AH$27,$Z$28,M98*$AH$28,$Z$29,M98*$AH$29,$Z$30,M98*$AH$30,$Z$31,M98*$AH$31,$Z$32,M98*$AH$32,$Z$33,M98*$AH$33,$Z$34,M98*$AH$34,$Z$35,M98*$AH$35,$Z$36,M98*$AH$36,$Z$37,M98*$AH$37,$Z$38,M98*$AH$38,$Z$39,M98*$AH$39,$Z$40,M98*$AH$40,$Z$41,M98*$AH$41,$Z$42,M98*$AH$42,$Z$43,M98*$AH$43,$Z$44,M98*$AH$44,$Z$45,M98*$AH$45,$Z$46,M98*$AH$46,$Z$47,M98*$AH$47,$Z$48,M98*$AH$48,$Z$49,M98*$AH$49,$Z$50,M98*$AH$50,$Z$51,M98*$AH$51)</f>
        <v>0</v>
      </c>
      <c r="W98" s="5">
        <f>_xlfn.SWITCH($D$4:$D$800,$Z$4,N98*$AI$4,$Z$5,N98*$AI$5,$Z$6,N98*$AI$6,$Z$7,N98*$AI$7,$Z$8,N98*$AI$8,$Z$9,N98*$AI$9,$Z$10,N98*$AI$10,$Z$11,N98*$AI$11,$Z$12,N98*$AI$12,$Z$13,N98*$AI$13,$Z$14,N98*$AI$14,$Z$15,N98*$AI$15,$Z$16,N98*$AI$16,$Z$17,N98*$AI$17,$Z$18,N98*$AI$18,$Z$19,N98*$AI$19,$Z$20,N98*$AI$20,$Z$21,N98*$AI$21,$Z$22,N98*$AI$22,$Z$23,N98*$AI$23,$Z$24,N98*$AI$24,$Z$25,N98*$AI$25,$Z$26,N98*$AI$26,$Z$27,N98*$AI$27,$Z$28,N98*$AI$28,$Z$29,N98*$AI$29,$Z$30,N98*$AI$30,$Z$31,N98*$AI$31,$Z$32,N98*$AI$32,$Z$33,N98*$AI$33,$Z$34,N98*$AI$34,$Z$35,N98*$AI$35,$Z$36,N98*$AI$36,$Z$37,N98*$AI$37,$Z$38,N98*$AI$38,$Z$39,N98*$AI$39,$Z$40,N98*$AI$40,$Z$41,N98*$AI$41,$Z$42,N98*$AI$42,$Z$43,N98*$AI$43,$Z$44,N98*$AI$44,$Z$45,N98*$AI$45,$Z$46,N98*$AI$46,$Z$47,N98*$AI$47,$Z$48,N98*$AI$48,$Z$49,N98*$AI$49,$Z$50,N98*$AI$50,$Z$51,N98*$AI$51)</f>
        <v>0</v>
      </c>
      <c r="X98" s="5">
        <f>SUM(Tabella120581119312[[#This Row],[Quadrimestre nov22-feb23]:[Quadrimestre lug25-ott25]])</f>
        <v>0</v>
      </c>
      <c r="BT98" s="69"/>
      <c r="BU98" s="52" t="s">
        <v>293</v>
      </c>
      <c r="BV98" s="69"/>
      <c r="BW98" s="52" t="s">
        <v>114</v>
      </c>
      <c r="BX98" s="52" t="s">
        <v>178</v>
      </c>
      <c r="BY98" s="54"/>
      <c r="BZ98" s="52"/>
      <c r="CA98" s="52"/>
      <c r="CB98" s="52"/>
      <c r="CC98" s="52"/>
      <c r="CD98" s="52"/>
      <c r="CE98" s="52"/>
      <c r="CF98" s="53"/>
      <c r="CG98" s="53"/>
      <c r="CH98" s="53"/>
      <c r="CI98" s="52" t="s">
        <v>122</v>
      </c>
      <c r="CJ98" s="52" t="s">
        <v>122</v>
      </c>
      <c r="CK98" s="52" t="s">
        <v>122</v>
      </c>
      <c r="CL98" s="52" t="s">
        <v>122</v>
      </c>
      <c r="CM98" s="52" t="s">
        <v>122</v>
      </c>
      <c r="CN98" s="52" t="s">
        <v>122</v>
      </c>
      <c r="CO98" s="52"/>
      <c r="CP98" s="52"/>
      <c r="CQ98" s="52"/>
      <c r="CR98" s="66"/>
      <c r="CS98" s="53">
        <f>IF(BZ98="X",$DH98/COUNTA($BZ98:$CQ98),0) +  IF(CA98="X",$DH98/COUNTA($BZ98:$CQ98),0)</f>
        <v>0</v>
      </c>
      <c r="CT98" s="53">
        <f>IF(CB98="X",$DH98/COUNTA($BZ98:$CQ98),0) +  IF(CC98="X",$DH98/COUNTA($BZ98:$CQ98),0)</f>
        <v>0</v>
      </c>
      <c r="CU98" s="53">
        <f>IF(CD98="X",$DH98/COUNTA($BZ98:$CQ98),0) +  IF(CE98="X",$DH98/COUNTA($BZ98:$CQ98),0)</f>
        <v>0</v>
      </c>
      <c r="CV98" s="53">
        <f>IF(CF98="X",$DH98/COUNTA($BZ98:$CQ98),0) +  IF(CG98="X",$DH98/COUNTA($BZ98:$CQ98),0)</f>
        <v>0</v>
      </c>
      <c r="CW98" s="53">
        <f>IF(CH98="X",$DH98/COUNTA($BZ98:$CQ98),0) +  IF(CI98="X",$DH98/COUNTA($BZ98:$CQ98),0)</f>
        <v>0</v>
      </c>
      <c r="CX98" s="53">
        <f>IF(CJ98="X",$DH98/COUNTA($BZ98:$CQ98),0) +  IF(CK98="X",$DH98/COUNTA($BZ98:$CQ98),0)</f>
        <v>0</v>
      </c>
      <c r="CY98" s="53">
        <f>IF(CL98="X",$DH98/COUNTA($BZ98:$CQ98),0) +  IF(CM98="X",$DH98/COUNTA($BZ98:$CQ98),0)</f>
        <v>0</v>
      </c>
      <c r="CZ98" s="53">
        <f>IF(CN98="X",$DH98/COUNTA($BZ98:$CQ98),0) +  IF(CO98="X",$DH98/COUNTA($BZ98:$CQ98),0)</f>
        <v>0</v>
      </c>
      <c r="DA98" s="53">
        <f>IF(CP98="X",$DH98/COUNTA($BZ98:$CQ98),0) +  IF(CQ98="X",$DH98/COUNTA($BZ98:$CQ98),0)</f>
        <v>0</v>
      </c>
      <c r="DB98" s="67">
        <f>SUM(CS98:DA98)</f>
        <v>0</v>
      </c>
      <c r="DC98" s="57"/>
      <c r="DE98" s="66"/>
      <c r="DF98" s="106">
        <f t="shared" si="14"/>
        <v>0</v>
      </c>
      <c r="DG98" s="66"/>
      <c r="DH98" s="104">
        <f>DF98*UniPerugia!$B$4</f>
        <v>0</v>
      </c>
    </row>
    <row r="99" spans="2:112" ht="23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>
        <f>_xlfn.SWITCH($D$4:$D$800,$Z$4,F99*$AA$4,$Z$5,F99*$AA$5,$Z$6,F99*$AA$6,$Z$7,F99*$AA$7,$Z$8,F99*$AA$8,$Z$9,F99*$AA$9,$Z$10,F99*$AA$10,$Z$11,F99*$AA$11,$Z$12,F99*$AA$12,$Z$13,F99*$AA$13,$Z$14,F99*$AA$14,$Z$15,F99*$AA$15,$Z$16,F99*$AA$16,$Z$17,F99*$AA$17,$Z$18,F99*$AA$18,$Z$19,F99*$AA$19,$Z$20,F99*$AA$20,$Z$21,F99*$AA$21,$Z$22,F99*$AA$22,$Z$23,F99*$AA$23,$Z$24,F99*$AA$24,$Z$25,F99*$AA$25,$Z$26,F99*$AA$26,$Z$27,F99*$AA$27,$Z$28,F99*$AA$28,$Z$29,F99*$AA$29,$Z$30,F99*$AA$30,$Z$31,F99*$AA$31,$Z$32,F99*$AA$32,$Z$33,F99*$AA$33,$Z$34,F99*$AA$34,$Z$35,F99*$AA$35,$Z$36,F99*$AA$36,$Z$37,F99*$AA$37,$Z$38,F99*$AA$38,$Z$39,F99*$AA$39,$Z$40,F99*$AA$40,$Z$41,F99*$AA$41,$Z$42,F99*$AA$42,$Z$43,F99*$AA$43,$Z$44,F99*$AA$44,$Z$45,F99*$AA$45,$Z$46,F99*$AA$46,$Z$47,F99*$AA$47,$Z$48,F99*$AA$48,$Z$49,F99*$AA$49,$Z$50,F99*$AA$50,$Z$51,F99*$AA$51,)</f>
        <v>0</v>
      </c>
      <c r="P99" s="5">
        <f>_xlfn.SWITCH($D$4:$D$800,$Z$4,G99*$AB$4,$Z$5,G99*$AB$5,$Z$6,G99*$AB$6,$Z$7,G99*$AB$7,$Z$8,G99*$AB$8,$Z$9,G99*$AB$9,$Z$10,G99*$AB$10,$Z$11,G99*$AB$11,$Z$12,G99*$AB$12,$Z$13,G99*$AB$13,$Z$14,G99*$AB$14,$Z$15,G99*$AB$15,$Z$16,G99*$AB$16,$Z$17,G99*$AB$17,$Z$18,G99*$AB$18,$Z$19,G99*$AB$19,$Z$20,G99*$AB$20,$Z$21,G99*$AB$21,$Z$22,G99*$AB$22,$Z$23,G99*$AB$23,$Z$24,G99*$AB$24,$Z$25,G99*$AB$25,$Z$26,G99*$AB$26,$Z$27,G99*$AB$27,$Z$28,G99*$AB$28,$Z$29,G99*$AB$29,$Z$30,G99*$AB$30,$Z$31,G99*$AB$31,$Z$32,G99*$AB$32,$Z$33,G99*$AB$33,$Z$34,G99*$AB$34,$Z$35,G99*$AB$35,$Z$36,G99*$AB$36,$Z$37,G99*$AB$37,$Z$38,G99*$AB$38,$Z$39,G99*$AB$39,$Z$40,G99*$AB$40,$Z$41,G99*$AB$41,$Z$42,G99*$AB$42,$Z$43,G99*$AB$43,$Z$44,G99*$AB$44,$Z$45,G99*$AB$45,$Z$46,G99*$AB$46,$Z$47,G99*$AB$47,$Z$48,G99*$AB$48,$Z$49,G99*$AB$49,$Z$50,G99*$AB$50,$Z$51,G99*$AB$51,)</f>
        <v>0</v>
      </c>
      <c r="Q99" s="5">
        <f>_xlfn.SWITCH($D$4:$D$800,$Z$4,H99*$AC$4,$Z$5,H99*$AC$5,$Z$6,H99*$AC$6,$Z$7,H99*$AC$7,$Z$8,H99*$AC$8,$Z$9,H99*$AC$9,$Z$10,H99*$AC$10,$Z$11,H99*$AC$11,$Z$12,H99*$AC$12,$Z$13,H99*$AC$13,$Z$14,H99*$AC$14,$Z$15,H99*$AC$15,$Z$16,H99*$AC$16,$Z$17,H99*$AC$17,$Z$18,H99*$AC$18,$Z$19,H99*$AC$19,$Z$20,H99*$AC$20,$Z$21,H99*$AC$21,$Z$22,H99*$AC$22,$Z$23,H99*$AC$23,$Z$24,H99*$AC$24,$Z$25,H99*$AC$25,$Z$26,H99*$AC$26,$Z$27,H99*$AC$27,$Z$28,H99*$AC$28,$Z$29,H99*$AC$29,$Z$30,H99*$AC$30,$Z$31,H99*$AC$31,$Z$32,H99*$AC$32,$Z$33,H99*$AC$33,$Z$34,H99*$AC$34,$Z$35,H99*$AC$35,$Z$36,H99*$AC$36,$Z$37,H99*$AC$37,$Z$38,H99*$AC$38,$Z$39,H99*$AC$39,$Z$40,H99*$AC$40,$Z$41,H99*$AC$41,$Z$42,H99*$AC$42,$Z$43,H99*$AC$43,$Z$44,H99*$AC$44,$Z$45,H99*$AC$45,$Z$46,H99*$AC$46,$Z$47,H99*$AC$47,$Z$48,H99*$AC$48,$Z$49,H99*$AC$49,$Z$50,H99*$AC$50,$Z$51,H99*$AC$51)</f>
        <v>0</v>
      </c>
      <c r="R99" s="5">
        <f>_xlfn.SWITCH($D$4:$D$800,$Z$4,I99*$AD$4,$Z$5,I99*$AD$5,$Z$6,I99*$AD$6,$Z$7,I99*$AD$7,$Z$8,I99*$AD$8,$Z$9,I99*$AD$9,$Z$10,I99*$AD$10,$Z$11,I99*$AD$11,$Z$12,I99*$AD$12,$Z$13,I99*$AD$13,$Z$14,I99*$AD$14,$Z$15,I99*$AD$15,$Z$16,I99*$AD$16,$Z$17,I99*$AD$17,$Z$18,I99*$AD$18,$Z$19,I99*$AD$19,$Z$20,I99*$AD$20,$Z$21,I99*$AD$21,$Z$22,I99*$AD$22,$Z$23,I99*$AD$23,$Z$24,I99*$AD$24,$Z$25,I99*$AD$25,$Z$26,I99*$AD$26,$Z$27,I99*$AD$27,$Z$28,I99*$AD$28,$Z$29,I99*$AD$29,$Z$30,I99*$AD$30,$Z$31,I99*$AD$31,$Z$32,I99*$AD$32,$Z$33,I99*$AD$33,$Z$34,I99*$AD$34,$Z$35,I99*$AD$35,$Z$36,I99*$AD$36,$Z$37,I99*$AD$37,$Z$38,I99*$AD$38,$Z$39,I99*$AD$39,$Z$40,I99*$AD$40,$Z$41,I99*$AD$41,$Z$42,I99*$AD$42,$Z$43,I99*$AD$43,$Z$44,I99*$AD$44,$Z$45,I99*$AD$45,$Z$46,I99*$AD$46,$Z$47,I99*$AD$47,$Z$48,I99*$AD$48,$Z$49,I99*$AD$49,$Z$50,I99*$AD$50,$Z$51,I99*$AD$51)</f>
        <v>0</v>
      </c>
      <c r="S99" s="5">
        <f>_xlfn.SWITCH($D$4:$D$800,$Z$4,J99*$AE$4,$Z$5,J99*$AE$5,$Z$6,J99*$AE$6,$Z$7,J99*$AE$7,$Z$8,J99*$AE$8,$Z$9,J99*$AE$9,$Z$10,J99*$AE$10,$Z$11,J99*$AE$11,$Z$12,J99*$AE$12,$Z$13,J99*$AE$13,$Z$14,J99*$AE$14,$Z$15,J99*$AE$15,$Z$16,J99*$AE$16,$Z$17,J99*$AE$17,$Z$18,J99*$AE$18,$Z$19,J99*$AE$19,$Z$20,J99*$AE$20,$Z$21,J99*$AE$21,$Z$22,J99*$AE$22,$Z$23,J99*$AE$23,$Z$24,J99*$AE$24,$Z$25,J99*$AE$25,$Z$26,J99*$AE$26,$Z$27,J99*$AE$27,$Z$28,J99*$AE$28,$Z$29,J99*$AE$29,$Z$30,J99*$AE$30,$Z$31,J99*$AE$31,$Z$32,J99*$AE$32,$Z$33,J99*$AE$33,$Z$34,J99*$AE$34,$Z$35,J99*$AE$35,$Z$36,J99*$AE$36,$Z$37,J99*$AE$37,$Z$38,J99*$AE$38,$Z$39,J99*$AE$39,$Z$40,J99*$AE$40,$Z$41,J99*$AE$41,$Z$42,J99*$AE$42,$Z$43,J99*$AE$43,$Z$44,J99*$AE$44,$Z$45,J99*$AE$45,$Z$46,J99*$AE$46,$Z$47,J99*$AE$47,$Z$48,J99*$AE$48,$Z$49,J99*$AE$49,$Z$50,J99*$AE$50,$Z$51,J99*$AE$51)</f>
        <v>0</v>
      </c>
      <c r="T99" s="5">
        <f>_xlfn.SWITCH($D$4:$D$800,$Z$4,K99*$AF$4,$Z$5,K99*$AF$5,$Z$6,K99*$AF$6,$Z$7,K99*$AF$7,$Z$8,K99*$AF$8,$Z$9,K99*$AF$9,$Z$10,K99*$AF$10,$Z$11,K99*$AF$11,$Z$12,K99*$AF$12,$Z$13,K99*$AF$13,$Z$14,K99*$AF$14,$Z$15,K99*$AF$15,$Z$16,K99*$AF$16,$Z$17,K99*$AF$17,$Z$18,K99*$AF$18,$Z$19,K99*$AF$19,$Z$20,K99*$AF$20,$Z$21,K99*$AF$21,$Z$22,K99*$AF$22,$Z$23,K99*$AF$23,$Z$24,K99*$AF$24,$Z$25,K99*$AF$25,$Z$26,K99*$AF$26,$Z$27,K99*$AF$27,$Z$28,K99*$AF$28,$Z$29,K99*$AF$29,$Z$30,K99*$AF$30,$Z$31,K99*$AF$31,$Z$32,K99*$AF$32,$Z$33,K99*$AF$33,$Z$34,K99*$AF$34,$Z$35,K99*$AF$35,$Z$36,K99*$AF$36,$Z$37,K99*$AF$37,$Z$38,K99*$AF$38,$Z$39,K99*$AF$39,$Z$40,K99*$AF$40,$Z$41,K99*$AF$41,$Z$42,K99*$AF$42,$Z$43,K99*$AF$43,$Z$44,K99*$AF$44,$Z$45,K99*$AF$45,$Z$46,K99*$AF$46,$Z$47,K99*$AF$47,$Z$48,K99*$AF$48,$Z$49,K99*$AF$49,$Z$50,K99*$AF$50,$Z$51,K99*$AF$51)</f>
        <v>0</v>
      </c>
      <c r="U99" s="5">
        <f>_xlfn.SWITCH($D$4:$D$800,$Z$4,L99*$AG$4,$Z$5,L99*$AG$5,$Z$6,L99*$AG$6,$Z$7,L99*$AG$7,$Z$8,L99*$AG$8,$Z$9,L99*$AG$9,$Z$10,L99*$AG$10,$Z$11,L99*$AG$11,$Z$12,L99*$AG$12,$Z$13,L99*$AG$13,$Z$14,L99*$AG$14,$Z$15,L99*$AG$15,$Z$16,L99*$AG$16,$Z$17,L99*$AG$17,$Z$18,L99*$AG$18,$Z$19,L99*$AG$19,$Z$20,L99*$AG$20,$Z$21,L99*$AG$21,$Z$22,L99*$AG$22,$Z$23,L99*$AG$23,$Z$24,L99*$AG$24,$Z$25,L99*$AG$25,$Z$26,L99*$AG$26,$Z$27,L99*$AG$27,$Z$28,L99*$AG$28,$Z$29,L99*$AG$29,$Z$30,L99*$AG$30,$Z$31,L99*$AG$31,$Z$32,L99*$AG$32,$Z$33,L99*$AG$33,$Z$34,L99*$AG$34,$Z$35,L99*$AG$35,$Z$36,L99*$AG$36,$Z$37,L99*$AG$37,$Z$38,L99*$AG$38,$Z$39,L99*$AG$39,$Z$40,L99*$AG$40,$Z$41,L99*$AG$41,$Z$42,L99*$AG$42,$Z$43,L99*$AG$43,$Z$44,L99*$AG$44,$Z$45,L99*$AG$45,$Z$46,L99*$AG$46,$Z$47,L99*$AG$47,$Z$48,L99*$AG$48,$Z$49,L99*$AG$49,$Z$50,L99*$AG$50,$Z$51,L99*$AG$51)</f>
        <v>0</v>
      </c>
      <c r="V99" s="5">
        <f>_xlfn.SWITCH($D$4:$D$800,$Z$4,M99*$AH$4,$Z$5,M99*$AH$5,$Z$6,M99*$AH$6,$Z$7,M99*$AH$7,$Z$8,M99*$AH$8,$Z$9,M99*$AH$9,$Z$10,M99*$AH$10,$Z$11,M99*$AH$11,$Z$12,M99*$AH$12,$Z$13,M99*$AH$13,$Z$14,M99*$AH$14,$Z$15,M99*$AH$15,$Z$16,M99*$AH$16,$Z$17,M99*$AH$17,$Z$18,M99*$AH$18,$Z$19,M99*$AH$19,$Z$20,M99*$AH$20,$Z$21,M99*$AH$21,$Z$22,M99*$AH$22,$Z$23,M99*$AH$23,$Z$24,M99*$AH$24,$Z$25,M99*$AH$25,$Z$26,M99*$AH$26,$Z$27,M99*$AH$27,$Z$28,M99*$AH$28,$Z$29,M99*$AH$29,$Z$30,M99*$AH$30,$Z$31,M99*$AH$31,$Z$32,M99*$AH$32,$Z$33,M99*$AH$33,$Z$34,M99*$AH$34,$Z$35,M99*$AH$35,$Z$36,M99*$AH$36,$Z$37,M99*$AH$37,$Z$38,M99*$AH$38,$Z$39,M99*$AH$39,$Z$40,M99*$AH$40,$Z$41,M99*$AH$41,$Z$42,M99*$AH$42,$Z$43,M99*$AH$43,$Z$44,M99*$AH$44,$Z$45,M99*$AH$45,$Z$46,M99*$AH$46,$Z$47,M99*$AH$47,$Z$48,M99*$AH$48,$Z$49,M99*$AH$49,$Z$50,M99*$AH$50,$Z$51,M99*$AH$51)</f>
        <v>0</v>
      </c>
      <c r="W99" s="5">
        <f>_xlfn.SWITCH($D$4:$D$800,$Z$4,N99*$AI$4,$Z$5,N99*$AI$5,$Z$6,N99*$AI$6,$Z$7,N99*$AI$7,$Z$8,N99*$AI$8,$Z$9,N99*$AI$9,$Z$10,N99*$AI$10,$Z$11,N99*$AI$11,$Z$12,N99*$AI$12,$Z$13,N99*$AI$13,$Z$14,N99*$AI$14,$Z$15,N99*$AI$15,$Z$16,N99*$AI$16,$Z$17,N99*$AI$17,$Z$18,N99*$AI$18,$Z$19,N99*$AI$19,$Z$20,N99*$AI$20,$Z$21,N99*$AI$21,$Z$22,N99*$AI$22,$Z$23,N99*$AI$23,$Z$24,N99*$AI$24,$Z$25,N99*$AI$25,$Z$26,N99*$AI$26,$Z$27,N99*$AI$27,$Z$28,N99*$AI$28,$Z$29,N99*$AI$29,$Z$30,N99*$AI$30,$Z$31,N99*$AI$31,$Z$32,N99*$AI$32,$Z$33,N99*$AI$33,$Z$34,N99*$AI$34,$Z$35,N99*$AI$35,$Z$36,N99*$AI$36,$Z$37,N99*$AI$37,$Z$38,N99*$AI$38,$Z$39,N99*$AI$39,$Z$40,N99*$AI$40,$Z$41,N99*$AI$41,$Z$42,N99*$AI$42,$Z$43,N99*$AI$43,$Z$44,N99*$AI$44,$Z$45,N99*$AI$45,$Z$46,N99*$AI$46,$Z$47,N99*$AI$47,$Z$48,N99*$AI$48,$Z$49,N99*$AI$49,$Z$50,N99*$AI$50,$Z$51,N99*$AI$51)</f>
        <v>0</v>
      </c>
      <c r="X99" s="5">
        <f>SUM(Tabella120581119312[[#This Row],[Quadrimestre nov22-feb23]:[Quadrimestre lug25-ott25]])</f>
        <v>0</v>
      </c>
      <c r="BT99" s="69"/>
      <c r="BU99" s="52" t="s">
        <v>294</v>
      </c>
      <c r="BV99" s="69"/>
      <c r="BW99" s="52" t="s">
        <v>114</v>
      </c>
      <c r="BX99" s="52" t="s">
        <v>178</v>
      </c>
      <c r="BY99" s="54"/>
      <c r="BZ99" s="52"/>
      <c r="CA99" s="52"/>
      <c r="CB99" s="52"/>
      <c r="CC99" s="52"/>
      <c r="CD99" s="52"/>
      <c r="CE99" s="52"/>
      <c r="CF99" s="53"/>
      <c r="CG99" s="53"/>
      <c r="CH99" s="53"/>
      <c r="CI99" s="52" t="s">
        <v>122</v>
      </c>
      <c r="CJ99" s="52" t="s">
        <v>122</v>
      </c>
      <c r="CK99" s="52" t="s">
        <v>122</v>
      </c>
      <c r="CL99" s="52" t="s">
        <v>122</v>
      </c>
      <c r="CM99" s="52" t="s">
        <v>122</v>
      </c>
      <c r="CN99" s="52" t="s">
        <v>122</v>
      </c>
      <c r="CO99" s="52"/>
      <c r="CP99" s="52"/>
      <c r="CQ99" s="52"/>
      <c r="CR99" s="66"/>
      <c r="CS99" s="53">
        <f>IF(BZ99="X",$DH99/COUNTA($BZ99:$CQ99),0) +  IF(CA99="X",$DH99/COUNTA($BZ99:$CQ99),0)</f>
        <v>0</v>
      </c>
      <c r="CT99" s="53">
        <f>IF(CB99="X",$DH99/COUNTA($BZ99:$CQ99),0) +  IF(CC99="X",$DH99/COUNTA($BZ99:$CQ99),0)</f>
        <v>0</v>
      </c>
      <c r="CU99" s="53">
        <f>IF(CD99="X",$DH99/COUNTA($BZ99:$CQ99),0) +  IF(CE99="X",$DH99/COUNTA($BZ99:$CQ99),0)</f>
        <v>0</v>
      </c>
      <c r="CV99" s="53">
        <f>IF(CF99="X",$DH99/COUNTA($BZ99:$CQ99),0) +  IF(CG99="X",$DH99/COUNTA($BZ99:$CQ99),0)</f>
        <v>0</v>
      </c>
      <c r="CW99" s="53">
        <f>IF(CH99="X",$DH99/COUNTA($BZ99:$CQ99),0) +  IF(CI99="X",$DH99/COUNTA($BZ99:$CQ99),0)</f>
        <v>0</v>
      </c>
      <c r="CX99" s="53">
        <f>IF(CJ99="X",$DH99/COUNTA($BZ99:$CQ99),0) +  IF(CK99="X",$DH99/COUNTA($BZ99:$CQ99),0)</f>
        <v>0</v>
      </c>
      <c r="CY99" s="53">
        <f>IF(CL99="X",$DH99/COUNTA($BZ99:$CQ99),0) +  IF(CM99="X",$DH99/COUNTA($BZ99:$CQ99),0)</f>
        <v>0</v>
      </c>
      <c r="CZ99" s="53">
        <f>IF(CN99="X",$DH99/COUNTA($BZ99:$CQ99),0) +  IF(CO99="X",$DH99/COUNTA($BZ99:$CQ99),0)</f>
        <v>0</v>
      </c>
      <c r="DA99" s="53">
        <f>IF(CP99="X",$DH99/COUNTA($BZ99:$CQ99),0) +  IF(CQ99="X",$DH99/COUNTA($BZ99:$CQ99),0)</f>
        <v>0</v>
      </c>
      <c r="DB99" s="67">
        <f>SUM(CS99:DA99)</f>
        <v>0</v>
      </c>
      <c r="DC99" s="57"/>
      <c r="DE99" s="66"/>
      <c r="DF99" s="106">
        <f t="shared" si="14"/>
        <v>0</v>
      </c>
      <c r="DG99" s="66"/>
      <c r="DH99" s="104">
        <f>DF99*UniPerugia!$B$4</f>
        <v>0</v>
      </c>
    </row>
    <row r="100" spans="2:112" ht="23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>
        <f>_xlfn.SWITCH($D$4:$D$800,$Z$4,F100*$AA$4,$Z$5,F100*$AA$5,$Z$6,F100*$AA$6,$Z$7,F100*$AA$7,$Z$8,F100*$AA$8,$Z$9,F100*$AA$9,$Z$10,F100*$AA$10,$Z$11,F100*$AA$11,$Z$12,F100*$AA$12,$Z$13,F100*$AA$13,$Z$14,F100*$AA$14,$Z$15,F100*$AA$15,$Z$16,F100*$AA$16,$Z$17,F100*$AA$17,$Z$18,F100*$AA$18,$Z$19,F100*$AA$19,$Z$20,F100*$AA$20,$Z$21,F100*$AA$21,$Z$22,F100*$AA$22,$Z$23,F100*$AA$23,$Z$24,F100*$AA$24,$Z$25,F100*$AA$25,$Z$26,F100*$AA$26,$Z$27,F100*$AA$27,$Z$28,F100*$AA$28,$Z$29,F100*$AA$29,$Z$30,F100*$AA$30,$Z$31,F100*$AA$31,$Z$32,F100*$AA$32,$Z$33,F100*$AA$33,$Z$34,F100*$AA$34,$Z$35,F100*$AA$35,$Z$36,F100*$AA$36,$Z$37,F100*$AA$37,$Z$38,F100*$AA$38,$Z$39,F100*$AA$39,$Z$40,F100*$AA$40,$Z$41,F100*$AA$41,$Z$42,F100*$AA$42,$Z$43,F100*$AA$43,$Z$44,F100*$AA$44,$Z$45,F100*$AA$45,$Z$46,F100*$AA$46,$Z$47,F100*$AA$47,$Z$48,F100*$AA$48,$Z$49,F100*$AA$49,$Z$50,F100*$AA$50,$Z$51,F100*$AA$51,)</f>
        <v>0</v>
      </c>
      <c r="P100" s="5">
        <f>_xlfn.SWITCH($D$4:$D$800,$Z$4,G100*$AB$4,$Z$5,G100*$AB$5,$Z$6,G100*$AB$6,$Z$7,G100*$AB$7,$Z$8,G100*$AB$8,$Z$9,G100*$AB$9,$Z$10,G100*$AB$10,$Z$11,G100*$AB$11,$Z$12,G100*$AB$12,$Z$13,G100*$AB$13,$Z$14,G100*$AB$14,$Z$15,G100*$AB$15,$Z$16,G100*$AB$16,$Z$17,G100*$AB$17,$Z$18,G100*$AB$18,$Z$19,G100*$AB$19,$Z$20,G100*$AB$20,$Z$21,G100*$AB$21,$Z$22,G100*$AB$22,$Z$23,G100*$AB$23,$Z$24,G100*$AB$24,$Z$25,G100*$AB$25,$Z$26,G100*$AB$26,$Z$27,G100*$AB$27,$Z$28,G100*$AB$28,$Z$29,G100*$AB$29,$Z$30,G100*$AB$30,$Z$31,G100*$AB$31,$Z$32,G100*$AB$32,$Z$33,G100*$AB$33,$Z$34,G100*$AB$34,$Z$35,G100*$AB$35,$Z$36,G100*$AB$36,$Z$37,G100*$AB$37,$Z$38,G100*$AB$38,$Z$39,G100*$AB$39,$Z$40,G100*$AB$40,$Z$41,G100*$AB$41,$Z$42,G100*$AB$42,$Z$43,G100*$AB$43,$Z$44,G100*$AB$44,$Z$45,G100*$AB$45,$Z$46,G100*$AB$46,$Z$47,G100*$AB$47,$Z$48,G100*$AB$48,$Z$49,G100*$AB$49,$Z$50,G100*$AB$50,$Z$51,G100*$AB$51,)</f>
        <v>0</v>
      </c>
      <c r="Q100" s="5">
        <f>_xlfn.SWITCH($D$4:$D$800,$Z$4,H100*$AC$4,$Z$5,H100*$AC$5,$Z$6,H100*$AC$6,$Z$7,H100*$AC$7,$Z$8,H100*$AC$8,$Z$9,H100*$AC$9,$Z$10,H100*$AC$10,$Z$11,H100*$AC$11,$Z$12,H100*$AC$12,$Z$13,H100*$AC$13,$Z$14,H100*$AC$14,$Z$15,H100*$AC$15,$Z$16,H100*$AC$16,$Z$17,H100*$AC$17,$Z$18,H100*$AC$18,$Z$19,H100*$AC$19,$Z$20,H100*$AC$20,$Z$21,H100*$AC$21,$Z$22,H100*$AC$22,$Z$23,H100*$AC$23,$Z$24,H100*$AC$24,$Z$25,H100*$AC$25,$Z$26,H100*$AC$26,$Z$27,H100*$AC$27,$Z$28,H100*$AC$28,$Z$29,H100*$AC$29,$Z$30,H100*$AC$30,$Z$31,H100*$AC$31,$Z$32,H100*$AC$32,$Z$33,H100*$AC$33,$Z$34,H100*$AC$34,$Z$35,H100*$AC$35,$Z$36,H100*$AC$36,$Z$37,H100*$AC$37,$Z$38,H100*$AC$38,$Z$39,H100*$AC$39,$Z$40,H100*$AC$40,$Z$41,H100*$AC$41,$Z$42,H100*$AC$42,$Z$43,H100*$AC$43,$Z$44,H100*$AC$44,$Z$45,H100*$AC$45,$Z$46,H100*$AC$46,$Z$47,H100*$AC$47,$Z$48,H100*$AC$48,$Z$49,H100*$AC$49,$Z$50,H100*$AC$50,$Z$51,H100*$AC$51)</f>
        <v>0</v>
      </c>
      <c r="R100" s="5">
        <f>_xlfn.SWITCH($D$4:$D$800,$Z$4,I100*$AD$4,$Z$5,I100*$AD$5,$Z$6,I100*$AD$6,$Z$7,I100*$AD$7,$Z$8,I100*$AD$8,$Z$9,I100*$AD$9,$Z$10,I100*$AD$10,$Z$11,I100*$AD$11,$Z$12,I100*$AD$12,$Z$13,I100*$AD$13,$Z$14,I100*$AD$14,$Z$15,I100*$AD$15,$Z$16,I100*$AD$16,$Z$17,I100*$AD$17,$Z$18,I100*$AD$18,$Z$19,I100*$AD$19,$Z$20,I100*$AD$20,$Z$21,I100*$AD$21,$Z$22,I100*$AD$22,$Z$23,I100*$AD$23,$Z$24,I100*$AD$24,$Z$25,I100*$AD$25,$Z$26,I100*$AD$26,$Z$27,I100*$AD$27,$Z$28,I100*$AD$28,$Z$29,I100*$AD$29,$Z$30,I100*$AD$30,$Z$31,I100*$AD$31,$Z$32,I100*$AD$32,$Z$33,I100*$AD$33,$Z$34,I100*$AD$34,$Z$35,I100*$AD$35,$Z$36,I100*$AD$36,$Z$37,I100*$AD$37,$Z$38,I100*$AD$38,$Z$39,I100*$AD$39,$Z$40,I100*$AD$40,$Z$41,I100*$AD$41,$Z$42,I100*$AD$42,$Z$43,I100*$AD$43,$Z$44,I100*$AD$44,$Z$45,I100*$AD$45,$Z$46,I100*$AD$46,$Z$47,I100*$AD$47,$Z$48,I100*$AD$48,$Z$49,I100*$AD$49,$Z$50,I100*$AD$50,$Z$51,I100*$AD$51)</f>
        <v>0</v>
      </c>
      <c r="S100" s="5">
        <f>_xlfn.SWITCH($D$4:$D$800,$Z$4,J100*$AE$4,$Z$5,J100*$AE$5,$Z$6,J100*$AE$6,$Z$7,J100*$AE$7,$Z$8,J100*$AE$8,$Z$9,J100*$AE$9,$Z$10,J100*$AE$10,$Z$11,J100*$AE$11,$Z$12,J100*$AE$12,$Z$13,J100*$AE$13,$Z$14,J100*$AE$14,$Z$15,J100*$AE$15,$Z$16,J100*$AE$16,$Z$17,J100*$AE$17,$Z$18,J100*$AE$18,$Z$19,J100*$AE$19,$Z$20,J100*$AE$20,$Z$21,J100*$AE$21,$Z$22,J100*$AE$22,$Z$23,J100*$AE$23,$Z$24,J100*$AE$24,$Z$25,J100*$AE$25,$Z$26,J100*$AE$26,$Z$27,J100*$AE$27,$Z$28,J100*$AE$28,$Z$29,J100*$AE$29,$Z$30,J100*$AE$30,$Z$31,J100*$AE$31,$Z$32,J100*$AE$32,$Z$33,J100*$AE$33,$Z$34,J100*$AE$34,$Z$35,J100*$AE$35,$Z$36,J100*$AE$36,$Z$37,J100*$AE$37,$Z$38,J100*$AE$38,$Z$39,J100*$AE$39,$Z$40,J100*$AE$40,$Z$41,J100*$AE$41,$Z$42,J100*$AE$42,$Z$43,J100*$AE$43,$Z$44,J100*$AE$44,$Z$45,J100*$AE$45,$Z$46,J100*$AE$46,$Z$47,J100*$AE$47,$Z$48,J100*$AE$48,$Z$49,J100*$AE$49,$Z$50,J100*$AE$50,$Z$51,J100*$AE$51)</f>
        <v>0</v>
      </c>
      <c r="T100" s="5">
        <f>_xlfn.SWITCH($D$4:$D$800,$Z$4,K100*$AF$4,$Z$5,K100*$AF$5,$Z$6,K100*$AF$6,$Z$7,K100*$AF$7,$Z$8,K100*$AF$8,$Z$9,K100*$AF$9,$Z$10,K100*$AF$10,$Z$11,K100*$AF$11,$Z$12,K100*$AF$12,$Z$13,K100*$AF$13,$Z$14,K100*$AF$14,$Z$15,K100*$AF$15,$Z$16,K100*$AF$16,$Z$17,K100*$AF$17,$Z$18,K100*$AF$18,$Z$19,K100*$AF$19,$Z$20,K100*$AF$20,$Z$21,K100*$AF$21,$Z$22,K100*$AF$22,$Z$23,K100*$AF$23,$Z$24,K100*$AF$24,$Z$25,K100*$AF$25,$Z$26,K100*$AF$26,$Z$27,K100*$AF$27,$Z$28,K100*$AF$28,$Z$29,K100*$AF$29,$Z$30,K100*$AF$30,$Z$31,K100*$AF$31,$Z$32,K100*$AF$32,$Z$33,K100*$AF$33,$Z$34,K100*$AF$34,$Z$35,K100*$AF$35,$Z$36,K100*$AF$36,$Z$37,K100*$AF$37,$Z$38,K100*$AF$38,$Z$39,K100*$AF$39,$Z$40,K100*$AF$40,$Z$41,K100*$AF$41,$Z$42,K100*$AF$42,$Z$43,K100*$AF$43,$Z$44,K100*$AF$44,$Z$45,K100*$AF$45,$Z$46,K100*$AF$46,$Z$47,K100*$AF$47,$Z$48,K100*$AF$48,$Z$49,K100*$AF$49,$Z$50,K100*$AF$50,$Z$51,K100*$AF$51)</f>
        <v>0</v>
      </c>
      <c r="U100" s="5">
        <f>_xlfn.SWITCH($D$4:$D$800,$Z$4,L100*$AG$4,$Z$5,L100*$AG$5,$Z$6,L100*$AG$6,$Z$7,L100*$AG$7,$Z$8,L100*$AG$8,$Z$9,L100*$AG$9,$Z$10,L100*$AG$10,$Z$11,L100*$AG$11,$Z$12,L100*$AG$12,$Z$13,L100*$AG$13,$Z$14,L100*$AG$14,$Z$15,L100*$AG$15,$Z$16,L100*$AG$16,$Z$17,L100*$AG$17,$Z$18,L100*$AG$18,$Z$19,L100*$AG$19,$Z$20,L100*$AG$20,$Z$21,L100*$AG$21,$Z$22,L100*$AG$22,$Z$23,L100*$AG$23,$Z$24,L100*$AG$24,$Z$25,L100*$AG$25,$Z$26,L100*$AG$26,$Z$27,L100*$AG$27,$Z$28,L100*$AG$28,$Z$29,L100*$AG$29,$Z$30,L100*$AG$30,$Z$31,L100*$AG$31,$Z$32,L100*$AG$32,$Z$33,L100*$AG$33,$Z$34,L100*$AG$34,$Z$35,L100*$AG$35,$Z$36,L100*$AG$36,$Z$37,L100*$AG$37,$Z$38,L100*$AG$38,$Z$39,L100*$AG$39,$Z$40,L100*$AG$40,$Z$41,L100*$AG$41,$Z$42,L100*$AG$42,$Z$43,L100*$AG$43,$Z$44,L100*$AG$44,$Z$45,L100*$AG$45,$Z$46,L100*$AG$46,$Z$47,L100*$AG$47,$Z$48,L100*$AG$48,$Z$49,L100*$AG$49,$Z$50,L100*$AG$50,$Z$51,L100*$AG$51)</f>
        <v>0</v>
      </c>
      <c r="V100" s="5">
        <f>_xlfn.SWITCH($D$4:$D$800,$Z$4,M100*$AH$4,$Z$5,M100*$AH$5,$Z$6,M100*$AH$6,$Z$7,M100*$AH$7,$Z$8,M100*$AH$8,$Z$9,M100*$AH$9,$Z$10,M100*$AH$10,$Z$11,M100*$AH$11,$Z$12,M100*$AH$12,$Z$13,M100*$AH$13,$Z$14,M100*$AH$14,$Z$15,M100*$AH$15,$Z$16,M100*$AH$16,$Z$17,M100*$AH$17,$Z$18,M100*$AH$18,$Z$19,M100*$AH$19,$Z$20,M100*$AH$20,$Z$21,M100*$AH$21,$Z$22,M100*$AH$22,$Z$23,M100*$AH$23,$Z$24,M100*$AH$24,$Z$25,M100*$AH$25,$Z$26,M100*$AH$26,$Z$27,M100*$AH$27,$Z$28,M100*$AH$28,$Z$29,M100*$AH$29,$Z$30,M100*$AH$30,$Z$31,M100*$AH$31,$Z$32,M100*$AH$32,$Z$33,M100*$AH$33,$Z$34,M100*$AH$34,$Z$35,M100*$AH$35,$Z$36,M100*$AH$36,$Z$37,M100*$AH$37,$Z$38,M100*$AH$38,$Z$39,M100*$AH$39,$Z$40,M100*$AH$40,$Z$41,M100*$AH$41,$Z$42,M100*$AH$42,$Z$43,M100*$AH$43,$Z$44,M100*$AH$44,$Z$45,M100*$AH$45,$Z$46,M100*$AH$46,$Z$47,M100*$AH$47,$Z$48,M100*$AH$48,$Z$49,M100*$AH$49,$Z$50,M100*$AH$50,$Z$51,M100*$AH$51)</f>
        <v>0</v>
      </c>
      <c r="W100" s="5">
        <f>_xlfn.SWITCH($D$4:$D$800,$Z$4,N100*$AI$4,$Z$5,N100*$AI$5,$Z$6,N100*$AI$6,$Z$7,N100*$AI$7,$Z$8,N100*$AI$8,$Z$9,N100*$AI$9,$Z$10,N100*$AI$10,$Z$11,N100*$AI$11,$Z$12,N100*$AI$12,$Z$13,N100*$AI$13,$Z$14,N100*$AI$14,$Z$15,N100*$AI$15,$Z$16,N100*$AI$16,$Z$17,N100*$AI$17,$Z$18,N100*$AI$18,$Z$19,N100*$AI$19,$Z$20,N100*$AI$20,$Z$21,N100*$AI$21,$Z$22,N100*$AI$22,$Z$23,N100*$AI$23,$Z$24,N100*$AI$24,$Z$25,N100*$AI$25,$Z$26,N100*$AI$26,$Z$27,N100*$AI$27,$Z$28,N100*$AI$28,$Z$29,N100*$AI$29,$Z$30,N100*$AI$30,$Z$31,N100*$AI$31,$Z$32,N100*$AI$32,$Z$33,N100*$AI$33,$Z$34,N100*$AI$34,$Z$35,N100*$AI$35,$Z$36,N100*$AI$36,$Z$37,N100*$AI$37,$Z$38,N100*$AI$38,$Z$39,N100*$AI$39,$Z$40,N100*$AI$40,$Z$41,N100*$AI$41,$Z$42,N100*$AI$42,$Z$43,N100*$AI$43,$Z$44,N100*$AI$44,$Z$45,N100*$AI$45,$Z$46,N100*$AI$46,$Z$47,N100*$AI$47,$Z$48,N100*$AI$48,$Z$49,N100*$AI$49,$Z$50,N100*$AI$50,$Z$51,N100*$AI$51)</f>
        <v>0</v>
      </c>
      <c r="X100" s="5">
        <f>SUM(Tabella120581119312[[#This Row],[Quadrimestre nov22-feb23]:[Quadrimestre lug25-ott25]])</f>
        <v>0</v>
      </c>
      <c r="BT100" s="69"/>
      <c r="BU100" s="52" t="s">
        <v>295</v>
      </c>
      <c r="BV100" s="69"/>
      <c r="BW100" s="52" t="s">
        <v>114</v>
      </c>
      <c r="BX100" s="52" t="s">
        <v>178</v>
      </c>
      <c r="BY100" s="54"/>
      <c r="BZ100" s="52"/>
      <c r="CA100" s="52"/>
      <c r="CB100" s="52"/>
      <c r="CC100" s="52"/>
      <c r="CD100" s="52"/>
      <c r="CE100" s="52"/>
      <c r="CF100" s="53"/>
      <c r="CG100" s="53"/>
      <c r="CH100" s="53"/>
      <c r="CI100" s="52"/>
      <c r="CJ100" s="52"/>
      <c r="CK100" s="52"/>
      <c r="CL100" s="52" t="s">
        <v>122</v>
      </c>
      <c r="CM100" s="52" t="s">
        <v>122</v>
      </c>
      <c r="CN100" s="52" t="s">
        <v>122</v>
      </c>
      <c r="CO100" s="52"/>
      <c r="CP100" s="52"/>
      <c r="CQ100" s="52"/>
      <c r="CR100" s="66"/>
      <c r="CS100" s="53">
        <f>IF(BZ100="X",$DH100/COUNTA($BZ100:$CQ100),0) +  IF(CA100="X",$DH100/COUNTA($BZ100:$CQ100),0)</f>
        <v>0</v>
      </c>
      <c r="CT100" s="53">
        <f>IF(CB100="X",$DH100/COUNTA($BZ100:$CQ100),0) +  IF(CC100="X",$DH100/COUNTA($BZ100:$CQ100),0)</f>
        <v>0</v>
      </c>
      <c r="CU100" s="53">
        <f>IF(CD100="X",$DH100/COUNTA($BZ100:$CQ100),0) +  IF(CE100="X",$DH100/COUNTA($BZ100:$CQ100),0)</f>
        <v>0</v>
      </c>
      <c r="CV100" s="53">
        <f>IF(CF100="X",$DH100/COUNTA($BZ100:$CQ100),0) +  IF(CG100="X",$DH100/COUNTA($BZ100:$CQ100),0)</f>
        <v>0</v>
      </c>
      <c r="CW100" s="53">
        <f>IF(CH100="X",$DH100/COUNTA($BZ100:$CQ100),0) +  IF(CI100="X",$DH100/COUNTA($BZ100:$CQ100),0)</f>
        <v>0</v>
      </c>
      <c r="CX100" s="53">
        <f>IF(CJ100="X",$DH100/COUNTA($BZ100:$CQ100),0) +  IF(CK100="X",$DH100/COUNTA($BZ100:$CQ100),0)</f>
        <v>0</v>
      </c>
      <c r="CY100" s="53">
        <f>IF(CL100="X",$DH100/COUNTA($BZ100:$CQ100),0) +  IF(CM100="X",$DH100/COUNTA($BZ100:$CQ100),0)</f>
        <v>0</v>
      </c>
      <c r="CZ100" s="53">
        <f>IF(CN100="X",$DH100/COUNTA($BZ100:$CQ100),0) +  IF(CO100="X",$DH100/COUNTA($BZ100:$CQ100),0)</f>
        <v>0</v>
      </c>
      <c r="DA100" s="53">
        <f>IF(CP100="X",$DH100/COUNTA($BZ100:$CQ100),0) +  IF(CQ100="X",$DH100/COUNTA($BZ100:$CQ100),0)</f>
        <v>0</v>
      </c>
      <c r="DB100" s="67">
        <f>SUM(CS100:DA100)</f>
        <v>0</v>
      </c>
      <c r="DC100" s="57"/>
      <c r="DE100" s="66"/>
      <c r="DF100" s="106">
        <f t="shared" si="14"/>
        <v>0</v>
      </c>
      <c r="DG100" s="66"/>
      <c r="DH100" s="104">
        <f>DF100*UniPerugia!$B$4</f>
        <v>0</v>
      </c>
    </row>
    <row r="101" spans="2:112" ht="23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>
        <f>_xlfn.SWITCH($D$4:$D$800,$Z$4,F101*$AA$4,$Z$5,F101*$AA$5,$Z$6,F101*$AA$6,$Z$7,F101*$AA$7,$Z$8,F101*$AA$8,$Z$9,F101*$AA$9,$Z$10,F101*$AA$10,$Z$11,F101*$AA$11,$Z$12,F101*$AA$12,$Z$13,F101*$AA$13,$Z$14,F101*$AA$14,$Z$15,F101*$AA$15,$Z$16,F101*$AA$16,$Z$17,F101*$AA$17,$Z$18,F101*$AA$18,$Z$19,F101*$AA$19,$Z$20,F101*$AA$20,$Z$21,F101*$AA$21,$Z$22,F101*$AA$22,$Z$23,F101*$AA$23,$Z$24,F101*$AA$24,$Z$25,F101*$AA$25,$Z$26,F101*$AA$26,$Z$27,F101*$AA$27,$Z$28,F101*$AA$28,$Z$29,F101*$AA$29,$Z$30,F101*$AA$30,$Z$31,F101*$AA$31,$Z$32,F101*$AA$32,$Z$33,F101*$AA$33,$Z$34,F101*$AA$34,$Z$35,F101*$AA$35,$Z$36,F101*$AA$36,$Z$37,F101*$AA$37,$Z$38,F101*$AA$38,$Z$39,F101*$AA$39,$Z$40,F101*$AA$40,$Z$41,F101*$AA$41,$Z$42,F101*$AA$42,$Z$43,F101*$AA$43,$Z$44,F101*$AA$44,$Z$45,F101*$AA$45,$Z$46,F101*$AA$46,$Z$47,F101*$AA$47,$Z$48,F101*$AA$48,$Z$49,F101*$AA$49,$Z$50,F101*$AA$50,$Z$51,F101*$AA$51,)</f>
        <v>0</v>
      </c>
      <c r="P101" s="5">
        <f>_xlfn.SWITCH($D$4:$D$800,$Z$4,G101*$AB$4,$Z$5,G101*$AB$5,$Z$6,G101*$AB$6,$Z$7,G101*$AB$7,$Z$8,G101*$AB$8,$Z$9,G101*$AB$9,$Z$10,G101*$AB$10,$Z$11,G101*$AB$11,$Z$12,G101*$AB$12,$Z$13,G101*$AB$13,$Z$14,G101*$AB$14,$Z$15,G101*$AB$15,$Z$16,G101*$AB$16,$Z$17,G101*$AB$17,$Z$18,G101*$AB$18,$Z$19,G101*$AB$19,$Z$20,G101*$AB$20,$Z$21,G101*$AB$21,$Z$22,G101*$AB$22,$Z$23,G101*$AB$23,$Z$24,G101*$AB$24,$Z$25,G101*$AB$25,$Z$26,G101*$AB$26,$Z$27,G101*$AB$27,$Z$28,G101*$AB$28,$Z$29,G101*$AB$29,$Z$30,G101*$AB$30,$Z$31,G101*$AB$31,$Z$32,G101*$AB$32,$Z$33,G101*$AB$33,$Z$34,G101*$AB$34,$Z$35,G101*$AB$35,$Z$36,G101*$AB$36,$Z$37,G101*$AB$37,$Z$38,G101*$AB$38,$Z$39,G101*$AB$39,$Z$40,G101*$AB$40,$Z$41,G101*$AB$41,$Z$42,G101*$AB$42,$Z$43,G101*$AB$43,$Z$44,G101*$AB$44,$Z$45,G101*$AB$45,$Z$46,G101*$AB$46,$Z$47,G101*$AB$47,$Z$48,G101*$AB$48,$Z$49,G101*$AB$49,$Z$50,G101*$AB$50,$Z$51,G101*$AB$51,)</f>
        <v>0</v>
      </c>
      <c r="Q101" s="5">
        <f>_xlfn.SWITCH($D$4:$D$800,$Z$4,H101*$AC$4,$Z$5,H101*$AC$5,$Z$6,H101*$AC$6,$Z$7,H101*$AC$7,$Z$8,H101*$AC$8,$Z$9,H101*$AC$9,$Z$10,H101*$AC$10,$Z$11,H101*$AC$11,$Z$12,H101*$AC$12,$Z$13,H101*$AC$13,$Z$14,H101*$AC$14,$Z$15,H101*$AC$15,$Z$16,H101*$AC$16,$Z$17,H101*$AC$17,$Z$18,H101*$AC$18,$Z$19,H101*$AC$19,$Z$20,H101*$AC$20,$Z$21,H101*$AC$21,$Z$22,H101*$AC$22,$Z$23,H101*$AC$23,$Z$24,H101*$AC$24,$Z$25,H101*$AC$25,$Z$26,H101*$AC$26,$Z$27,H101*$AC$27,$Z$28,H101*$AC$28,$Z$29,H101*$AC$29,$Z$30,H101*$AC$30,$Z$31,H101*$AC$31,$Z$32,H101*$AC$32,$Z$33,H101*$AC$33,$Z$34,H101*$AC$34,$Z$35,H101*$AC$35,$Z$36,H101*$AC$36,$Z$37,H101*$AC$37,$Z$38,H101*$AC$38,$Z$39,H101*$AC$39,$Z$40,H101*$AC$40,$Z$41,H101*$AC$41,$Z$42,H101*$AC$42,$Z$43,H101*$AC$43,$Z$44,H101*$AC$44,$Z$45,H101*$AC$45,$Z$46,H101*$AC$46,$Z$47,H101*$AC$47,$Z$48,H101*$AC$48,$Z$49,H101*$AC$49,$Z$50,H101*$AC$50,$Z$51,H101*$AC$51)</f>
        <v>0</v>
      </c>
      <c r="R101" s="5">
        <f>_xlfn.SWITCH($D$4:$D$800,$Z$4,I101*$AD$4,$Z$5,I101*$AD$5,$Z$6,I101*$AD$6,$Z$7,I101*$AD$7,$Z$8,I101*$AD$8,$Z$9,I101*$AD$9,$Z$10,I101*$AD$10,$Z$11,I101*$AD$11,$Z$12,I101*$AD$12,$Z$13,I101*$AD$13,$Z$14,I101*$AD$14,$Z$15,I101*$AD$15,$Z$16,I101*$AD$16,$Z$17,I101*$AD$17,$Z$18,I101*$AD$18,$Z$19,I101*$AD$19,$Z$20,I101*$AD$20,$Z$21,I101*$AD$21,$Z$22,I101*$AD$22,$Z$23,I101*$AD$23,$Z$24,I101*$AD$24,$Z$25,I101*$AD$25,$Z$26,I101*$AD$26,$Z$27,I101*$AD$27,$Z$28,I101*$AD$28,$Z$29,I101*$AD$29,$Z$30,I101*$AD$30,$Z$31,I101*$AD$31,$Z$32,I101*$AD$32,$Z$33,I101*$AD$33,$Z$34,I101*$AD$34,$Z$35,I101*$AD$35,$Z$36,I101*$AD$36,$Z$37,I101*$AD$37,$Z$38,I101*$AD$38,$Z$39,I101*$AD$39,$Z$40,I101*$AD$40,$Z$41,I101*$AD$41,$Z$42,I101*$AD$42,$Z$43,I101*$AD$43,$Z$44,I101*$AD$44,$Z$45,I101*$AD$45,$Z$46,I101*$AD$46,$Z$47,I101*$AD$47,$Z$48,I101*$AD$48,$Z$49,I101*$AD$49,$Z$50,I101*$AD$50,$Z$51,I101*$AD$51)</f>
        <v>0</v>
      </c>
      <c r="S101" s="5">
        <f>_xlfn.SWITCH($D$4:$D$800,$Z$4,J101*$AE$4,$Z$5,J101*$AE$5,$Z$6,J101*$AE$6,$Z$7,J101*$AE$7,$Z$8,J101*$AE$8,$Z$9,J101*$AE$9,$Z$10,J101*$AE$10,$Z$11,J101*$AE$11,$Z$12,J101*$AE$12,$Z$13,J101*$AE$13,$Z$14,J101*$AE$14,$Z$15,J101*$AE$15,$Z$16,J101*$AE$16,$Z$17,J101*$AE$17,$Z$18,J101*$AE$18,$Z$19,J101*$AE$19,$Z$20,J101*$AE$20,$Z$21,J101*$AE$21,$Z$22,J101*$AE$22,$Z$23,J101*$AE$23,$Z$24,J101*$AE$24,$Z$25,J101*$AE$25,$Z$26,J101*$AE$26,$Z$27,J101*$AE$27,$Z$28,J101*$AE$28,$Z$29,J101*$AE$29,$Z$30,J101*$AE$30,$Z$31,J101*$AE$31,$Z$32,J101*$AE$32,$Z$33,J101*$AE$33,$Z$34,J101*$AE$34,$Z$35,J101*$AE$35,$Z$36,J101*$AE$36,$Z$37,J101*$AE$37,$Z$38,J101*$AE$38,$Z$39,J101*$AE$39,$Z$40,J101*$AE$40,$Z$41,J101*$AE$41,$Z$42,J101*$AE$42,$Z$43,J101*$AE$43,$Z$44,J101*$AE$44,$Z$45,J101*$AE$45,$Z$46,J101*$AE$46,$Z$47,J101*$AE$47,$Z$48,J101*$AE$48,$Z$49,J101*$AE$49,$Z$50,J101*$AE$50,$Z$51,J101*$AE$51)</f>
        <v>0</v>
      </c>
      <c r="T101" s="5">
        <f>_xlfn.SWITCH($D$4:$D$800,$Z$4,K101*$AF$4,$Z$5,K101*$AF$5,$Z$6,K101*$AF$6,$Z$7,K101*$AF$7,$Z$8,K101*$AF$8,$Z$9,K101*$AF$9,$Z$10,K101*$AF$10,$Z$11,K101*$AF$11,$Z$12,K101*$AF$12,$Z$13,K101*$AF$13,$Z$14,K101*$AF$14,$Z$15,K101*$AF$15,$Z$16,K101*$AF$16,$Z$17,K101*$AF$17,$Z$18,K101*$AF$18,$Z$19,K101*$AF$19,$Z$20,K101*$AF$20,$Z$21,K101*$AF$21,$Z$22,K101*$AF$22,$Z$23,K101*$AF$23,$Z$24,K101*$AF$24,$Z$25,K101*$AF$25,$Z$26,K101*$AF$26,$Z$27,K101*$AF$27,$Z$28,K101*$AF$28,$Z$29,K101*$AF$29,$Z$30,K101*$AF$30,$Z$31,K101*$AF$31,$Z$32,K101*$AF$32,$Z$33,K101*$AF$33,$Z$34,K101*$AF$34,$Z$35,K101*$AF$35,$Z$36,K101*$AF$36,$Z$37,K101*$AF$37,$Z$38,K101*$AF$38,$Z$39,K101*$AF$39,$Z$40,K101*$AF$40,$Z$41,K101*$AF$41,$Z$42,K101*$AF$42,$Z$43,K101*$AF$43,$Z$44,K101*$AF$44,$Z$45,K101*$AF$45,$Z$46,K101*$AF$46,$Z$47,K101*$AF$47,$Z$48,K101*$AF$48,$Z$49,K101*$AF$49,$Z$50,K101*$AF$50,$Z$51,K101*$AF$51)</f>
        <v>0</v>
      </c>
      <c r="U101" s="5">
        <f>_xlfn.SWITCH($D$4:$D$800,$Z$4,L101*$AG$4,$Z$5,L101*$AG$5,$Z$6,L101*$AG$6,$Z$7,L101*$AG$7,$Z$8,L101*$AG$8,$Z$9,L101*$AG$9,$Z$10,L101*$AG$10,$Z$11,L101*$AG$11,$Z$12,L101*$AG$12,$Z$13,L101*$AG$13,$Z$14,L101*$AG$14,$Z$15,L101*$AG$15,$Z$16,L101*$AG$16,$Z$17,L101*$AG$17,$Z$18,L101*$AG$18,$Z$19,L101*$AG$19,$Z$20,L101*$AG$20,$Z$21,L101*$AG$21,$Z$22,L101*$AG$22,$Z$23,L101*$AG$23,$Z$24,L101*$AG$24,$Z$25,L101*$AG$25,$Z$26,L101*$AG$26,$Z$27,L101*$AG$27,$Z$28,L101*$AG$28,$Z$29,L101*$AG$29,$Z$30,L101*$AG$30,$Z$31,L101*$AG$31,$Z$32,L101*$AG$32,$Z$33,L101*$AG$33,$Z$34,L101*$AG$34,$Z$35,L101*$AG$35,$Z$36,L101*$AG$36,$Z$37,L101*$AG$37,$Z$38,L101*$AG$38,$Z$39,L101*$AG$39,$Z$40,L101*$AG$40,$Z$41,L101*$AG$41,$Z$42,L101*$AG$42,$Z$43,L101*$AG$43,$Z$44,L101*$AG$44,$Z$45,L101*$AG$45,$Z$46,L101*$AG$46,$Z$47,L101*$AG$47,$Z$48,L101*$AG$48,$Z$49,L101*$AG$49,$Z$50,L101*$AG$50,$Z$51,L101*$AG$51)</f>
        <v>0</v>
      </c>
      <c r="V101" s="5">
        <f>_xlfn.SWITCH($D$4:$D$800,$Z$4,M101*$AH$4,$Z$5,M101*$AH$5,$Z$6,M101*$AH$6,$Z$7,M101*$AH$7,$Z$8,M101*$AH$8,$Z$9,M101*$AH$9,$Z$10,M101*$AH$10,$Z$11,M101*$AH$11,$Z$12,M101*$AH$12,$Z$13,M101*$AH$13,$Z$14,M101*$AH$14,$Z$15,M101*$AH$15,$Z$16,M101*$AH$16,$Z$17,M101*$AH$17,$Z$18,M101*$AH$18,$Z$19,M101*$AH$19,$Z$20,M101*$AH$20,$Z$21,M101*$AH$21,$Z$22,M101*$AH$22,$Z$23,M101*$AH$23,$Z$24,M101*$AH$24,$Z$25,M101*$AH$25,$Z$26,M101*$AH$26,$Z$27,M101*$AH$27,$Z$28,M101*$AH$28,$Z$29,M101*$AH$29,$Z$30,M101*$AH$30,$Z$31,M101*$AH$31,$Z$32,M101*$AH$32,$Z$33,M101*$AH$33,$Z$34,M101*$AH$34,$Z$35,M101*$AH$35,$Z$36,M101*$AH$36,$Z$37,M101*$AH$37,$Z$38,M101*$AH$38,$Z$39,M101*$AH$39,$Z$40,M101*$AH$40,$Z$41,M101*$AH$41,$Z$42,M101*$AH$42,$Z$43,M101*$AH$43,$Z$44,M101*$AH$44,$Z$45,M101*$AH$45,$Z$46,M101*$AH$46,$Z$47,M101*$AH$47,$Z$48,M101*$AH$48,$Z$49,M101*$AH$49,$Z$50,M101*$AH$50,$Z$51,M101*$AH$51)</f>
        <v>0</v>
      </c>
      <c r="W101" s="5">
        <f>_xlfn.SWITCH($D$4:$D$800,$Z$4,N101*$AI$4,$Z$5,N101*$AI$5,$Z$6,N101*$AI$6,$Z$7,N101*$AI$7,$Z$8,N101*$AI$8,$Z$9,N101*$AI$9,$Z$10,N101*$AI$10,$Z$11,N101*$AI$11,$Z$12,N101*$AI$12,$Z$13,N101*$AI$13,$Z$14,N101*$AI$14,$Z$15,N101*$AI$15,$Z$16,N101*$AI$16,$Z$17,N101*$AI$17,$Z$18,N101*$AI$18,$Z$19,N101*$AI$19,$Z$20,N101*$AI$20,$Z$21,N101*$AI$21,$Z$22,N101*$AI$22,$Z$23,N101*$AI$23,$Z$24,N101*$AI$24,$Z$25,N101*$AI$25,$Z$26,N101*$AI$26,$Z$27,N101*$AI$27,$Z$28,N101*$AI$28,$Z$29,N101*$AI$29,$Z$30,N101*$AI$30,$Z$31,N101*$AI$31,$Z$32,N101*$AI$32,$Z$33,N101*$AI$33,$Z$34,N101*$AI$34,$Z$35,N101*$AI$35,$Z$36,N101*$AI$36,$Z$37,N101*$AI$37,$Z$38,N101*$AI$38,$Z$39,N101*$AI$39,$Z$40,N101*$AI$40,$Z$41,N101*$AI$41,$Z$42,N101*$AI$42,$Z$43,N101*$AI$43,$Z$44,N101*$AI$44,$Z$45,N101*$AI$45,$Z$46,N101*$AI$46,$Z$47,N101*$AI$47,$Z$48,N101*$AI$48,$Z$49,N101*$AI$49,$Z$50,N101*$AI$50,$Z$51,N101*$AI$51)</f>
        <v>0</v>
      </c>
      <c r="X101" s="5">
        <f>SUM(Tabella120581119312[[#This Row],[Quadrimestre nov22-feb23]:[Quadrimestre lug25-ott25]])</f>
        <v>0</v>
      </c>
      <c r="BT101" s="69"/>
      <c r="BU101" s="52" t="s">
        <v>296</v>
      </c>
      <c r="BV101" s="69"/>
      <c r="BW101" s="52" t="s">
        <v>114</v>
      </c>
      <c r="BX101" s="52" t="s">
        <v>178</v>
      </c>
      <c r="BY101" s="54"/>
      <c r="BZ101" s="52"/>
      <c r="CA101" s="52"/>
      <c r="CB101" s="52"/>
      <c r="CC101" s="52"/>
      <c r="CD101" s="52"/>
      <c r="CE101" s="52"/>
      <c r="CF101" s="53"/>
      <c r="CG101" s="53"/>
      <c r="CH101" s="53"/>
      <c r="CI101" s="52"/>
      <c r="CJ101" s="52"/>
      <c r="CK101" s="52"/>
      <c r="CL101" s="52" t="s">
        <v>122</v>
      </c>
      <c r="CM101" s="52" t="s">
        <v>122</v>
      </c>
      <c r="CN101" s="52" t="s">
        <v>122</v>
      </c>
      <c r="CO101" s="52"/>
      <c r="CP101" s="52"/>
      <c r="CQ101" s="52"/>
      <c r="CR101" s="66"/>
      <c r="CS101" s="53">
        <f>IF(BZ101="X",$DH101/COUNTA($BZ101:$CQ101),0) +  IF(CA101="X",$DH101/COUNTA($BZ101:$CQ101),0)</f>
        <v>0</v>
      </c>
      <c r="CT101" s="53">
        <f>IF(CB101="X",$DH101/COUNTA($BZ101:$CQ101),0) +  IF(CC101="X",$DH101/COUNTA($BZ101:$CQ101),0)</f>
        <v>0</v>
      </c>
      <c r="CU101" s="53">
        <f>IF(CD101="X",$DH101/COUNTA($BZ101:$CQ101),0) +  IF(CE101="X",$DH101/COUNTA($BZ101:$CQ101),0)</f>
        <v>0</v>
      </c>
      <c r="CV101" s="53">
        <f>IF(CF101="X",$DH101/COUNTA($BZ101:$CQ101),0) +  IF(CG101="X",$DH101/COUNTA($BZ101:$CQ101),0)</f>
        <v>0</v>
      </c>
      <c r="CW101" s="53">
        <f>IF(CH101="X",$DH101/COUNTA($BZ101:$CQ101),0) +  IF(CI101="X",$DH101/COUNTA($BZ101:$CQ101),0)</f>
        <v>0</v>
      </c>
      <c r="CX101" s="53">
        <f>IF(CJ101="X",$DH101/COUNTA($BZ101:$CQ101),0) +  IF(CK101="X",$DH101/COUNTA($BZ101:$CQ101),0)</f>
        <v>0</v>
      </c>
      <c r="CY101" s="53">
        <f>IF(CL101="X",$DH101/COUNTA($BZ101:$CQ101),0) +  IF(CM101="X",$DH101/COUNTA($BZ101:$CQ101),0)</f>
        <v>0</v>
      </c>
      <c r="CZ101" s="53">
        <f>IF(CN101="X",$DH101/COUNTA($BZ101:$CQ101),0) +  IF(CO101="X",$DH101/COUNTA($BZ101:$CQ101),0)</f>
        <v>0</v>
      </c>
      <c r="DA101" s="53">
        <f>IF(CP101="X",$DH101/COUNTA($BZ101:$CQ101),0) +  IF(CQ101="X",$DH101/COUNTA($BZ101:$CQ101),0)</f>
        <v>0</v>
      </c>
      <c r="DB101" s="67">
        <f>SUM(CS101:DA101)</f>
        <v>0</v>
      </c>
      <c r="DC101" s="57"/>
      <c r="DE101" s="66"/>
      <c r="DF101" s="106">
        <f t="shared" si="14"/>
        <v>0</v>
      </c>
      <c r="DG101" s="66"/>
      <c r="DH101" s="104">
        <f>DF101*UniPerugia!$B$4</f>
        <v>0</v>
      </c>
    </row>
    <row r="102" spans="2:112" ht="23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>
        <f>_xlfn.SWITCH($D$4:$D$800,$Z$4,F102*$AA$4,$Z$5,F102*$AA$5,$Z$6,F102*$AA$6,$Z$7,F102*$AA$7,$Z$8,F102*$AA$8,$Z$9,F102*$AA$9,$Z$10,F102*$AA$10,$Z$11,F102*$AA$11,$Z$12,F102*$AA$12,$Z$13,F102*$AA$13,$Z$14,F102*$AA$14,$Z$15,F102*$AA$15,$Z$16,F102*$AA$16,$Z$17,F102*$AA$17,$Z$18,F102*$AA$18,$Z$19,F102*$AA$19,$Z$20,F102*$AA$20,$Z$21,F102*$AA$21,$Z$22,F102*$AA$22,$Z$23,F102*$AA$23,$Z$24,F102*$AA$24,$Z$25,F102*$AA$25,$Z$26,F102*$AA$26,$Z$27,F102*$AA$27,$Z$28,F102*$AA$28,$Z$29,F102*$AA$29,$Z$30,F102*$AA$30,$Z$31,F102*$AA$31,$Z$32,F102*$AA$32,$Z$33,F102*$AA$33,$Z$34,F102*$AA$34,$Z$35,F102*$AA$35,$Z$36,F102*$AA$36,$Z$37,F102*$AA$37,$Z$38,F102*$AA$38,$Z$39,F102*$AA$39,$Z$40,F102*$AA$40,$Z$41,F102*$AA$41,$Z$42,F102*$AA$42,$Z$43,F102*$AA$43,$Z$44,F102*$AA$44,$Z$45,F102*$AA$45,$Z$46,F102*$AA$46,$Z$47,F102*$AA$47,$Z$48,F102*$AA$48,$Z$49,F102*$AA$49,$Z$50,F102*$AA$50,$Z$51,F102*$AA$51,)</f>
        <v>0</v>
      </c>
      <c r="P102" s="5">
        <f>_xlfn.SWITCH($D$4:$D$800,$Z$4,G102*$AB$4,$Z$5,G102*$AB$5,$Z$6,G102*$AB$6,$Z$7,G102*$AB$7,$Z$8,G102*$AB$8,$Z$9,G102*$AB$9,$Z$10,G102*$AB$10,$Z$11,G102*$AB$11,$Z$12,G102*$AB$12,$Z$13,G102*$AB$13,$Z$14,G102*$AB$14,$Z$15,G102*$AB$15,$Z$16,G102*$AB$16,$Z$17,G102*$AB$17,$Z$18,G102*$AB$18,$Z$19,G102*$AB$19,$Z$20,G102*$AB$20,$Z$21,G102*$AB$21,$Z$22,G102*$AB$22,$Z$23,G102*$AB$23,$Z$24,G102*$AB$24,$Z$25,G102*$AB$25,$Z$26,G102*$AB$26,$Z$27,G102*$AB$27,$Z$28,G102*$AB$28,$Z$29,G102*$AB$29,$Z$30,G102*$AB$30,$Z$31,G102*$AB$31,$Z$32,G102*$AB$32,$Z$33,G102*$AB$33,$Z$34,G102*$AB$34,$Z$35,G102*$AB$35,$Z$36,G102*$AB$36,$Z$37,G102*$AB$37,$Z$38,G102*$AB$38,$Z$39,G102*$AB$39,$Z$40,G102*$AB$40,$Z$41,G102*$AB$41,$Z$42,G102*$AB$42,$Z$43,G102*$AB$43,$Z$44,G102*$AB$44,$Z$45,G102*$AB$45,$Z$46,G102*$AB$46,$Z$47,G102*$AB$47,$Z$48,G102*$AB$48,$Z$49,G102*$AB$49,$Z$50,G102*$AB$50,$Z$51,G102*$AB$51,)</f>
        <v>0</v>
      </c>
      <c r="Q102" s="5">
        <f>_xlfn.SWITCH($D$4:$D$800,$Z$4,H102*$AC$4,$Z$5,H102*$AC$5,$Z$6,H102*$AC$6,$Z$7,H102*$AC$7,$Z$8,H102*$AC$8,$Z$9,H102*$AC$9,$Z$10,H102*$AC$10,$Z$11,H102*$AC$11,$Z$12,H102*$AC$12,$Z$13,H102*$AC$13,$Z$14,H102*$AC$14,$Z$15,H102*$AC$15,$Z$16,H102*$AC$16,$Z$17,H102*$AC$17,$Z$18,H102*$AC$18,$Z$19,H102*$AC$19,$Z$20,H102*$AC$20,$Z$21,H102*$AC$21,$Z$22,H102*$AC$22,$Z$23,H102*$AC$23,$Z$24,H102*$AC$24,$Z$25,H102*$AC$25,$Z$26,H102*$AC$26,$Z$27,H102*$AC$27,$Z$28,H102*$AC$28,$Z$29,H102*$AC$29,$Z$30,H102*$AC$30,$Z$31,H102*$AC$31,$Z$32,H102*$AC$32,$Z$33,H102*$AC$33,$Z$34,H102*$AC$34,$Z$35,H102*$AC$35,$Z$36,H102*$AC$36,$Z$37,H102*$AC$37,$Z$38,H102*$AC$38,$Z$39,H102*$AC$39,$Z$40,H102*$AC$40,$Z$41,H102*$AC$41,$Z$42,H102*$AC$42,$Z$43,H102*$AC$43,$Z$44,H102*$AC$44,$Z$45,H102*$AC$45,$Z$46,H102*$AC$46,$Z$47,H102*$AC$47,$Z$48,H102*$AC$48,$Z$49,H102*$AC$49,$Z$50,H102*$AC$50,$Z$51,H102*$AC$51)</f>
        <v>0</v>
      </c>
      <c r="R102" s="5">
        <f>_xlfn.SWITCH($D$4:$D$800,$Z$4,I102*$AD$4,$Z$5,I102*$AD$5,$Z$6,I102*$AD$6,$Z$7,I102*$AD$7,$Z$8,I102*$AD$8,$Z$9,I102*$AD$9,$Z$10,I102*$AD$10,$Z$11,I102*$AD$11,$Z$12,I102*$AD$12,$Z$13,I102*$AD$13,$Z$14,I102*$AD$14,$Z$15,I102*$AD$15,$Z$16,I102*$AD$16,$Z$17,I102*$AD$17,$Z$18,I102*$AD$18,$Z$19,I102*$AD$19,$Z$20,I102*$AD$20,$Z$21,I102*$AD$21,$Z$22,I102*$AD$22,$Z$23,I102*$AD$23,$Z$24,I102*$AD$24,$Z$25,I102*$AD$25,$Z$26,I102*$AD$26,$Z$27,I102*$AD$27,$Z$28,I102*$AD$28,$Z$29,I102*$AD$29,$Z$30,I102*$AD$30,$Z$31,I102*$AD$31,$Z$32,I102*$AD$32,$Z$33,I102*$AD$33,$Z$34,I102*$AD$34,$Z$35,I102*$AD$35,$Z$36,I102*$AD$36,$Z$37,I102*$AD$37,$Z$38,I102*$AD$38,$Z$39,I102*$AD$39,$Z$40,I102*$AD$40,$Z$41,I102*$AD$41,$Z$42,I102*$AD$42,$Z$43,I102*$AD$43,$Z$44,I102*$AD$44,$Z$45,I102*$AD$45,$Z$46,I102*$AD$46,$Z$47,I102*$AD$47,$Z$48,I102*$AD$48,$Z$49,I102*$AD$49,$Z$50,I102*$AD$50,$Z$51,I102*$AD$51)</f>
        <v>0</v>
      </c>
      <c r="S102" s="5">
        <f>_xlfn.SWITCH($D$4:$D$800,$Z$4,J102*$AE$4,$Z$5,J102*$AE$5,$Z$6,J102*$AE$6,$Z$7,J102*$AE$7,$Z$8,J102*$AE$8,$Z$9,J102*$AE$9,$Z$10,J102*$AE$10,$Z$11,J102*$AE$11,$Z$12,J102*$AE$12,$Z$13,J102*$AE$13,$Z$14,J102*$AE$14,$Z$15,J102*$AE$15,$Z$16,J102*$AE$16,$Z$17,J102*$AE$17,$Z$18,J102*$AE$18,$Z$19,J102*$AE$19,$Z$20,J102*$AE$20,$Z$21,J102*$AE$21,$Z$22,J102*$AE$22,$Z$23,J102*$AE$23,$Z$24,J102*$AE$24,$Z$25,J102*$AE$25,$Z$26,J102*$AE$26,$Z$27,J102*$AE$27,$Z$28,J102*$AE$28,$Z$29,J102*$AE$29,$Z$30,J102*$AE$30,$Z$31,J102*$AE$31,$Z$32,J102*$AE$32,$Z$33,J102*$AE$33,$Z$34,J102*$AE$34,$Z$35,J102*$AE$35,$Z$36,J102*$AE$36,$Z$37,J102*$AE$37,$Z$38,J102*$AE$38,$Z$39,J102*$AE$39,$Z$40,J102*$AE$40,$Z$41,J102*$AE$41,$Z$42,J102*$AE$42,$Z$43,J102*$AE$43,$Z$44,J102*$AE$44,$Z$45,J102*$AE$45,$Z$46,J102*$AE$46,$Z$47,J102*$AE$47,$Z$48,J102*$AE$48,$Z$49,J102*$AE$49,$Z$50,J102*$AE$50,$Z$51,J102*$AE$51)</f>
        <v>0</v>
      </c>
      <c r="T102" s="5">
        <f>_xlfn.SWITCH($D$4:$D$800,$Z$4,K102*$AF$4,$Z$5,K102*$AF$5,$Z$6,K102*$AF$6,$Z$7,K102*$AF$7,$Z$8,K102*$AF$8,$Z$9,K102*$AF$9,$Z$10,K102*$AF$10,$Z$11,K102*$AF$11,$Z$12,K102*$AF$12,$Z$13,K102*$AF$13,$Z$14,K102*$AF$14,$Z$15,K102*$AF$15,$Z$16,K102*$AF$16,$Z$17,K102*$AF$17,$Z$18,K102*$AF$18,$Z$19,K102*$AF$19,$Z$20,K102*$AF$20,$Z$21,K102*$AF$21,$Z$22,K102*$AF$22,$Z$23,K102*$AF$23,$Z$24,K102*$AF$24,$Z$25,K102*$AF$25,$Z$26,K102*$AF$26,$Z$27,K102*$AF$27,$Z$28,K102*$AF$28,$Z$29,K102*$AF$29,$Z$30,K102*$AF$30,$Z$31,K102*$AF$31,$Z$32,K102*$AF$32,$Z$33,K102*$AF$33,$Z$34,K102*$AF$34,$Z$35,K102*$AF$35,$Z$36,K102*$AF$36,$Z$37,K102*$AF$37,$Z$38,K102*$AF$38,$Z$39,K102*$AF$39,$Z$40,K102*$AF$40,$Z$41,K102*$AF$41,$Z$42,K102*$AF$42,$Z$43,K102*$AF$43,$Z$44,K102*$AF$44,$Z$45,K102*$AF$45,$Z$46,K102*$AF$46,$Z$47,K102*$AF$47,$Z$48,K102*$AF$48,$Z$49,K102*$AF$49,$Z$50,K102*$AF$50,$Z$51,K102*$AF$51)</f>
        <v>0</v>
      </c>
      <c r="U102" s="5">
        <f>_xlfn.SWITCH($D$4:$D$800,$Z$4,L102*$AG$4,$Z$5,L102*$AG$5,$Z$6,L102*$AG$6,$Z$7,L102*$AG$7,$Z$8,L102*$AG$8,$Z$9,L102*$AG$9,$Z$10,L102*$AG$10,$Z$11,L102*$AG$11,$Z$12,L102*$AG$12,$Z$13,L102*$AG$13,$Z$14,L102*$AG$14,$Z$15,L102*$AG$15,$Z$16,L102*$AG$16,$Z$17,L102*$AG$17,$Z$18,L102*$AG$18,$Z$19,L102*$AG$19,$Z$20,L102*$AG$20,$Z$21,L102*$AG$21,$Z$22,L102*$AG$22,$Z$23,L102*$AG$23,$Z$24,L102*$AG$24,$Z$25,L102*$AG$25,$Z$26,L102*$AG$26,$Z$27,L102*$AG$27,$Z$28,L102*$AG$28,$Z$29,L102*$AG$29,$Z$30,L102*$AG$30,$Z$31,L102*$AG$31,$Z$32,L102*$AG$32,$Z$33,L102*$AG$33,$Z$34,L102*$AG$34,$Z$35,L102*$AG$35,$Z$36,L102*$AG$36,$Z$37,L102*$AG$37,$Z$38,L102*$AG$38,$Z$39,L102*$AG$39,$Z$40,L102*$AG$40,$Z$41,L102*$AG$41,$Z$42,L102*$AG$42,$Z$43,L102*$AG$43,$Z$44,L102*$AG$44,$Z$45,L102*$AG$45,$Z$46,L102*$AG$46,$Z$47,L102*$AG$47,$Z$48,L102*$AG$48,$Z$49,L102*$AG$49,$Z$50,L102*$AG$50,$Z$51,L102*$AG$51)</f>
        <v>0</v>
      </c>
      <c r="V102" s="5">
        <f>_xlfn.SWITCH($D$4:$D$800,$Z$4,M102*$AH$4,$Z$5,M102*$AH$5,$Z$6,M102*$AH$6,$Z$7,M102*$AH$7,$Z$8,M102*$AH$8,$Z$9,M102*$AH$9,$Z$10,M102*$AH$10,$Z$11,M102*$AH$11,$Z$12,M102*$AH$12,$Z$13,M102*$AH$13,$Z$14,M102*$AH$14,$Z$15,M102*$AH$15,$Z$16,M102*$AH$16,$Z$17,M102*$AH$17,$Z$18,M102*$AH$18,$Z$19,M102*$AH$19,$Z$20,M102*$AH$20,$Z$21,M102*$AH$21,$Z$22,M102*$AH$22,$Z$23,M102*$AH$23,$Z$24,M102*$AH$24,$Z$25,M102*$AH$25,$Z$26,M102*$AH$26,$Z$27,M102*$AH$27,$Z$28,M102*$AH$28,$Z$29,M102*$AH$29,$Z$30,M102*$AH$30,$Z$31,M102*$AH$31,$Z$32,M102*$AH$32,$Z$33,M102*$AH$33,$Z$34,M102*$AH$34,$Z$35,M102*$AH$35,$Z$36,M102*$AH$36,$Z$37,M102*$AH$37,$Z$38,M102*$AH$38,$Z$39,M102*$AH$39,$Z$40,M102*$AH$40,$Z$41,M102*$AH$41,$Z$42,M102*$AH$42,$Z$43,M102*$AH$43,$Z$44,M102*$AH$44,$Z$45,M102*$AH$45,$Z$46,M102*$AH$46,$Z$47,M102*$AH$47,$Z$48,M102*$AH$48,$Z$49,M102*$AH$49,$Z$50,M102*$AH$50,$Z$51,M102*$AH$51)</f>
        <v>0</v>
      </c>
      <c r="W102" s="5">
        <f>_xlfn.SWITCH($D$4:$D$800,$Z$4,N102*$AI$4,$Z$5,N102*$AI$5,$Z$6,N102*$AI$6,$Z$7,N102*$AI$7,$Z$8,N102*$AI$8,$Z$9,N102*$AI$9,$Z$10,N102*$AI$10,$Z$11,N102*$AI$11,$Z$12,N102*$AI$12,$Z$13,N102*$AI$13,$Z$14,N102*$AI$14,$Z$15,N102*$AI$15,$Z$16,N102*$AI$16,$Z$17,N102*$AI$17,$Z$18,N102*$AI$18,$Z$19,N102*$AI$19,$Z$20,N102*$AI$20,$Z$21,N102*$AI$21,$Z$22,N102*$AI$22,$Z$23,N102*$AI$23,$Z$24,N102*$AI$24,$Z$25,N102*$AI$25,$Z$26,N102*$AI$26,$Z$27,N102*$AI$27,$Z$28,N102*$AI$28,$Z$29,N102*$AI$29,$Z$30,N102*$AI$30,$Z$31,N102*$AI$31,$Z$32,N102*$AI$32,$Z$33,N102*$AI$33,$Z$34,N102*$AI$34,$Z$35,N102*$AI$35,$Z$36,N102*$AI$36,$Z$37,N102*$AI$37,$Z$38,N102*$AI$38,$Z$39,N102*$AI$39,$Z$40,N102*$AI$40,$Z$41,N102*$AI$41,$Z$42,N102*$AI$42,$Z$43,N102*$AI$43,$Z$44,N102*$AI$44,$Z$45,N102*$AI$45,$Z$46,N102*$AI$46,$Z$47,N102*$AI$47,$Z$48,N102*$AI$48,$Z$49,N102*$AI$49,$Z$50,N102*$AI$50,$Z$51,N102*$AI$51)</f>
        <v>0</v>
      </c>
      <c r="X102" s="5">
        <f>SUM(Tabella120581119312[[#This Row],[Quadrimestre nov22-feb23]:[Quadrimestre lug25-ott25]])</f>
        <v>0</v>
      </c>
      <c r="BT102" s="79" t="s">
        <v>297</v>
      </c>
      <c r="BU102" s="53"/>
      <c r="BV102" s="65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53">
        <f>IF(BZ102="X",$DH102/COUNTA($BZ102:$CQ102),0) +  IF(CA102="X",$DH102/COUNTA($BZ102:$CQ102),0)</f>
        <v>0</v>
      </c>
      <c r="CT102" s="53">
        <f>IF(CB102="X",$DH102/COUNTA($BZ102:$CQ102),0) +  IF(CC102="X",$DH102/COUNTA($BZ102:$CQ102),0)</f>
        <v>0</v>
      </c>
      <c r="CU102" s="53">
        <f>IF(CD102="X",$DH102/COUNTA($BZ102:$CQ102),0) +  IF(CE102="X",$DH102/COUNTA($BZ102:$CQ102),0)</f>
        <v>0</v>
      </c>
      <c r="CV102" s="53">
        <f>IF(CF102="X",$DH102/COUNTA($BZ102:$CQ102),0) +  IF(CG102="X",$DH102/COUNTA($BZ102:$CQ102),0)</f>
        <v>0</v>
      </c>
      <c r="CW102" s="53">
        <f>IF(CH102="X",$DH102/COUNTA($BZ102:$CQ102),0) +  IF(CI102="X",$DH102/COUNTA($BZ102:$CQ102),0)</f>
        <v>0</v>
      </c>
      <c r="CX102" s="53">
        <f>IF(CJ102="X",$DH102/COUNTA($BZ102:$CQ102),0) +  IF(CK102="X",$DH102/COUNTA($BZ102:$CQ102),0)</f>
        <v>0</v>
      </c>
      <c r="CY102" s="53">
        <f>IF(CL102="X",$DH102/COUNTA($BZ102:$CQ102),0) +  IF(CM102="X",$DH102/COUNTA($BZ102:$CQ102),0)</f>
        <v>0</v>
      </c>
      <c r="CZ102" s="53">
        <f>IF(CN102="X",$DH102/COUNTA($BZ102:$CQ102),0) +  IF(CO102="X",$DH102/COUNTA($BZ102:$CQ102),0)</f>
        <v>0</v>
      </c>
      <c r="DA102" s="53">
        <f>IF(CP102="X",$DH102/COUNTA($BZ102:$CQ102),0) +  IF(CQ102="X",$DH102/COUNTA($BZ102:$CQ102),0)</f>
        <v>0</v>
      </c>
      <c r="DB102" s="67">
        <f>SUM(CS102:DA102)</f>
        <v>0</v>
      </c>
      <c r="DC102" s="77"/>
      <c r="DD102" s="104"/>
      <c r="DE102" s="64"/>
      <c r="DF102" s="104">
        <f t="shared" ref="DF102" si="15">SUM(DF103:DF109)</f>
        <v>0</v>
      </c>
      <c r="DG102" s="66"/>
      <c r="DH102" s="104">
        <f>DF102*UniPerugia!$B$4</f>
        <v>0</v>
      </c>
    </row>
    <row r="103" spans="2:112" ht="23.25"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>
        <f>_xlfn.SWITCH($D$4:$D$800,$Z$4,F103*$AA$4,$Z$5,F103*$AA$5,$Z$6,F103*$AA$6,$Z$7,F103*$AA$7,$Z$8,F103*$AA$8,$Z$9,F103*$AA$9,$Z$10,F103*$AA$10,$Z$11,F103*$AA$11,$Z$12,F103*$AA$12,$Z$13,F103*$AA$13,$Z$14,F103*$AA$14,$Z$15,F103*$AA$15,$Z$16,F103*$AA$16,$Z$17,F103*$AA$17,$Z$18,F103*$AA$18,$Z$19,F103*$AA$19,$Z$20,F103*$AA$20,$Z$21,F103*$AA$21,$Z$22,F103*$AA$22,$Z$23,F103*$AA$23,$Z$24,F103*$AA$24,$Z$25,F103*$AA$25,$Z$26,F103*$AA$26,$Z$27,F103*$AA$27,$Z$28,F103*$AA$28,$Z$29,F103*$AA$29,$Z$30,F103*$AA$30,$Z$31,F103*$AA$31,$Z$32,F103*$AA$32,$Z$33,F103*$AA$33,$Z$34,F103*$AA$34,$Z$35,F103*$AA$35,$Z$36,F103*$AA$36,$Z$37,F103*$AA$37,$Z$38,F103*$AA$38,$Z$39,F103*$AA$39,$Z$40,F103*$AA$40,$Z$41,F103*$AA$41,$Z$42,F103*$AA$42,$Z$43,F103*$AA$43,$Z$44,F103*$AA$44,$Z$45,F103*$AA$45,$Z$46,F103*$AA$46,$Z$47,F103*$AA$47,$Z$48,F103*$AA$48,$Z$49,F103*$AA$49,$Z$50,F103*$AA$50,$Z$51,F103*$AA$51,)</f>
        <v>0</v>
      </c>
      <c r="P103" s="92">
        <f>_xlfn.SWITCH($D$4:$D$800,$Z$4,G103*$AB$4,$Z$5,G103*$AB$5,$Z$6,G103*$AB$6,$Z$7,G103*$AB$7,$Z$8,G103*$AB$8,$Z$9,G103*$AB$9,$Z$10,G103*$AB$10,$Z$11,G103*$AB$11,$Z$12,G103*$AB$12,$Z$13,G103*$AB$13,$Z$14,G103*$AB$14,$Z$15,G103*$AB$15,$Z$16,G103*$AB$16,$Z$17,G103*$AB$17,$Z$18,G103*$AB$18,$Z$19,G103*$AB$19,$Z$20,G103*$AB$20,$Z$21,G103*$AB$21,$Z$22,G103*$AB$22,$Z$23,G103*$AB$23,$Z$24,G103*$AB$24,$Z$25,G103*$AB$25,$Z$26,G103*$AB$26,$Z$27,G103*$AB$27,$Z$28,G103*$AB$28,$Z$29,G103*$AB$29,$Z$30,G103*$AB$30,$Z$31,G103*$AB$31,$Z$32,G103*$AB$32,$Z$33,G103*$AB$33,$Z$34,G103*$AB$34,$Z$35,G103*$AB$35,$Z$36,G103*$AB$36,$Z$37,G103*$AB$37,$Z$38,G103*$AB$38,$Z$39,G103*$AB$39,$Z$40,G103*$AB$40,$Z$41,G103*$AB$41,$Z$42,G103*$AB$42,$Z$43,G103*$AB$43,$Z$44,G103*$AB$44,$Z$45,G103*$AB$45,$Z$46,G103*$AB$46,$Z$47,G103*$AB$47,$Z$48,G103*$AB$48,$Z$49,G103*$AB$49,$Z$50,G103*$AB$50,$Z$51,G103*$AB$51,)</f>
        <v>0</v>
      </c>
      <c r="Q103" s="92">
        <f>_xlfn.SWITCH($D$4:$D$800,$Z$4,H103*$AC$4,$Z$5,H103*$AC$5,$Z$6,H103*$AC$6,$Z$7,H103*$AC$7,$Z$8,H103*$AC$8,$Z$9,H103*$AC$9,$Z$10,H103*$AC$10,$Z$11,H103*$AC$11,$Z$12,H103*$AC$12,$Z$13,H103*$AC$13,$Z$14,H103*$AC$14,$Z$15,H103*$AC$15,$Z$16,H103*$AC$16,$Z$17,H103*$AC$17,$Z$18,H103*$AC$18,$Z$19,H103*$AC$19,$Z$20,H103*$AC$20,$Z$21,H103*$AC$21,$Z$22,H103*$AC$22,$Z$23,H103*$AC$23,$Z$24,H103*$AC$24,$Z$25,H103*$AC$25,$Z$26,H103*$AC$26,$Z$27,H103*$AC$27,$Z$28,H103*$AC$28,$Z$29,H103*$AC$29,$Z$30,H103*$AC$30,$Z$31,H103*$AC$31,$Z$32,H103*$AC$32,$Z$33,H103*$AC$33,$Z$34,H103*$AC$34,$Z$35,H103*$AC$35,$Z$36,H103*$AC$36,$Z$37,H103*$AC$37,$Z$38,H103*$AC$38,$Z$39,H103*$AC$39,$Z$40,H103*$AC$40,$Z$41,H103*$AC$41,$Z$42,H103*$AC$42,$Z$43,H103*$AC$43,$Z$44,H103*$AC$44,$Z$45,H103*$AC$45,$Z$46,H103*$AC$46,$Z$47,H103*$AC$47,$Z$48,H103*$AC$48,$Z$49,H103*$AC$49,$Z$50,H103*$AC$50,$Z$51,H103*$AC$51)</f>
        <v>0</v>
      </c>
      <c r="R103" s="92">
        <f>_xlfn.SWITCH($D$4:$D$800,$Z$4,I103*$AD$4,$Z$5,I103*$AD$5,$Z$6,I103*$AD$6,$Z$7,I103*$AD$7,$Z$8,I103*$AD$8,$Z$9,I103*$AD$9,$Z$10,I103*$AD$10,$Z$11,I103*$AD$11,$Z$12,I103*$AD$12,$Z$13,I103*$AD$13,$Z$14,I103*$AD$14,$Z$15,I103*$AD$15,$Z$16,I103*$AD$16,$Z$17,I103*$AD$17,$Z$18,I103*$AD$18,$Z$19,I103*$AD$19,$Z$20,I103*$AD$20,$Z$21,I103*$AD$21,$Z$22,I103*$AD$22,$Z$23,I103*$AD$23,$Z$24,I103*$AD$24,$Z$25,I103*$AD$25,$Z$26,I103*$AD$26,$Z$27,I103*$AD$27,$Z$28,I103*$AD$28,$Z$29,I103*$AD$29,$Z$30,I103*$AD$30,$Z$31,I103*$AD$31,$Z$32,I103*$AD$32,$Z$33,I103*$AD$33,$Z$34,I103*$AD$34,$Z$35,I103*$AD$35,$Z$36,I103*$AD$36,$Z$37,I103*$AD$37,$Z$38,I103*$AD$38,$Z$39,I103*$AD$39,$Z$40,I103*$AD$40,$Z$41,I103*$AD$41,$Z$42,I103*$AD$42,$Z$43,I103*$AD$43,$Z$44,I103*$AD$44,$Z$45,I103*$AD$45,$Z$46,I103*$AD$46,$Z$47,I103*$AD$47,$Z$48,I103*$AD$48,$Z$49,I103*$AD$49,$Z$50,I103*$AD$50,$Z$51,I103*$AD$51)</f>
        <v>0</v>
      </c>
      <c r="S103" s="92">
        <f>_xlfn.SWITCH($D$4:$D$800,$Z$4,J103*$AE$4,$Z$5,J103*$AE$5,$Z$6,J103*$AE$6,$Z$7,J103*$AE$7,$Z$8,J103*$AE$8,$Z$9,J103*$AE$9,$Z$10,J103*$AE$10,$Z$11,J103*$AE$11,$Z$12,J103*$AE$12,$Z$13,J103*$AE$13,$Z$14,J103*$AE$14,$Z$15,J103*$AE$15,$Z$16,J103*$AE$16,$Z$17,J103*$AE$17,$Z$18,J103*$AE$18,$Z$19,J103*$AE$19,$Z$20,J103*$AE$20,$Z$21,J103*$AE$21,$Z$22,J103*$AE$22,$Z$23,J103*$AE$23,$Z$24,J103*$AE$24,$Z$25,J103*$AE$25,$Z$26,J103*$AE$26,$Z$27,J103*$AE$27,$Z$28,J103*$AE$28,$Z$29,J103*$AE$29,$Z$30,J103*$AE$30,$Z$31,J103*$AE$31,$Z$32,J103*$AE$32,$Z$33,J103*$AE$33,$Z$34,J103*$AE$34,$Z$35,J103*$AE$35,$Z$36,J103*$AE$36,$Z$37,J103*$AE$37,$Z$38,J103*$AE$38,$Z$39,J103*$AE$39,$Z$40,J103*$AE$40,$Z$41,J103*$AE$41,$Z$42,J103*$AE$42,$Z$43,J103*$AE$43,$Z$44,J103*$AE$44,$Z$45,J103*$AE$45,$Z$46,J103*$AE$46,$Z$47,J103*$AE$47,$Z$48,J103*$AE$48,$Z$49,J103*$AE$49,$Z$50,J103*$AE$50,$Z$51,J103*$AE$51)</f>
        <v>0</v>
      </c>
      <c r="T103" s="92">
        <f>_xlfn.SWITCH($D$4:$D$800,$Z$4,K103*$AF$4,$Z$5,K103*$AF$5,$Z$6,K103*$AF$6,$Z$7,K103*$AF$7,$Z$8,K103*$AF$8,$Z$9,K103*$AF$9,$Z$10,K103*$AF$10,$Z$11,K103*$AF$11,$Z$12,K103*$AF$12,$Z$13,K103*$AF$13,$Z$14,K103*$AF$14,$Z$15,K103*$AF$15,$Z$16,K103*$AF$16,$Z$17,K103*$AF$17,$Z$18,K103*$AF$18,$Z$19,K103*$AF$19,$Z$20,K103*$AF$20,$Z$21,K103*$AF$21,$Z$22,K103*$AF$22,$Z$23,K103*$AF$23,$Z$24,K103*$AF$24,$Z$25,K103*$AF$25,$Z$26,K103*$AF$26,$Z$27,K103*$AF$27,$Z$28,K103*$AF$28,$Z$29,K103*$AF$29,$Z$30,K103*$AF$30,$Z$31,K103*$AF$31,$Z$32,K103*$AF$32,$Z$33,K103*$AF$33,$Z$34,K103*$AF$34,$Z$35,K103*$AF$35,$Z$36,K103*$AF$36,$Z$37,K103*$AF$37,$Z$38,K103*$AF$38,$Z$39,K103*$AF$39,$Z$40,K103*$AF$40,$Z$41,K103*$AF$41,$Z$42,K103*$AF$42,$Z$43,K103*$AF$43,$Z$44,K103*$AF$44,$Z$45,K103*$AF$45,$Z$46,K103*$AF$46,$Z$47,K103*$AF$47,$Z$48,K103*$AF$48,$Z$49,K103*$AF$49,$Z$50,K103*$AF$50,$Z$51,K103*$AF$51)</f>
        <v>0</v>
      </c>
      <c r="U103" s="92">
        <f>_xlfn.SWITCH($D$4:$D$800,$Z$4,L103*$AG$4,$Z$5,L103*$AG$5,$Z$6,L103*$AG$6,$Z$7,L103*$AG$7,$Z$8,L103*$AG$8,$Z$9,L103*$AG$9,$Z$10,L103*$AG$10,$Z$11,L103*$AG$11,$Z$12,L103*$AG$12,$Z$13,L103*$AG$13,$Z$14,L103*$AG$14,$Z$15,L103*$AG$15,$Z$16,L103*$AG$16,$Z$17,L103*$AG$17,$Z$18,L103*$AG$18,$Z$19,L103*$AG$19,$Z$20,L103*$AG$20,$Z$21,L103*$AG$21,$Z$22,L103*$AG$22,$Z$23,L103*$AG$23,$Z$24,L103*$AG$24,$Z$25,L103*$AG$25,$Z$26,L103*$AG$26,$Z$27,L103*$AG$27,$Z$28,L103*$AG$28,$Z$29,L103*$AG$29,$Z$30,L103*$AG$30,$Z$31,L103*$AG$31,$Z$32,L103*$AG$32,$Z$33,L103*$AG$33,$Z$34,L103*$AG$34,$Z$35,L103*$AG$35,$Z$36,L103*$AG$36,$Z$37,L103*$AG$37,$Z$38,L103*$AG$38,$Z$39,L103*$AG$39,$Z$40,L103*$AG$40,$Z$41,L103*$AG$41,$Z$42,L103*$AG$42,$Z$43,L103*$AG$43,$Z$44,L103*$AG$44,$Z$45,L103*$AG$45,$Z$46,L103*$AG$46,$Z$47,L103*$AG$47,$Z$48,L103*$AG$48,$Z$49,L103*$AG$49,$Z$50,L103*$AG$50,$Z$51,L103*$AG$51)</f>
        <v>0</v>
      </c>
      <c r="V103" s="92">
        <f>_xlfn.SWITCH($D$4:$D$800,$Z$4,M103*$AH$4,$Z$5,M103*$AH$5,$Z$6,M103*$AH$6,$Z$7,M103*$AH$7,$Z$8,M103*$AH$8,$Z$9,M103*$AH$9,$Z$10,M103*$AH$10,$Z$11,M103*$AH$11,$Z$12,M103*$AH$12,$Z$13,M103*$AH$13,$Z$14,M103*$AH$14,$Z$15,M103*$AH$15,$Z$16,M103*$AH$16,$Z$17,M103*$AH$17,$Z$18,M103*$AH$18,$Z$19,M103*$AH$19,$Z$20,M103*$AH$20,$Z$21,M103*$AH$21,$Z$22,M103*$AH$22,$Z$23,M103*$AH$23,$Z$24,M103*$AH$24,$Z$25,M103*$AH$25,$Z$26,M103*$AH$26,$Z$27,M103*$AH$27,$Z$28,M103*$AH$28,$Z$29,M103*$AH$29,$Z$30,M103*$AH$30,$Z$31,M103*$AH$31,$Z$32,M103*$AH$32,$Z$33,M103*$AH$33,$Z$34,M103*$AH$34,$Z$35,M103*$AH$35,$Z$36,M103*$AH$36,$Z$37,M103*$AH$37,$Z$38,M103*$AH$38,$Z$39,M103*$AH$39,$Z$40,M103*$AH$40,$Z$41,M103*$AH$41,$Z$42,M103*$AH$42,$Z$43,M103*$AH$43,$Z$44,M103*$AH$44,$Z$45,M103*$AH$45,$Z$46,M103*$AH$46,$Z$47,M103*$AH$47,$Z$48,M103*$AH$48,$Z$49,M103*$AH$49,$Z$50,M103*$AH$50,$Z$51,M103*$AH$51)</f>
        <v>0</v>
      </c>
      <c r="W103" s="92">
        <f>_xlfn.SWITCH($D$4:$D$800,$Z$4,N103*$AI$4,$Z$5,N103*$AI$5,$Z$6,N103*$AI$6,$Z$7,N103*$AI$7,$Z$8,N103*$AI$8,$Z$9,N103*$AI$9,$Z$10,N103*$AI$10,$Z$11,N103*$AI$11,$Z$12,N103*$AI$12,$Z$13,N103*$AI$13,$Z$14,N103*$AI$14,$Z$15,N103*$AI$15,$Z$16,N103*$AI$16,$Z$17,N103*$AI$17,$Z$18,N103*$AI$18,$Z$19,N103*$AI$19,$Z$20,N103*$AI$20,$Z$21,N103*$AI$21,$Z$22,N103*$AI$22,$Z$23,N103*$AI$23,$Z$24,N103*$AI$24,$Z$25,N103*$AI$25,$Z$26,N103*$AI$26,$Z$27,N103*$AI$27,$Z$28,N103*$AI$28,$Z$29,N103*$AI$29,$Z$30,N103*$AI$30,$Z$31,N103*$AI$31,$Z$32,N103*$AI$32,$Z$33,N103*$AI$33,$Z$34,N103*$AI$34,$Z$35,N103*$AI$35,$Z$36,N103*$AI$36,$Z$37,N103*$AI$37,$Z$38,N103*$AI$38,$Z$39,N103*$AI$39,$Z$40,N103*$AI$40,$Z$41,N103*$AI$41,$Z$42,N103*$AI$42,$Z$43,N103*$AI$43,$Z$44,N103*$AI$44,$Z$45,N103*$AI$45,$Z$46,N103*$AI$46,$Z$47,N103*$AI$47,$Z$48,N103*$AI$48,$Z$49,N103*$AI$49,$Z$50,N103*$AI$50,$Z$51,N103*$AI$51)</f>
        <v>0</v>
      </c>
      <c r="X103" s="92">
        <f>SUM(Tabella120581119312[[#This Row],[Quadrimestre nov22-feb23]:[Quadrimestre lug25-ott25]])</f>
        <v>0</v>
      </c>
      <c r="BT103" s="69"/>
      <c r="BU103" s="52" t="s">
        <v>298</v>
      </c>
      <c r="BV103" s="69"/>
      <c r="BW103" s="52" t="s">
        <v>114</v>
      </c>
      <c r="BX103" s="52" t="s">
        <v>115</v>
      </c>
      <c r="BY103" s="54"/>
      <c r="BZ103" s="52" t="s">
        <v>299</v>
      </c>
      <c r="CA103" s="52" t="s">
        <v>299</v>
      </c>
      <c r="CB103" s="52" t="s">
        <v>299</v>
      </c>
      <c r="CC103" s="52" t="s">
        <v>299</v>
      </c>
      <c r="CD103" s="52" t="s">
        <v>299</v>
      </c>
      <c r="CE103" s="52" t="s">
        <v>299</v>
      </c>
      <c r="CF103" s="52" t="s">
        <v>299</v>
      </c>
      <c r="CG103" s="52" t="s">
        <v>299</v>
      </c>
      <c r="CH103" s="52" t="s">
        <v>299</v>
      </c>
      <c r="CI103" s="52" t="s">
        <v>299</v>
      </c>
      <c r="CJ103" s="52" t="s">
        <v>299</v>
      </c>
      <c r="CK103" s="52" t="s">
        <v>299</v>
      </c>
      <c r="CL103" s="52" t="s">
        <v>299</v>
      </c>
      <c r="CM103" s="52" t="s">
        <v>299</v>
      </c>
      <c r="CN103" s="52" t="s">
        <v>299</v>
      </c>
      <c r="CO103" s="52"/>
      <c r="CP103" s="52"/>
      <c r="CQ103" s="52"/>
      <c r="CR103" s="66"/>
      <c r="CS103" s="53">
        <f>IF(BZ103="X",$DH103/COUNTA($BZ103:$CQ103),0) +  IF(CA103="X",$DH103/COUNTA($BZ103:$CQ103),0)</f>
        <v>0</v>
      </c>
      <c r="CT103" s="53">
        <f>IF(CB103="X",$DH103/COUNTA($BZ103:$CQ103),0) +  IF(CC103="X",$DH103/COUNTA($BZ103:$CQ103),0)</f>
        <v>0</v>
      </c>
      <c r="CU103" s="53">
        <f>IF(CD103="X",$DH103/COUNTA($BZ103:$CQ103),0) +  IF(CE103="X",$DH103/COUNTA($BZ103:$CQ103),0)</f>
        <v>0</v>
      </c>
      <c r="CV103" s="53">
        <f>IF(CF103="X",$DH103/COUNTA($BZ103:$CQ103),0) +  IF(CG103="X",$DH103/COUNTA($BZ103:$CQ103),0)</f>
        <v>0</v>
      </c>
      <c r="CW103" s="53">
        <f>IF(CH103="X",$DH103/COUNTA($BZ103:$CQ103),0) +  IF(CI103="X",$DH103/COUNTA($BZ103:$CQ103),0)</f>
        <v>0</v>
      </c>
      <c r="CX103" s="53">
        <f>IF(CJ103="X",$DH103/COUNTA($BZ103:$CQ103),0) +  IF(CK103="X",$DH103/COUNTA($BZ103:$CQ103),0)</f>
        <v>0</v>
      </c>
      <c r="CY103" s="53">
        <f>IF(CL103="X",$DH103/COUNTA($BZ103:$CQ103),0) +  IF(CM103="X",$DH103/COUNTA($BZ103:$CQ103),0)</f>
        <v>0</v>
      </c>
      <c r="CZ103" s="53">
        <f>IF(CN103="X",$DH103/COUNTA($BZ103:$CQ103),0) +  IF(CO103="X",$DH103/COUNTA($BZ103:$CQ103),0)</f>
        <v>0</v>
      </c>
      <c r="DA103" s="53">
        <f>IF(CP103="X",$DH103/COUNTA($BZ103:$CQ103),0) +  IF(CQ103="X",$DH103/COUNTA($BZ103:$CQ103),0)</f>
        <v>0</v>
      </c>
      <c r="DB103" s="67">
        <f>SUM(CS103:DA103)</f>
        <v>0</v>
      </c>
      <c r="DC103" s="57"/>
      <c r="DE103" s="66"/>
      <c r="DF103" s="106">
        <f t="shared" ref="DF103:DF109" si="16">DD103/125</f>
        <v>0</v>
      </c>
      <c r="DG103" s="66"/>
      <c r="DH103" s="104">
        <f>DF103*UniPerugia!$B$4</f>
        <v>0</v>
      </c>
    </row>
    <row r="104" spans="2:112" ht="23.25">
      <c r="BT104" s="69"/>
      <c r="BU104" s="52" t="s">
        <v>300</v>
      </c>
      <c r="BV104" s="69"/>
      <c r="BW104" s="52" t="s">
        <v>114</v>
      </c>
      <c r="BX104" s="52" t="s">
        <v>115</v>
      </c>
      <c r="BY104" s="54"/>
      <c r="BZ104" s="52"/>
      <c r="CA104" s="52"/>
      <c r="CB104" s="52"/>
      <c r="CC104" s="52" t="s">
        <v>299</v>
      </c>
      <c r="CD104" s="52" t="s">
        <v>299</v>
      </c>
      <c r="CE104" s="52" t="s">
        <v>299</v>
      </c>
      <c r="CF104" s="52" t="s">
        <v>299</v>
      </c>
      <c r="CG104" s="52" t="s">
        <v>299</v>
      </c>
      <c r="CH104" s="52" t="s">
        <v>299</v>
      </c>
      <c r="CI104" s="52" t="s">
        <v>299</v>
      </c>
      <c r="CJ104" s="52" t="s">
        <v>299</v>
      </c>
      <c r="CK104" s="52" t="s">
        <v>299</v>
      </c>
      <c r="CL104" s="52" t="s">
        <v>299</v>
      </c>
      <c r="CM104" s="52" t="s">
        <v>299</v>
      </c>
      <c r="CN104" s="52" t="s">
        <v>299</v>
      </c>
      <c r="CO104" s="52"/>
      <c r="CP104" s="52"/>
      <c r="CQ104" s="52"/>
      <c r="CR104" s="66"/>
      <c r="CS104" s="53">
        <f>IF(BZ104="X",$DH104/COUNTA($BZ104:$CQ104),0) +  IF(CA104="X",$DH104/COUNTA($BZ104:$CQ104),0)</f>
        <v>0</v>
      </c>
      <c r="CT104" s="53">
        <f>IF(CB104="X",$DH104/COUNTA($BZ104:$CQ104),0) +  IF(CC104="X",$DH104/COUNTA($BZ104:$CQ104),0)</f>
        <v>0</v>
      </c>
      <c r="CU104" s="53">
        <f>IF(CD104="X",$DH104/COUNTA($BZ104:$CQ104),0) +  IF(CE104="X",$DH104/COUNTA($BZ104:$CQ104),0)</f>
        <v>0</v>
      </c>
      <c r="CV104" s="53">
        <f>IF(CF104="X",$DH104/COUNTA($BZ104:$CQ104),0) +  IF(CG104="X",$DH104/COUNTA($BZ104:$CQ104),0)</f>
        <v>0</v>
      </c>
      <c r="CW104" s="53">
        <f>IF(CH104="X",$DH104/COUNTA($BZ104:$CQ104),0) +  IF(CI104="X",$DH104/COUNTA($BZ104:$CQ104),0)</f>
        <v>0</v>
      </c>
      <c r="CX104" s="53">
        <f>IF(CJ104="X",$DH104/COUNTA($BZ104:$CQ104),0) +  IF(CK104="X",$DH104/COUNTA($BZ104:$CQ104),0)</f>
        <v>0</v>
      </c>
      <c r="CY104" s="53">
        <f>IF(CL104="X",$DH104/COUNTA($BZ104:$CQ104),0) +  IF(CM104="X",$DH104/COUNTA($BZ104:$CQ104),0)</f>
        <v>0</v>
      </c>
      <c r="CZ104" s="53">
        <f>IF(CN104="X",$DH104/COUNTA($BZ104:$CQ104),0) +  IF(CO104="X",$DH104/COUNTA($BZ104:$CQ104),0)</f>
        <v>0</v>
      </c>
      <c r="DA104" s="53">
        <f>IF(CP104="X",$DH104/COUNTA($BZ104:$CQ104),0) +  IF(CQ104="X",$DH104/COUNTA($BZ104:$CQ104),0)</f>
        <v>0</v>
      </c>
      <c r="DB104" s="67">
        <f>SUM(CS104:DA104)</f>
        <v>0</v>
      </c>
      <c r="DC104" s="57"/>
      <c r="DE104" s="66"/>
      <c r="DF104" s="106">
        <f t="shared" si="16"/>
        <v>0</v>
      </c>
      <c r="DG104" s="66"/>
      <c r="DH104" s="104">
        <f>DF104*UniPerugia!$B$4</f>
        <v>0</v>
      </c>
    </row>
    <row r="105" spans="2:112" ht="23.25">
      <c r="BT105" s="69"/>
      <c r="BU105" s="52" t="s">
        <v>301</v>
      </c>
      <c r="BV105" s="69"/>
      <c r="BW105" s="52" t="s">
        <v>114</v>
      </c>
      <c r="BX105" s="52" t="s">
        <v>115</v>
      </c>
      <c r="BY105" s="54"/>
      <c r="BZ105" s="52"/>
      <c r="CA105" s="52"/>
      <c r="CB105" s="52"/>
      <c r="CC105" s="52" t="s">
        <v>299</v>
      </c>
      <c r="CD105" s="52" t="s">
        <v>299</v>
      </c>
      <c r="CE105" s="52" t="s">
        <v>299</v>
      </c>
      <c r="CF105" s="52" t="s">
        <v>299</v>
      </c>
      <c r="CG105" s="52" t="s">
        <v>299</v>
      </c>
      <c r="CH105" s="52" t="s">
        <v>299</v>
      </c>
      <c r="CI105" s="52" t="s">
        <v>299</v>
      </c>
      <c r="CJ105" s="52" t="s">
        <v>299</v>
      </c>
      <c r="CK105" s="52" t="s">
        <v>299</v>
      </c>
      <c r="CL105" s="52" t="s">
        <v>299</v>
      </c>
      <c r="CM105" s="52" t="s">
        <v>299</v>
      </c>
      <c r="CN105" s="52" t="s">
        <v>299</v>
      </c>
      <c r="CO105" s="52"/>
      <c r="CP105" s="52"/>
      <c r="CQ105" s="52"/>
      <c r="CR105" s="66"/>
      <c r="CS105" s="53">
        <f>IF(BZ105="X",$DH105/COUNTA($BZ105:$CQ105),0) +  IF(CA105="X",$DH105/COUNTA($BZ105:$CQ105),0)</f>
        <v>0</v>
      </c>
      <c r="CT105" s="53">
        <f>IF(CB105="X",$DH105/COUNTA($BZ105:$CQ105),0) +  IF(CC105="X",$DH105/COUNTA($BZ105:$CQ105),0)</f>
        <v>0</v>
      </c>
      <c r="CU105" s="53">
        <f>IF(CD105="X",$DH105/COUNTA($BZ105:$CQ105),0) +  IF(CE105="X",$DH105/COUNTA($BZ105:$CQ105),0)</f>
        <v>0</v>
      </c>
      <c r="CV105" s="53">
        <f>IF(CF105="X",$DH105/COUNTA($BZ105:$CQ105),0) +  IF(CG105="X",$DH105/COUNTA($BZ105:$CQ105),0)</f>
        <v>0</v>
      </c>
      <c r="CW105" s="53">
        <f>IF(CH105="X",$DH105/COUNTA($BZ105:$CQ105),0) +  IF(CI105="X",$DH105/COUNTA($BZ105:$CQ105),0)</f>
        <v>0</v>
      </c>
      <c r="CX105" s="53">
        <f>IF(CJ105="X",$DH105/COUNTA($BZ105:$CQ105),0) +  IF(CK105="X",$DH105/COUNTA($BZ105:$CQ105),0)</f>
        <v>0</v>
      </c>
      <c r="CY105" s="53">
        <f>IF(CL105="X",$DH105/COUNTA($BZ105:$CQ105),0) +  IF(CM105="X",$DH105/COUNTA($BZ105:$CQ105),0)</f>
        <v>0</v>
      </c>
      <c r="CZ105" s="53">
        <f>IF(CN105="X",$DH105/COUNTA($BZ105:$CQ105),0) +  IF(CO105="X",$DH105/COUNTA($BZ105:$CQ105),0)</f>
        <v>0</v>
      </c>
      <c r="DA105" s="53">
        <f>IF(CP105="X",$DH105/COUNTA($BZ105:$CQ105),0) +  IF(CQ105="X",$DH105/COUNTA($BZ105:$CQ105),0)</f>
        <v>0</v>
      </c>
      <c r="DB105" s="67">
        <f>SUM(CS105:DA105)</f>
        <v>0</v>
      </c>
      <c r="DC105" s="57"/>
      <c r="DE105" s="66"/>
      <c r="DF105" s="106">
        <f t="shared" si="16"/>
        <v>0</v>
      </c>
      <c r="DG105" s="66"/>
      <c r="DH105" s="104">
        <f>DF105*UniPerugia!$B$4</f>
        <v>0</v>
      </c>
    </row>
    <row r="106" spans="2:112" ht="23.25">
      <c r="BT106" s="69"/>
      <c r="BU106" s="52" t="s">
        <v>302</v>
      </c>
      <c r="BV106" s="69"/>
      <c r="BW106" s="52" t="s">
        <v>114</v>
      </c>
      <c r="BX106" s="52" t="s">
        <v>115</v>
      </c>
      <c r="BY106" s="54"/>
      <c r="BZ106" s="52"/>
      <c r="CA106" s="52"/>
      <c r="CB106" s="52"/>
      <c r="CC106" s="52"/>
      <c r="CD106" s="52"/>
      <c r="CE106" s="52"/>
      <c r="CF106" s="53"/>
      <c r="CG106" s="53"/>
      <c r="CH106" s="53"/>
      <c r="CI106" s="52" t="s">
        <v>299</v>
      </c>
      <c r="CJ106" s="52" t="s">
        <v>299</v>
      </c>
      <c r="CK106" s="52" t="s">
        <v>299</v>
      </c>
      <c r="CL106" s="52" t="s">
        <v>299</v>
      </c>
      <c r="CM106" s="52" t="s">
        <v>299</v>
      </c>
      <c r="CN106" s="52" t="s">
        <v>299</v>
      </c>
      <c r="CO106" s="52"/>
      <c r="CP106" s="52"/>
      <c r="CQ106" s="52"/>
      <c r="CR106" s="66"/>
      <c r="CS106" s="53">
        <f>IF(BZ106="X",$DH106/COUNTA($BZ106:$CQ106),0) +  IF(CA106="X",$DH106/COUNTA($BZ106:$CQ106),0)</f>
        <v>0</v>
      </c>
      <c r="CT106" s="53">
        <f>IF(CB106="X",$DH106/COUNTA($BZ106:$CQ106),0) +  IF(CC106="X",$DH106/COUNTA($BZ106:$CQ106),0)</f>
        <v>0</v>
      </c>
      <c r="CU106" s="53">
        <f>IF(CD106="X",$DH106/COUNTA($BZ106:$CQ106),0) +  IF(CE106="X",$DH106/COUNTA($BZ106:$CQ106),0)</f>
        <v>0</v>
      </c>
      <c r="CV106" s="53">
        <f>IF(CF106="X",$DH106/COUNTA($BZ106:$CQ106),0) +  IF(CG106="X",$DH106/COUNTA($BZ106:$CQ106),0)</f>
        <v>0</v>
      </c>
      <c r="CW106" s="53">
        <f>IF(CH106="X",$DH106/COUNTA($BZ106:$CQ106),0) +  IF(CI106="X",$DH106/COUNTA($BZ106:$CQ106),0)</f>
        <v>0</v>
      </c>
      <c r="CX106" s="53">
        <f>IF(CJ106="X",$DH106/COUNTA($BZ106:$CQ106),0) +  IF(CK106="X",$DH106/COUNTA($BZ106:$CQ106),0)</f>
        <v>0</v>
      </c>
      <c r="CY106" s="53">
        <f>IF(CL106="X",$DH106/COUNTA($BZ106:$CQ106),0) +  IF(CM106="X",$DH106/COUNTA($BZ106:$CQ106),0)</f>
        <v>0</v>
      </c>
      <c r="CZ106" s="53">
        <f>IF(CN106="X",$DH106/COUNTA($BZ106:$CQ106),0) +  IF(CO106="X",$DH106/COUNTA($BZ106:$CQ106),0)</f>
        <v>0</v>
      </c>
      <c r="DA106" s="53">
        <f>IF(CP106="X",$DH106/COUNTA($BZ106:$CQ106),0) +  IF(CQ106="X",$DH106/COUNTA($BZ106:$CQ106),0)</f>
        <v>0</v>
      </c>
      <c r="DB106" s="67">
        <f>SUM(CS106:DA106)</f>
        <v>0</v>
      </c>
      <c r="DC106" s="57"/>
      <c r="DE106" s="66"/>
      <c r="DF106" s="106">
        <f t="shared" si="16"/>
        <v>0</v>
      </c>
      <c r="DG106" s="66"/>
      <c r="DH106" s="104">
        <f>DF106*UniPerugia!$B$4</f>
        <v>0</v>
      </c>
    </row>
    <row r="107" spans="2:112" ht="23.25">
      <c r="BT107" s="69"/>
      <c r="BU107" s="52" t="s">
        <v>303</v>
      </c>
      <c r="BV107" s="69"/>
      <c r="BW107" s="52" t="s">
        <v>114</v>
      </c>
      <c r="BX107" s="52" t="s">
        <v>115</v>
      </c>
      <c r="BY107" s="54"/>
      <c r="BZ107" s="52"/>
      <c r="CA107" s="52"/>
      <c r="CB107" s="52"/>
      <c r="CC107" s="52"/>
      <c r="CD107" s="52"/>
      <c r="CE107" s="52"/>
      <c r="CF107" s="53"/>
      <c r="CG107" s="53"/>
      <c r="CH107" s="53"/>
      <c r="CI107" s="52" t="s">
        <v>299</v>
      </c>
      <c r="CJ107" s="52" t="s">
        <v>299</v>
      </c>
      <c r="CK107" s="52" t="s">
        <v>299</v>
      </c>
      <c r="CL107" s="52" t="s">
        <v>299</v>
      </c>
      <c r="CM107" s="52" t="s">
        <v>299</v>
      </c>
      <c r="CN107" s="52" t="s">
        <v>299</v>
      </c>
      <c r="CO107" s="52"/>
      <c r="CP107" s="52"/>
      <c r="CQ107" s="52"/>
      <c r="CR107" s="66"/>
      <c r="CS107" s="53">
        <f>IF(BZ107="X",$DH107/COUNTA($BZ107:$CQ107),0) +  IF(CA107="X",$DH107/COUNTA($BZ107:$CQ107),0)</f>
        <v>0</v>
      </c>
      <c r="CT107" s="53">
        <f>IF(CB107="X",$DH107/COUNTA($BZ107:$CQ107),0) +  IF(CC107="X",$DH107/COUNTA($BZ107:$CQ107),0)</f>
        <v>0</v>
      </c>
      <c r="CU107" s="53">
        <f>IF(CD107="X",$DH107/COUNTA($BZ107:$CQ107),0) +  IF(CE107="X",$DH107/COUNTA($BZ107:$CQ107),0)</f>
        <v>0</v>
      </c>
      <c r="CV107" s="53">
        <f>IF(CF107="X",$DH107/COUNTA($BZ107:$CQ107),0) +  IF(CG107="X",$DH107/COUNTA($BZ107:$CQ107),0)</f>
        <v>0</v>
      </c>
      <c r="CW107" s="53">
        <f>IF(CH107="X",$DH107/COUNTA($BZ107:$CQ107),0) +  IF(CI107="X",$DH107/COUNTA($BZ107:$CQ107),0)</f>
        <v>0</v>
      </c>
      <c r="CX107" s="53">
        <f>IF(CJ107="X",$DH107/COUNTA($BZ107:$CQ107),0) +  IF(CK107="X",$DH107/COUNTA($BZ107:$CQ107),0)</f>
        <v>0</v>
      </c>
      <c r="CY107" s="53">
        <f>IF(CL107="X",$DH107/COUNTA($BZ107:$CQ107),0) +  IF(CM107="X",$DH107/COUNTA($BZ107:$CQ107),0)</f>
        <v>0</v>
      </c>
      <c r="CZ107" s="53">
        <f>IF(CN107="X",$DH107/COUNTA($BZ107:$CQ107),0) +  IF(CO107="X",$DH107/COUNTA($BZ107:$CQ107),0)</f>
        <v>0</v>
      </c>
      <c r="DA107" s="53">
        <f>IF(CP107="X",$DH107/COUNTA($BZ107:$CQ107),0) +  IF(CQ107="X",$DH107/COUNTA($BZ107:$CQ107),0)</f>
        <v>0</v>
      </c>
      <c r="DB107" s="67">
        <f>SUM(CS107:DA107)</f>
        <v>0</v>
      </c>
      <c r="DC107" s="57"/>
      <c r="DE107" s="66"/>
      <c r="DF107" s="106">
        <f t="shared" si="16"/>
        <v>0</v>
      </c>
      <c r="DG107" s="66"/>
      <c r="DH107" s="104">
        <f>DF107*UniPerugia!$B$4</f>
        <v>0</v>
      </c>
    </row>
    <row r="108" spans="2:112" ht="23.25">
      <c r="BT108" s="69"/>
      <c r="BU108" s="52" t="s">
        <v>304</v>
      </c>
      <c r="BV108" s="69"/>
      <c r="BW108" s="52" t="s">
        <v>114</v>
      </c>
      <c r="BX108" s="52" t="s">
        <v>115</v>
      </c>
      <c r="BY108" s="54"/>
      <c r="BZ108" s="52"/>
      <c r="CA108" s="52"/>
      <c r="CB108" s="52"/>
      <c r="CC108" s="52"/>
      <c r="CD108" s="52"/>
      <c r="CE108" s="52"/>
      <c r="CF108" s="53"/>
      <c r="CG108" s="53"/>
      <c r="CH108" s="53"/>
      <c r="CI108" s="52" t="s">
        <v>299</v>
      </c>
      <c r="CJ108" s="52" t="s">
        <v>299</v>
      </c>
      <c r="CK108" s="52" t="s">
        <v>299</v>
      </c>
      <c r="CL108" s="52" t="s">
        <v>299</v>
      </c>
      <c r="CM108" s="52" t="s">
        <v>299</v>
      </c>
      <c r="CN108" s="52" t="s">
        <v>299</v>
      </c>
      <c r="CO108" s="52"/>
      <c r="CP108" s="52"/>
      <c r="CQ108" s="52"/>
      <c r="CR108" s="66"/>
      <c r="CS108" s="53">
        <f>IF(BZ108="X",$DH108/COUNTA($BZ108:$CQ108),0) +  IF(CA108="X",$DH108/COUNTA($BZ108:$CQ108),0)</f>
        <v>0</v>
      </c>
      <c r="CT108" s="53">
        <f>IF(CB108="X",$DH108/COUNTA($BZ108:$CQ108),0) +  IF(CC108="X",$DH108/COUNTA($BZ108:$CQ108),0)</f>
        <v>0</v>
      </c>
      <c r="CU108" s="53">
        <f>IF(CD108="X",$DH108/COUNTA($BZ108:$CQ108),0) +  IF(CE108="X",$DH108/COUNTA($BZ108:$CQ108),0)</f>
        <v>0</v>
      </c>
      <c r="CV108" s="53">
        <f>IF(CF108="X",$DH108/COUNTA($BZ108:$CQ108),0) +  IF(CG108="X",$DH108/COUNTA($BZ108:$CQ108),0)</f>
        <v>0</v>
      </c>
      <c r="CW108" s="53">
        <f>IF(CH108="X",$DH108/COUNTA($BZ108:$CQ108),0) +  IF(CI108="X",$DH108/COUNTA($BZ108:$CQ108),0)</f>
        <v>0</v>
      </c>
      <c r="CX108" s="53">
        <f>IF(CJ108="X",$DH108/COUNTA($BZ108:$CQ108),0) +  IF(CK108="X",$DH108/COUNTA($BZ108:$CQ108),0)</f>
        <v>0</v>
      </c>
      <c r="CY108" s="53">
        <f>IF(CL108="X",$DH108/COUNTA($BZ108:$CQ108),0) +  IF(CM108="X",$DH108/COUNTA($BZ108:$CQ108),0)</f>
        <v>0</v>
      </c>
      <c r="CZ108" s="53">
        <f>IF(CN108="X",$DH108/COUNTA($BZ108:$CQ108),0) +  IF(CO108="X",$DH108/COUNTA($BZ108:$CQ108),0)</f>
        <v>0</v>
      </c>
      <c r="DA108" s="53">
        <f>IF(CP108="X",$DH108/COUNTA($BZ108:$CQ108),0) +  IF(CQ108="X",$DH108/COUNTA($BZ108:$CQ108),0)</f>
        <v>0</v>
      </c>
      <c r="DB108" s="67">
        <f>SUM(CS108:DA108)</f>
        <v>0</v>
      </c>
      <c r="DC108" s="57"/>
      <c r="DE108" s="66"/>
      <c r="DF108" s="106">
        <f t="shared" si="16"/>
        <v>0</v>
      </c>
      <c r="DG108" s="66"/>
      <c r="DH108" s="104">
        <f>DF108*UniPerugia!$B$4</f>
        <v>0</v>
      </c>
    </row>
    <row r="109" spans="2:112" ht="23.25">
      <c r="BT109" s="69"/>
      <c r="BU109" s="52"/>
      <c r="BV109" s="69"/>
      <c r="BW109" s="52"/>
      <c r="BX109" s="52"/>
      <c r="BY109" s="54"/>
      <c r="BZ109" s="52"/>
      <c r="CA109" s="52"/>
      <c r="CB109" s="52"/>
      <c r="CC109" s="52"/>
      <c r="CD109" s="52"/>
      <c r="CE109" s="52"/>
      <c r="CF109" s="53"/>
      <c r="CG109" s="53"/>
      <c r="CH109" s="53"/>
      <c r="CI109" s="52"/>
      <c r="CJ109" s="52"/>
      <c r="CK109" s="52"/>
      <c r="CL109" s="52"/>
      <c r="CM109" s="52"/>
      <c r="CN109" s="52"/>
      <c r="CO109" s="52"/>
      <c r="CP109" s="52"/>
      <c r="CQ109" s="52"/>
      <c r="CR109" s="66"/>
      <c r="CS109" s="53">
        <f>IF(BZ109="X",$DH109/COUNTA($BZ109:$CQ109),0) +  IF(CA109="X",$DH109/COUNTA($BZ109:$CQ109),0)</f>
        <v>0</v>
      </c>
      <c r="CT109" s="53">
        <f>IF(CB109="X",$DH109/COUNTA($BZ109:$CQ109),0) +  IF(CC109="X",$DH109/COUNTA($BZ109:$CQ109),0)</f>
        <v>0</v>
      </c>
      <c r="CU109" s="53">
        <f>IF(CD109="X",$DH109/COUNTA($BZ109:$CQ109),0) +  IF(CE109="X",$DH109/COUNTA($BZ109:$CQ109),0)</f>
        <v>0</v>
      </c>
      <c r="CV109" s="53">
        <f>IF(CF109="X",$DH109/COUNTA($BZ109:$CQ109),0) +  IF(CG109="X",$DH109/COUNTA($BZ109:$CQ109),0)</f>
        <v>0</v>
      </c>
      <c r="CW109" s="53">
        <f>IF(CH109="X",$DH109/COUNTA($BZ109:$CQ109),0) +  IF(CI109="X",$DH109/COUNTA($BZ109:$CQ109),0)</f>
        <v>0</v>
      </c>
      <c r="CX109" s="53">
        <f>IF(CJ109="X",$DH109/COUNTA($BZ109:$CQ109),0) +  IF(CK109="X",$DH109/COUNTA($BZ109:$CQ109),0)</f>
        <v>0</v>
      </c>
      <c r="CY109" s="53">
        <f>IF(CL109="X",$DH109/COUNTA($BZ109:$CQ109),0) +  IF(CM109="X",$DH109/COUNTA($BZ109:$CQ109),0)</f>
        <v>0</v>
      </c>
      <c r="CZ109" s="53">
        <f>IF(CN109="X",$DH109/COUNTA($BZ109:$CQ109),0) +  IF(CO109="X",$DH109/COUNTA($BZ109:$CQ109),0)</f>
        <v>0</v>
      </c>
      <c r="DA109" s="53">
        <f>IF(CP109="X",$DH109/COUNTA($BZ109:$CQ109),0) +  IF(CQ109="X",$DH109/COUNTA($BZ109:$CQ109),0)</f>
        <v>0</v>
      </c>
      <c r="DB109" s="67">
        <f>SUM(CS109:DA109)</f>
        <v>0</v>
      </c>
      <c r="DC109" s="57"/>
      <c r="DE109" s="66"/>
      <c r="DF109" s="106">
        <f t="shared" si="16"/>
        <v>0</v>
      </c>
      <c r="DG109" s="66"/>
      <c r="DH109" s="104">
        <f>DF109*UniPerugia!$B$4</f>
        <v>0</v>
      </c>
    </row>
    <row r="110" spans="2:112" ht="23.25">
      <c r="BT110" s="79" t="s">
        <v>305</v>
      </c>
      <c r="BU110" s="53"/>
      <c r="BV110" s="65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53">
        <f>IF(BZ110="X",$DH110/COUNTA($BZ110:$CQ110),0) +  IF(CA110="X",$DH110/COUNTA($BZ110:$CQ110),0)</f>
        <v>0</v>
      </c>
      <c r="CT110" s="53">
        <f>IF(CB110="X",$DH110/COUNTA($BZ110:$CQ110),0) +  IF(CC110="X",$DH110/COUNTA($BZ110:$CQ110),0)</f>
        <v>0</v>
      </c>
      <c r="CU110" s="53">
        <f>IF(CD110="X",$DH110/COUNTA($BZ110:$CQ110),0) +  IF(CE110="X",$DH110/COUNTA($BZ110:$CQ110),0)</f>
        <v>0</v>
      </c>
      <c r="CV110" s="53">
        <f>IF(CF110="X",$DH110/COUNTA($BZ110:$CQ110),0) +  IF(CG110="X",$DH110/COUNTA($BZ110:$CQ110),0)</f>
        <v>0</v>
      </c>
      <c r="CW110" s="53">
        <f>IF(CH110="X",$DH110/COUNTA($BZ110:$CQ110),0) +  IF(CI110="X",$DH110/COUNTA($BZ110:$CQ110),0)</f>
        <v>0</v>
      </c>
      <c r="CX110" s="53">
        <f>IF(CJ110="X",$DH110/COUNTA($BZ110:$CQ110),0) +  IF(CK110="X",$DH110/COUNTA($BZ110:$CQ110),0)</f>
        <v>0</v>
      </c>
      <c r="CY110" s="53">
        <f>IF(CL110="X",$DH110/COUNTA($BZ110:$CQ110),0) +  IF(CM110="X",$DH110/COUNTA($BZ110:$CQ110),0)</f>
        <v>0</v>
      </c>
      <c r="CZ110" s="53">
        <f>IF(CN110="X",$DH110/COUNTA($BZ110:$CQ110),0) +  IF(CO110="X",$DH110/COUNTA($BZ110:$CQ110),0)</f>
        <v>0</v>
      </c>
      <c r="DA110" s="53">
        <f>IF(CP110="X",$DH110/COUNTA($BZ110:$CQ110),0) +  IF(CQ110="X",$DH110/COUNTA($BZ110:$CQ110),0)</f>
        <v>0</v>
      </c>
      <c r="DB110" s="67">
        <f>SUM(CS110:DA110)</f>
        <v>0</v>
      </c>
      <c r="DC110" s="77"/>
      <c r="DD110" s="104"/>
      <c r="DE110" s="64"/>
      <c r="DF110" s="104">
        <f t="shared" ref="DF110" si="17">SUM(DF111:DF116)</f>
        <v>0</v>
      </c>
      <c r="DG110" s="66"/>
      <c r="DH110" s="104">
        <f>DF110*UniPerugia!$B$4</f>
        <v>0</v>
      </c>
    </row>
    <row r="111" spans="2:112" ht="23.25">
      <c r="BT111" s="69"/>
      <c r="BU111" s="52" t="s">
        <v>306</v>
      </c>
      <c r="BV111" s="69"/>
      <c r="BW111" s="52" t="s">
        <v>114</v>
      </c>
      <c r="BX111" s="52" t="s">
        <v>307</v>
      </c>
      <c r="BY111" s="54"/>
      <c r="BZ111" s="52"/>
      <c r="CA111" s="52"/>
      <c r="CB111" s="52"/>
      <c r="CC111" s="52"/>
      <c r="CD111" s="52"/>
      <c r="CE111" s="52"/>
      <c r="CF111" s="52" t="s">
        <v>122</v>
      </c>
      <c r="CG111" s="52" t="s">
        <v>122</v>
      </c>
      <c r="CH111" s="52" t="s">
        <v>122</v>
      </c>
      <c r="CI111" s="52"/>
      <c r="CJ111" s="52"/>
      <c r="CK111" s="52"/>
      <c r="CL111" s="52"/>
      <c r="CM111" s="52"/>
      <c r="CN111" s="52"/>
      <c r="CO111" s="52"/>
      <c r="CP111" s="52"/>
      <c r="CQ111" s="52"/>
      <c r="CR111" s="66"/>
      <c r="CS111" s="53">
        <f>IF(BZ111="X",$DH111/COUNTA($BZ111:$CQ111),0) +  IF(CA111="X",$DH111/COUNTA($BZ111:$CQ111),0)</f>
        <v>0</v>
      </c>
      <c r="CT111" s="53">
        <f>IF(CB111="X",$DH111/COUNTA($BZ111:$CQ111),0) +  IF(CC111="X",$DH111/COUNTA($BZ111:$CQ111),0)</f>
        <v>0</v>
      </c>
      <c r="CU111" s="53">
        <f>IF(CD111="X",$DH111/COUNTA($BZ111:$CQ111),0) +  IF(CE111="X",$DH111/COUNTA($BZ111:$CQ111),0)</f>
        <v>0</v>
      </c>
      <c r="CV111" s="53">
        <f>IF(CF111="X",$DH111/COUNTA($BZ111:$CQ111),0) +  IF(CG111="X",$DH111/COUNTA($BZ111:$CQ111),0)</f>
        <v>0</v>
      </c>
      <c r="CW111" s="53">
        <f>IF(CH111="X",$DH111/COUNTA($BZ111:$CQ111),0) +  IF(CI111="X",$DH111/COUNTA($BZ111:$CQ111),0)</f>
        <v>0</v>
      </c>
      <c r="CX111" s="53">
        <f>IF(CJ111="X",$DH111/COUNTA($BZ111:$CQ111),0) +  IF(CK111="X",$DH111/COUNTA($BZ111:$CQ111),0)</f>
        <v>0</v>
      </c>
      <c r="CY111" s="53">
        <f>IF(CL111="X",$DH111/COUNTA($BZ111:$CQ111),0) +  IF(CM111="X",$DH111/COUNTA($BZ111:$CQ111),0)</f>
        <v>0</v>
      </c>
      <c r="CZ111" s="53">
        <f>IF(CN111="X",$DH111/COUNTA($BZ111:$CQ111),0) +  IF(CO111="X",$DH111/COUNTA($BZ111:$CQ111),0)</f>
        <v>0</v>
      </c>
      <c r="DA111" s="53">
        <f>IF(CP111="X",$DH111/COUNTA($BZ111:$CQ111),0) +  IF(CQ111="X",$DH111/COUNTA($BZ111:$CQ111),0)</f>
        <v>0</v>
      </c>
      <c r="DB111" s="67">
        <f>SUM(CS111:DA111)</f>
        <v>0</v>
      </c>
      <c r="DC111" s="57"/>
      <c r="DE111" s="66"/>
      <c r="DF111" s="106">
        <f t="shared" ref="DF111:DF116" si="18">DD111/125</f>
        <v>0</v>
      </c>
      <c r="DG111" s="66"/>
      <c r="DH111" s="104">
        <f>DF111*UniPerugia!$B$4</f>
        <v>0</v>
      </c>
    </row>
    <row r="112" spans="2:112" ht="23.25">
      <c r="BT112" s="69"/>
      <c r="BU112" s="52" t="s">
        <v>308</v>
      </c>
      <c r="BV112" s="69"/>
      <c r="BW112" s="52" t="s">
        <v>114</v>
      </c>
      <c r="BX112" s="52" t="s">
        <v>307</v>
      </c>
      <c r="BY112" s="54"/>
      <c r="BZ112" s="52"/>
      <c r="CA112" s="52"/>
      <c r="CB112" s="52"/>
      <c r="CC112" s="52"/>
      <c r="CD112" s="52"/>
      <c r="CE112" s="52"/>
      <c r="CF112" s="52" t="s">
        <v>122</v>
      </c>
      <c r="CG112" s="52" t="s">
        <v>122</v>
      </c>
      <c r="CH112" s="52" t="s">
        <v>122</v>
      </c>
      <c r="CI112" s="52"/>
      <c r="CJ112" s="52"/>
      <c r="CK112" s="52"/>
      <c r="CL112" s="52"/>
      <c r="CM112" s="52"/>
      <c r="CN112" s="52"/>
      <c r="CO112" s="52"/>
      <c r="CP112" s="52"/>
      <c r="CQ112" s="52"/>
      <c r="CR112" s="66"/>
      <c r="CS112" s="53">
        <f>IF(BZ112="X",$DH112/COUNTA($BZ112:$CQ112),0) +  IF(CA112="X",$DH112/COUNTA($BZ112:$CQ112),0)</f>
        <v>0</v>
      </c>
      <c r="CT112" s="53">
        <f>IF(CB112="X",$DH112/COUNTA($BZ112:$CQ112),0) +  IF(CC112="X",$DH112/COUNTA($BZ112:$CQ112),0)</f>
        <v>0</v>
      </c>
      <c r="CU112" s="53">
        <f>IF(CD112="X",$DH112/COUNTA($BZ112:$CQ112),0) +  IF(CE112="X",$DH112/COUNTA($BZ112:$CQ112),0)</f>
        <v>0</v>
      </c>
      <c r="CV112" s="53">
        <f>IF(CF112="X",$DH112/COUNTA($BZ112:$CQ112),0) +  IF(CG112="X",$DH112/COUNTA($BZ112:$CQ112),0)</f>
        <v>0</v>
      </c>
      <c r="CW112" s="53">
        <f>IF(CH112="X",$DH112/COUNTA($BZ112:$CQ112),0) +  IF(CI112="X",$DH112/COUNTA($BZ112:$CQ112),0)</f>
        <v>0</v>
      </c>
      <c r="CX112" s="53">
        <f>IF(CJ112="X",$DH112/COUNTA($BZ112:$CQ112),0) +  IF(CK112="X",$DH112/COUNTA($BZ112:$CQ112),0)</f>
        <v>0</v>
      </c>
      <c r="CY112" s="53">
        <f>IF(CL112="X",$DH112/COUNTA($BZ112:$CQ112),0) +  IF(CM112="X",$DH112/COUNTA($BZ112:$CQ112),0)</f>
        <v>0</v>
      </c>
      <c r="CZ112" s="53">
        <f>IF(CN112="X",$DH112/COUNTA($BZ112:$CQ112),0) +  IF(CO112="X",$DH112/COUNTA($BZ112:$CQ112),0)</f>
        <v>0</v>
      </c>
      <c r="DA112" s="53">
        <f>IF(CP112="X",$DH112/COUNTA($BZ112:$CQ112),0) +  IF(CQ112="X",$DH112/COUNTA($BZ112:$CQ112),0)</f>
        <v>0</v>
      </c>
      <c r="DB112" s="67">
        <f>SUM(CS112:DA112)</f>
        <v>0</v>
      </c>
      <c r="DC112" s="57"/>
      <c r="DE112" s="66"/>
      <c r="DF112" s="106">
        <f t="shared" si="18"/>
        <v>0</v>
      </c>
      <c r="DG112" s="66"/>
      <c r="DH112" s="104">
        <f>DF112*UniPerugia!$B$4</f>
        <v>0</v>
      </c>
    </row>
    <row r="113" spans="72:112" ht="23.25">
      <c r="BT113" s="69"/>
      <c r="BU113" s="52" t="s">
        <v>309</v>
      </c>
      <c r="BV113" s="69"/>
      <c r="BW113" s="52" t="s">
        <v>114</v>
      </c>
      <c r="BX113" s="52" t="s">
        <v>307</v>
      </c>
      <c r="BY113" s="54"/>
      <c r="BZ113" s="52"/>
      <c r="CA113" s="52"/>
      <c r="CB113" s="52"/>
      <c r="CC113" s="52"/>
      <c r="CD113" s="52"/>
      <c r="CE113" s="52"/>
      <c r="CF113" s="53"/>
      <c r="CG113" s="53"/>
      <c r="CH113" s="53"/>
      <c r="CI113" s="52" t="s">
        <v>122</v>
      </c>
      <c r="CJ113" s="52" t="s">
        <v>122</v>
      </c>
      <c r="CK113" s="52" t="s">
        <v>122</v>
      </c>
      <c r="CL113" s="52"/>
      <c r="CM113" s="52"/>
      <c r="CN113" s="52"/>
      <c r="CO113" s="52"/>
      <c r="CP113" s="52"/>
      <c r="CQ113" s="52"/>
      <c r="CR113" s="66"/>
      <c r="CS113" s="53">
        <f>IF(BZ113="X",$DH113/COUNTA($BZ113:$CQ113),0) +  IF(CA113="X",$DH113/COUNTA($BZ113:$CQ113),0)</f>
        <v>0</v>
      </c>
      <c r="CT113" s="53">
        <f>IF(CB113="X",$DH113/COUNTA($BZ113:$CQ113),0) +  IF(CC113="X",$DH113/COUNTA($BZ113:$CQ113),0)</f>
        <v>0</v>
      </c>
      <c r="CU113" s="53">
        <f>IF(CD113="X",$DH113/COUNTA($BZ113:$CQ113),0) +  IF(CE113="X",$DH113/COUNTA($BZ113:$CQ113),0)</f>
        <v>0</v>
      </c>
      <c r="CV113" s="53">
        <f>IF(CF113="X",$DH113/COUNTA($BZ113:$CQ113),0) +  IF(CG113="X",$DH113/COUNTA($BZ113:$CQ113),0)</f>
        <v>0</v>
      </c>
      <c r="CW113" s="53">
        <f>IF(CH113="X",$DH113/COUNTA($BZ113:$CQ113),0) +  IF(CI113="X",$DH113/COUNTA($BZ113:$CQ113),0)</f>
        <v>0</v>
      </c>
      <c r="CX113" s="53">
        <f>IF(CJ113="X",$DH113/COUNTA($BZ113:$CQ113),0) +  IF(CK113="X",$DH113/COUNTA($BZ113:$CQ113),0)</f>
        <v>0</v>
      </c>
      <c r="CY113" s="53">
        <f>IF(CL113="X",$DH113/COUNTA($BZ113:$CQ113),0) +  IF(CM113="X",$DH113/COUNTA($BZ113:$CQ113),0)</f>
        <v>0</v>
      </c>
      <c r="CZ113" s="53">
        <f>IF(CN113="X",$DH113/COUNTA($BZ113:$CQ113),0) +  IF(CO113="X",$DH113/COUNTA($BZ113:$CQ113),0)</f>
        <v>0</v>
      </c>
      <c r="DA113" s="53">
        <f>IF(CP113="X",$DH113/COUNTA($BZ113:$CQ113),0) +  IF(CQ113="X",$DH113/COUNTA($BZ113:$CQ113),0)</f>
        <v>0</v>
      </c>
      <c r="DB113" s="67">
        <f>SUM(CS113:DA113)</f>
        <v>0</v>
      </c>
      <c r="DC113" s="57"/>
      <c r="DE113" s="66"/>
      <c r="DF113" s="106">
        <f t="shared" si="18"/>
        <v>0</v>
      </c>
      <c r="DG113" s="66"/>
      <c r="DH113" s="104">
        <f>DF113*UniPerugia!$B$4</f>
        <v>0</v>
      </c>
    </row>
    <row r="114" spans="72:112" ht="23.25">
      <c r="BT114" s="69"/>
      <c r="BU114" s="52" t="s">
        <v>310</v>
      </c>
      <c r="BV114" s="69"/>
      <c r="BW114" s="52" t="s">
        <v>114</v>
      </c>
      <c r="BX114" s="52" t="s">
        <v>307</v>
      </c>
      <c r="BY114" s="54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 t="s">
        <v>122</v>
      </c>
      <c r="CJ114" s="52" t="s">
        <v>122</v>
      </c>
      <c r="CK114" s="52" t="s">
        <v>122</v>
      </c>
      <c r="CL114" s="52"/>
      <c r="CM114" s="52"/>
      <c r="CN114" s="52"/>
      <c r="CO114" s="52"/>
      <c r="CP114" s="52"/>
      <c r="CQ114" s="52"/>
      <c r="CR114" s="66"/>
      <c r="CS114" s="53">
        <f>IF(BZ114="X",$DH114/COUNTA($BZ114:$CQ114),0) +  IF(CA114="X",$DH114/COUNTA($BZ114:$CQ114),0)</f>
        <v>0</v>
      </c>
      <c r="CT114" s="53">
        <f>IF(CB114="X",$DH114/COUNTA($BZ114:$CQ114),0) +  IF(CC114="X",$DH114/COUNTA($BZ114:$CQ114),0)</f>
        <v>0</v>
      </c>
      <c r="CU114" s="53">
        <f>IF(CD114="X",$DH114/COUNTA($BZ114:$CQ114),0) +  IF(CE114="X",$DH114/COUNTA($BZ114:$CQ114),0)</f>
        <v>0</v>
      </c>
      <c r="CV114" s="53">
        <f>IF(CF114="X",$DH114/COUNTA($BZ114:$CQ114),0) +  IF(CG114="X",$DH114/COUNTA($BZ114:$CQ114),0)</f>
        <v>0</v>
      </c>
      <c r="CW114" s="53">
        <f>IF(CH114="X",$DH114/COUNTA($BZ114:$CQ114),0) +  IF(CI114="X",$DH114/COUNTA($BZ114:$CQ114),0)</f>
        <v>0</v>
      </c>
      <c r="CX114" s="53">
        <f>IF(CJ114="X",$DH114/COUNTA($BZ114:$CQ114),0) +  IF(CK114="X",$DH114/COUNTA($BZ114:$CQ114),0)</f>
        <v>0</v>
      </c>
      <c r="CY114" s="53">
        <f>IF(CL114="X",$DH114/COUNTA($BZ114:$CQ114),0) +  IF(CM114="X",$DH114/COUNTA($BZ114:$CQ114),0)</f>
        <v>0</v>
      </c>
      <c r="CZ114" s="53">
        <f>IF(CN114="X",$DH114/COUNTA($BZ114:$CQ114),0) +  IF(CO114="X",$DH114/COUNTA($BZ114:$CQ114),0)</f>
        <v>0</v>
      </c>
      <c r="DA114" s="53">
        <f>IF(CP114="X",$DH114/COUNTA($BZ114:$CQ114),0) +  IF(CQ114="X",$DH114/COUNTA($BZ114:$CQ114),0)</f>
        <v>0</v>
      </c>
      <c r="DB114" s="67">
        <f>SUM(CS114:DA114)</f>
        <v>0</v>
      </c>
      <c r="DC114" s="57"/>
      <c r="DE114" s="66"/>
      <c r="DF114" s="106">
        <f t="shared" si="18"/>
        <v>0</v>
      </c>
      <c r="DG114" s="66"/>
      <c r="DH114" s="104">
        <f>DF114*UniPerugia!$B$4</f>
        <v>0</v>
      </c>
    </row>
    <row r="115" spans="72:112" ht="23.25">
      <c r="BT115" s="69"/>
      <c r="BU115" s="52" t="s">
        <v>311</v>
      </c>
      <c r="BV115" s="69"/>
      <c r="BW115" s="52" t="s">
        <v>114</v>
      </c>
      <c r="BX115" s="52" t="s">
        <v>307</v>
      </c>
      <c r="BY115" s="54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 t="s">
        <v>122</v>
      </c>
      <c r="CM115" s="52" t="s">
        <v>122</v>
      </c>
      <c r="CN115" s="52" t="s">
        <v>122</v>
      </c>
      <c r="CO115" s="52"/>
      <c r="CP115" s="52"/>
      <c r="CQ115" s="52"/>
      <c r="CR115" s="66"/>
      <c r="CS115" s="53">
        <f>IF(BZ115="X",$DH115/COUNTA($BZ115:$CQ115),0) +  IF(CA115="X",$DH115/COUNTA($BZ115:$CQ115),0)</f>
        <v>0</v>
      </c>
      <c r="CT115" s="53">
        <f>IF(CB115="X",$DH115/COUNTA($BZ115:$CQ115),0) +  IF(CC115="X",$DH115/COUNTA($BZ115:$CQ115),0)</f>
        <v>0</v>
      </c>
      <c r="CU115" s="53">
        <f>IF(CD115="X",$DH115/COUNTA($BZ115:$CQ115),0) +  IF(CE115="X",$DH115/COUNTA($BZ115:$CQ115),0)</f>
        <v>0</v>
      </c>
      <c r="CV115" s="53">
        <f>IF(CF115="X",$DH115/COUNTA($BZ115:$CQ115),0) +  IF(CG115="X",$DH115/COUNTA($BZ115:$CQ115),0)</f>
        <v>0</v>
      </c>
      <c r="CW115" s="53">
        <f>IF(CH115="X",$DH115/COUNTA($BZ115:$CQ115),0) +  IF(CI115="X",$DH115/COUNTA($BZ115:$CQ115),0)</f>
        <v>0</v>
      </c>
      <c r="CX115" s="53">
        <f>IF(CJ115="X",$DH115/COUNTA($BZ115:$CQ115),0) +  IF(CK115="X",$DH115/COUNTA($BZ115:$CQ115),0)</f>
        <v>0</v>
      </c>
      <c r="CY115" s="53">
        <f>IF(CL115="X",$DH115/COUNTA($BZ115:$CQ115),0) +  IF(CM115="X",$DH115/COUNTA($BZ115:$CQ115),0)</f>
        <v>0</v>
      </c>
      <c r="CZ115" s="53">
        <f>IF(CN115="X",$DH115/COUNTA($BZ115:$CQ115),0) +  IF(CO115="X",$DH115/COUNTA($BZ115:$CQ115),0)</f>
        <v>0</v>
      </c>
      <c r="DA115" s="53">
        <f>IF(CP115="X",$DH115/COUNTA($BZ115:$CQ115),0) +  IF(CQ115="X",$DH115/COUNTA($BZ115:$CQ115),0)</f>
        <v>0</v>
      </c>
      <c r="DB115" s="67">
        <f>SUM(CS115:DA115)</f>
        <v>0</v>
      </c>
      <c r="DC115" s="57"/>
      <c r="DE115" s="66"/>
      <c r="DF115" s="106">
        <f t="shared" si="18"/>
        <v>0</v>
      </c>
      <c r="DG115" s="66"/>
      <c r="DH115" s="104">
        <f>DF115*UniPerugia!$B$4</f>
        <v>0</v>
      </c>
    </row>
    <row r="116" spans="72:112" ht="23.25">
      <c r="BT116" s="69"/>
      <c r="BU116" s="52" t="s">
        <v>312</v>
      </c>
      <c r="BV116" s="69"/>
      <c r="BW116" s="52" t="s">
        <v>114</v>
      </c>
      <c r="BX116" s="52" t="s">
        <v>307</v>
      </c>
      <c r="BY116" s="54"/>
      <c r="BZ116" s="52"/>
      <c r="CA116" s="52"/>
      <c r="CB116" s="52"/>
      <c r="CC116" s="52"/>
      <c r="CD116" s="52"/>
      <c r="CE116" s="52"/>
      <c r="CF116" s="53"/>
      <c r="CG116" s="53"/>
      <c r="CH116" s="53"/>
      <c r="CI116" s="52"/>
      <c r="CJ116" s="52"/>
      <c r="CK116" s="52"/>
      <c r="CL116" s="52" t="s">
        <v>122</v>
      </c>
      <c r="CM116" s="52" t="s">
        <v>122</v>
      </c>
      <c r="CN116" s="52" t="s">
        <v>122</v>
      </c>
      <c r="CO116" s="52"/>
      <c r="CP116" s="52"/>
      <c r="CQ116" s="52"/>
      <c r="CR116" s="66"/>
      <c r="CS116" s="53">
        <f>IF(BZ116="X",$DH116/COUNTA($BZ116:$CQ116),0) +  IF(CA116="X",$DH116/COUNTA($BZ116:$CQ116),0)</f>
        <v>0</v>
      </c>
      <c r="CT116" s="53">
        <f>IF(CB116="X",$DH116/COUNTA($BZ116:$CQ116),0) +  IF(CC116="X",$DH116/COUNTA($BZ116:$CQ116),0)</f>
        <v>0</v>
      </c>
      <c r="CU116" s="53">
        <f>IF(CD116="X",$DH116/COUNTA($BZ116:$CQ116),0) +  IF(CE116="X",$DH116/COUNTA($BZ116:$CQ116),0)</f>
        <v>0</v>
      </c>
      <c r="CV116" s="53">
        <f>IF(CF116="X",$DH116/COUNTA($BZ116:$CQ116),0) +  IF(CG116="X",$DH116/COUNTA($BZ116:$CQ116),0)</f>
        <v>0</v>
      </c>
      <c r="CW116" s="53">
        <f>IF(CH116="X",$DH116/COUNTA($BZ116:$CQ116),0) +  IF(CI116="X",$DH116/COUNTA($BZ116:$CQ116),0)</f>
        <v>0</v>
      </c>
      <c r="CX116" s="53">
        <f>IF(CJ116="X",$DH116/COUNTA($BZ116:$CQ116),0) +  IF(CK116="X",$DH116/COUNTA($BZ116:$CQ116),0)</f>
        <v>0</v>
      </c>
      <c r="CY116" s="53">
        <f>IF(CL116="X",$DH116/COUNTA($BZ116:$CQ116),0) +  IF(CM116="X",$DH116/COUNTA($BZ116:$CQ116),0)</f>
        <v>0</v>
      </c>
      <c r="CZ116" s="53">
        <f>IF(CN116="X",$DH116/COUNTA($BZ116:$CQ116),0) +  IF(CO116="X",$DH116/COUNTA($BZ116:$CQ116),0)</f>
        <v>0</v>
      </c>
      <c r="DA116" s="53">
        <f>IF(CP116="X",$DH116/COUNTA($BZ116:$CQ116),0) +  IF(CQ116="X",$DH116/COUNTA($BZ116:$CQ116),0)</f>
        <v>0</v>
      </c>
      <c r="DB116" s="67">
        <f>SUM(CS116:DA116)</f>
        <v>0</v>
      </c>
      <c r="DC116" s="57"/>
      <c r="DE116" s="66"/>
      <c r="DF116" s="106">
        <f t="shared" si="18"/>
        <v>0</v>
      </c>
      <c r="DG116" s="66"/>
      <c r="DH116" s="104">
        <f>DF116*UniPerugia!$B$4</f>
        <v>0</v>
      </c>
    </row>
    <row r="117" spans="72:112" ht="23.25">
      <c r="BT117" s="79" t="s">
        <v>313</v>
      </c>
      <c r="BU117" s="53"/>
      <c r="BV117" s="65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53">
        <f>IF(BZ117="X",$DH117/COUNTA($BZ117:$CQ117),0) +  IF(CA117="X",$DH117/COUNTA($BZ117:$CQ117),0)</f>
        <v>0</v>
      </c>
      <c r="CT117" s="53">
        <f>IF(CB117="X",$DH117/COUNTA($BZ117:$CQ117),0) +  IF(CC117="X",$DH117/COUNTA($BZ117:$CQ117),0)</f>
        <v>0</v>
      </c>
      <c r="CU117" s="53">
        <f>IF(CD117="X",$DH117/COUNTA($BZ117:$CQ117),0) +  IF(CE117="X",$DH117/COUNTA($BZ117:$CQ117),0)</f>
        <v>0</v>
      </c>
      <c r="CV117" s="53">
        <f>IF(CF117="X",$DH117/COUNTA($BZ117:$CQ117),0) +  IF(CG117="X",$DH117/COUNTA($BZ117:$CQ117),0)</f>
        <v>0</v>
      </c>
      <c r="CW117" s="53">
        <f>IF(CH117="X",$DH117/COUNTA($BZ117:$CQ117),0) +  IF(CI117="X",$DH117/COUNTA($BZ117:$CQ117),0)</f>
        <v>0</v>
      </c>
      <c r="CX117" s="53">
        <f>IF(CJ117="X",$DH117/COUNTA($BZ117:$CQ117),0) +  IF(CK117="X",$DH117/COUNTA($BZ117:$CQ117),0)</f>
        <v>0</v>
      </c>
      <c r="CY117" s="53">
        <f>IF(CL117="X",$DH117/COUNTA($BZ117:$CQ117),0) +  IF(CM117="X",$DH117/COUNTA($BZ117:$CQ117),0)</f>
        <v>0</v>
      </c>
      <c r="CZ117" s="53">
        <f>IF(CN117="X",$DH117/COUNTA($BZ117:$CQ117),0) +  IF(CO117="X",$DH117/COUNTA($BZ117:$CQ117),0)</f>
        <v>0</v>
      </c>
      <c r="DA117" s="53">
        <f>IF(CP117="X",$DH117/COUNTA($BZ117:$CQ117),0) +  IF(CQ117="X",$DH117/COUNTA($BZ117:$CQ117),0)</f>
        <v>0</v>
      </c>
      <c r="DB117" s="67">
        <f>SUM(CS117:DA117)</f>
        <v>0</v>
      </c>
      <c r="DC117" s="77"/>
      <c r="DD117" s="104"/>
      <c r="DE117" s="64"/>
      <c r="DF117" s="104">
        <f t="shared" ref="DF117" si="19">SUM(DF118:DF126)</f>
        <v>2.4000000000000004</v>
      </c>
      <c r="DG117" s="66"/>
      <c r="DH117" s="104">
        <f>DF117*UniPerugia!$B$4</f>
        <v>9628.224000000002</v>
      </c>
    </row>
    <row r="118" spans="72:112" ht="23.25">
      <c r="BT118" s="80" t="s">
        <v>314</v>
      </c>
      <c r="BU118" s="81" t="s">
        <v>315</v>
      </c>
      <c r="BV118" s="69"/>
      <c r="BW118" s="52" t="s">
        <v>114</v>
      </c>
      <c r="BX118" s="52" t="s">
        <v>316</v>
      </c>
      <c r="BY118" s="54"/>
      <c r="BZ118" s="52"/>
      <c r="CA118" s="52"/>
      <c r="CB118" s="52"/>
      <c r="CC118" s="52"/>
      <c r="CD118" s="52"/>
      <c r="CE118" s="52"/>
      <c r="CF118" s="52" t="s">
        <v>122</v>
      </c>
      <c r="CG118" s="52" t="s">
        <v>122</v>
      </c>
      <c r="CH118" s="52" t="s">
        <v>122</v>
      </c>
      <c r="CI118" s="52" t="s">
        <v>122</v>
      </c>
      <c r="CJ118" s="52" t="s">
        <v>122</v>
      </c>
      <c r="CK118" s="52" t="s">
        <v>122</v>
      </c>
      <c r="CL118" s="52" t="s">
        <v>122</v>
      </c>
      <c r="CM118" s="52" t="s">
        <v>122</v>
      </c>
      <c r="CN118" s="52" t="s">
        <v>122</v>
      </c>
      <c r="CO118" s="52"/>
      <c r="CP118" s="52"/>
      <c r="CQ118" s="52"/>
      <c r="CR118" s="66"/>
      <c r="CS118" s="53">
        <f>IF(BZ118="X",$DH118/COUNTA($BZ118:$CQ118),0) +  IF(CA118="X",$DH118/COUNTA($BZ118:$CQ118),0)</f>
        <v>0</v>
      </c>
      <c r="CT118" s="53">
        <f>IF(CB118="X",$DH118/COUNTA($BZ118:$CQ118),0) +  IF(CC118="X",$DH118/COUNTA($BZ118:$CQ118),0)</f>
        <v>0</v>
      </c>
      <c r="CU118" s="53">
        <f>IF(CD118="X",$DH118/COUNTA($BZ118:$CQ118),0) +  IF(CE118="X",$DH118/COUNTA($BZ118:$CQ118),0)</f>
        <v>0</v>
      </c>
      <c r="CV118" s="53">
        <f>IF(CF118="X",$DH118/COUNTA($BZ118:$CQ118),0) +  IF(CG118="X",$DH118/COUNTA($BZ118:$CQ118),0)</f>
        <v>0</v>
      </c>
      <c r="CW118" s="53">
        <f>IF(CH118="X",$DH118/COUNTA($BZ118:$CQ118),0) +  IF(CI118="X",$DH118/COUNTA($BZ118:$CQ118),0)</f>
        <v>0</v>
      </c>
      <c r="CX118" s="53">
        <f>IF(CJ118="X",$DH118/COUNTA($BZ118:$CQ118),0) +  IF(CK118="X",$DH118/COUNTA($BZ118:$CQ118),0)</f>
        <v>0</v>
      </c>
      <c r="CY118" s="53">
        <f>IF(CL118="X",$DH118/COUNTA($BZ118:$CQ118),0) +  IF(CM118="X",$DH118/COUNTA($BZ118:$CQ118),0)</f>
        <v>0</v>
      </c>
      <c r="CZ118" s="53">
        <f>IF(CN118="X",$DH118/COUNTA($BZ118:$CQ118),0) +  IF(CO118="X",$DH118/COUNTA($BZ118:$CQ118),0)</f>
        <v>0</v>
      </c>
      <c r="DA118" s="53">
        <f>IF(CP118="X",$DH118/COUNTA($BZ118:$CQ118),0) +  IF(CQ118="X",$DH118/COUNTA($BZ118:$CQ118),0)</f>
        <v>0</v>
      </c>
      <c r="DB118" s="67">
        <f>SUM(CS118:DA118)</f>
        <v>0</v>
      </c>
      <c r="DC118" s="57"/>
      <c r="DE118" s="66"/>
      <c r="DF118" s="106">
        <f t="shared" ref="DF118:DF126" si="20">DD118/125</f>
        <v>0</v>
      </c>
      <c r="DG118" s="66"/>
      <c r="DH118" s="104">
        <f>DF118*UniPerugia!$B$4</f>
        <v>0</v>
      </c>
    </row>
    <row r="119" spans="72:112" ht="23.25">
      <c r="BT119" s="80" t="s">
        <v>317</v>
      </c>
      <c r="BU119" s="53" t="s">
        <v>318</v>
      </c>
      <c r="BV119" s="69"/>
      <c r="BW119" s="52" t="s">
        <v>114</v>
      </c>
      <c r="BX119" s="52" t="s">
        <v>316</v>
      </c>
      <c r="BY119" s="54"/>
      <c r="BZ119" s="52"/>
      <c r="CA119" s="52"/>
      <c r="CB119" s="52"/>
      <c r="CC119" s="52" t="s">
        <v>122</v>
      </c>
      <c r="CD119" s="52" t="s">
        <v>122</v>
      </c>
      <c r="CE119" s="52" t="s">
        <v>122</v>
      </c>
      <c r="CF119" s="52"/>
      <c r="CG119" s="52"/>
      <c r="CH119" s="52"/>
      <c r="CI119" s="52"/>
      <c r="CJ119" s="52"/>
      <c r="CK119" s="52"/>
      <c r="CL119" s="52"/>
      <c r="CM119" s="52"/>
      <c r="CN119" s="52"/>
      <c r="CO119" s="52"/>
      <c r="CP119" s="52"/>
      <c r="CQ119" s="52"/>
      <c r="CR119" s="66"/>
      <c r="CS119" s="53">
        <f>IF(BZ119="X",$DH119/COUNTA($BZ119:$CQ119),0) +  IF(CA119="X",$DH119/COUNTA($BZ119:$CQ119),0)</f>
        <v>0</v>
      </c>
      <c r="CT119" s="53">
        <f>IF(CB119="X",$DH119/COUNTA($BZ119:$CQ119),0) +  IF(CC119="X",$DH119/COUNTA($BZ119:$CQ119),0)</f>
        <v>1069.8026666666667</v>
      </c>
      <c r="CU119" s="53">
        <f>IF(CD119="X",$DH119/COUNTA($BZ119:$CQ119),0) +  IF(CE119="X",$DH119/COUNTA($BZ119:$CQ119),0)</f>
        <v>2139.6053333333334</v>
      </c>
      <c r="CV119" s="53">
        <f>IF(CF119="X",$DH119/COUNTA($BZ119:$CQ119),0) +  IF(CG119="X",$DH119/COUNTA($BZ119:$CQ119),0)</f>
        <v>0</v>
      </c>
      <c r="CW119" s="53">
        <f>IF(CH119="X",$DH119/COUNTA($BZ119:$CQ119),0) +  IF(CI119="X",$DH119/COUNTA($BZ119:$CQ119),0)</f>
        <v>0</v>
      </c>
      <c r="CX119" s="53">
        <f>IF(CJ119="X",$DH119/COUNTA($BZ119:$CQ119),0) +  IF(CK119="X",$DH119/COUNTA($BZ119:$CQ119),0)</f>
        <v>0</v>
      </c>
      <c r="CY119" s="53">
        <f>IF(CL119="X",$DH119/COUNTA($BZ119:$CQ119),0) +  IF(CM119="X",$DH119/COUNTA($BZ119:$CQ119),0)</f>
        <v>0</v>
      </c>
      <c r="CZ119" s="53">
        <f>IF(CN119="X",$DH119/COUNTA($BZ119:$CQ119),0) +  IF(CO119="X",$DH119/COUNTA($BZ119:$CQ119),0)</f>
        <v>0</v>
      </c>
      <c r="DA119" s="53">
        <f>IF(CP119="X",$DH119/COUNTA($BZ119:$CQ119),0) +  IF(CQ119="X",$DH119/COUNTA($BZ119:$CQ119),0)</f>
        <v>0</v>
      </c>
      <c r="DB119" s="67">
        <f>SUM(CS119:DA119)</f>
        <v>3209.4080000000004</v>
      </c>
      <c r="DC119" s="57"/>
      <c r="DD119" s="106">
        <v>100</v>
      </c>
      <c r="DE119" s="66"/>
      <c r="DF119" s="106">
        <f t="shared" si="20"/>
        <v>0.8</v>
      </c>
      <c r="DG119" s="66"/>
      <c r="DH119" s="104">
        <f>DF119*UniPerugia!$B$4</f>
        <v>3209.4080000000004</v>
      </c>
    </row>
    <row r="120" spans="72:112" ht="23.25">
      <c r="BT120" s="80" t="s">
        <v>319</v>
      </c>
      <c r="BU120" s="52" t="s">
        <v>320</v>
      </c>
      <c r="BV120" s="69"/>
      <c r="BW120" s="52" t="s">
        <v>114</v>
      </c>
      <c r="BX120" s="52" t="s">
        <v>316</v>
      </c>
      <c r="BY120" s="54"/>
      <c r="BZ120" s="52"/>
      <c r="CA120" s="52"/>
      <c r="CB120" s="52"/>
      <c r="CC120" s="52" t="s">
        <v>122</v>
      </c>
      <c r="CD120" s="52" t="s">
        <v>122</v>
      </c>
      <c r="CE120" s="52" t="s">
        <v>122</v>
      </c>
      <c r="CF120" s="52" t="s">
        <v>122</v>
      </c>
      <c r="CG120" s="52" t="s">
        <v>122</v>
      </c>
      <c r="CH120" s="52" t="s">
        <v>122</v>
      </c>
      <c r="CI120" s="52" t="s">
        <v>122</v>
      </c>
      <c r="CJ120" s="52" t="s">
        <v>122</v>
      </c>
      <c r="CK120" s="52" t="s">
        <v>122</v>
      </c>
      <c r="CL120" s="52"/>
      <c r="CM120" s="52"/>
      <c r="CN120" s="52"/>
      <c r="CO120" s="52"/>
      <c r="CP120" s="52"/>
      <c r="CQ120" s="52"/>
      <c r="CR120" s="66"/>
      <c r="CS120" s="53">
        <f>IF(BZ120="X",$DH120/COUNTA($BZ120:$CQ120),0) +  IF(CA120="X",$DH120/COUNTA($BZ120:$CQ120),0)</f>
        <v>0</v>
      </c>
      <c r="CT120" s="53">
        <f>IF(CB120="X",$DH120/COUNTA($BZ120:$CQ120),0) +  IF(CC120="X",$DH120/COUNTA($BZ120:$CQ120),0)</f>
        <v>713.20177777777781</v>
      </c>
      <c r="CU120" s="53">
        <f>IF(CD120="X",$DH120/COUNTA($BZ120:$CQ120),0) +  IF(CE120="X",$DH120/COUNTA($BZ120:$CQ120),0)</f>
        <v>1426.4035555555556</v>
      </c>
      <c r="CV120" s="53">
        <f>IF(CF120="X",$DH120/COUNTA($BZ120:$CQ120),0) +  IF(CG120="X",$DH120/COUNTA($BZ120:$CQ120),0)</f>
        <v>1426.4035555555556</v>
      </c>
      <c r="CW120" s="53">
        <f>IF(CH120="X",$DH120/COUNTA($BZ120:$CQ120),0) +  IF(CI120="X",$DH120/COUNTA($BZ120:$CQ120),0)</f>
        <v>1426.4035555555556</v>
      </c>
      <c r="CX120" s="53">
        <f>IF(CJ120="X",$DH120/COUNTA($BZ120:$CQ120),0) +  IF(CK120="X",$DH120/COUNTA($BZ120:$CQ120),0)</f>
        <v>1426.4035555555556</v>
      </c>
      <c r="CY120" s="53">
        <f>IF(CL120="X",$DH120/COUNTA($BZ120:$CQ120),0) +  IF(CM120="X",$DH120/COUNTA($BZ120:$CQ120),0)</f>
        <v>0</v>
      </c>
      <c r="CZ120" s="53">
        <f>IF(CN120="X",$DH120/COUNTA($BZ120:$CQ120),0) +  IF(CO120="X",$DH120/COUNTA($BZ120:$CQ120),0)</f>
        <v>0</v>
      </c>
      <c r="DA120" s="53">
        <f>IF(CP120="X",$DH120/COUNTA($BZ120:$CQ120),0) +  IF(CQ120="X",$DH120/COUNTA($BZ120:$CQ120),0)</f>
        <v>0</v>
      </c>
      <c r="DB120" s="67">
        <f>SUM(CS120:DA120)</f>
        <v>6418.8159999999998</v>
      </c>
      <c r="DC120" s="57"/>
      <c r="DD120" s="106">
        <v>200</v>
      </c>
      <c r="DE120" s="66"/>
      <c r="DF120" s="106">
        <f t="shared" si="20"/>
        <v>1.6</v>
      </c>
      <c r="DG120" s="66"/>
      <c r="DH120" s="104">
        <f>DF120*UniPerugia!$B$4</f>
        <v>6418.8160000000007</v>
      </c>
    </row>
    <row r="121" spans="72:112" ht="23.25">
      <c r="BT121" s="80" t="s">
        <v>321</v>
      </c>
      <c r="BU121" s="52" t="s">
        <v>322</v>
      </c>
      <c r="BV121" s="69"/>
      <c r="BW121" s="52" t="s">
        <v>114</v>
      </c>
      <c r="BX121" s="52" t="s">
        <v>316</v>
      </c>
      <c r="BY121" s="54"/>
      <c r="BZ121" s="52"/>
      <c r="CA121" s="52"/>
      <c r="CB121" s="52"/>
      <c r="CC121" s="52"/>
      <c r="CD121" s="52"/>
      <c r="CE121" s="52"/>
      <c r="CF121" s="52" t="s">
        <v>122</v>
      </c>
      <c r="CG121" s="52" t="s">
        <v>122</v>
      </c>
      <c r="CH121" s="52" t="s">
        <v>122</v>
      </c>
      <c r="CI121" s="52" t="s">
        <v>122</v>
      </c>
      <c r="CJ121" s="52" t="s">
        <v>122</v>
      </c>
      <c r="CK121" s="52" t="s">
        <v>122</v>
      </c>
      <c r="CL121" s="52" t="s">
        <v>122</v>
      </c>
      <c r="CM121" s="52" t="s">
        <v>122</v>
      </c>
      <c r="CN121" s="52" t="s">
        <v>122</v>
      </c>
      <c r="CO121" s="52"/>
      <c r="CP121" s="52"/>
      <c r="CQ121" s="52"/>
      <c r="CR121" s="66"/>
      <c r="CS121" s="53">
        <f>IF(BZ121="X",$DH121/COUNTA($BZ121:$CQ121),0) +  IF(CA121="X",$DH121/COUNTA($BZ121:$CQ121),0)</f>
        <v>0</v>
      </c>
      <c r="CT121" s="53">
        <f>IF(CB121="X",$DH121/COUNTA($BZ121:$CQ121),0) +  IF(CC121="X",$DH121/COUNTA($BZ121:$CQ121),0)</f>
        <v>0</v>
      </c>
      <c r="CU121" s="53">
        <f>IF(CD121="X",$DH121/COUNTA($BZ121:$CQ121),0) +  IF(CE121="X",$DH121/COUNTA($BZ121:$CQ121),0)</f>
        <v>0</v>
      </c>
      <c r="CV121" s="53">
        <f>IF(CF121="X",$DH121/COUNTA($BZ121:$CQ121),0) +  IF(CG121="X",$DH121/COUNTA($BZ121:$CQ121),0)</f>
        <v>0</v>
      </c>
      <c r="CW121" s="53">
        <f>IF(CH121="X",$DH121/COUNTA($BZ121:$CQ121),0) +  IF(CI121="X",$DH121/COUNTA($BZ121:$CQ121),0)</f>
        <v>0</v>
      </c>
      <c r="CX121" s="53">
        <f>IF(CJ121="X",$DH121/COUNTA($BZ121:$CQ121),0) +  IF(CK121="X",$DH121/COUNTA($BZ121:$CQ121),0)</f>
        <v>0</v>
      </c>
      <c r="CY121" s="53">
        <f>IF(CL121="X",$DH121/COUNTA($BZ121:$CQ121),0) +  IF(CM121="X",$DH121/COUNTA($BZ121:$CQ121),0)</f>
        <v>0</v>
      </c>
      <c r="CZ121" s="53">
        <f>IF(CN121="X",$DH121/COUNTA($BZ121:$CQ121),0) +  IF(CO121="X",$DH121/COUNTA($BZ121:$CQ121),0)</f>
        <v>0</v>
      </c>
      <c r="DA121" s="53">
        <f>IF(CP121="X",$DH121/COUNTA($BZ121:$CQ121),0) +  IF(CQ121="X",$DH121/COUNTA($BZ121:$CQ121),0)</f>
        <v>0</v>
      </c>
      <c r="DB121" s="67">
        <f>SUM(CS121:DA121)</f>
        <v>0</v>
      </c>
      <c r="DC121" s="57"/>
      <c r="DE121" s="66"/>
      <c r="DF121" s="106">
        <f t="shared" si="20"/>
        <v>0</v>
      </c>
      <c r="DG121" s="66"/>
      <c r="DH121" s="104">
        <f>DF121*UniPerugia!$B$4</f>
        <v>0</v>
      </c>
    </row>
    <row r="122" spans="72:112" ht="23.25">
      <c r="BT122" s="80" t="s">
        <v>323</v>
      </c>
      <c r="BU122" s="52" t="s">
        <v>324</v>
      </c>
      <c r="BV122" s="69"/>
      <c r="BW122" s="52" t="s">
        <v>114</v>
      </c>
      <c r="BX122" s="52" t="s">
        <v>316</v>
      </c>
      <c r="BY122" s="54"/>
      <c r="BZ122" s="52"/>
      <c r="CA122" s="52"/>
      <c r="CB122" s="52"/>
      <c r="CC122" s="52"/>
      <c r="CD122" s="52"/>
      <c r="CE122" s="52"/>
      <c r="CF122" s="52" t="s">
        <v>122</v>
      </c>
      <c r="CG122" s="52" t="s">
        <v>122</v>
      </c>
      <c r="CH122" s="52" t="s">
        <v>122</v>
      </c>
      <c r="CI122" s="52" t="s">
        <v>122</v>
      </c>
      <c r="CJ122" s="52" t="s">
        <v>122</v>
      </c>
      <c r="CK122" s="52" t="s">
        <v>122</v>
      </c>
      <c r="CL122" s="52" t="s">
        <v>122</v>
      </c>
      <c r="CM122" s="52" t="s">
        <v>122</v>
      </c>
      <c r="CN122" s="52" t="s">
        <v>122</v>
      </c>
      <c r="CO122" s="52"/>
      <c r="CP122" s="52"/>
      <c r="CQ122" s="52"/>
      <c r="CR122" s="66"/>
      <c r="CS122" s="53">
        <f>IF(BZ122="X",$DH122/COUNTA($BZ122:$CQ122),0) +  IF(CA122="X",$DH122/COUNTA($BZ122:$CQ122),0)</f>
        <v>0</v>
      </c>
      <c r="CT122" s="53">
        <f>IF(CB122="X",$DH122/COUNTA($BZ122:$CQ122),0) +  IF(CC122="X",$DH122/COUNTA($BZ122:$CQ122),0)</f>
        <v>0</v>
      </c>
      <c r="CU122" s="53">
        <f>IF(CD122="X",$DH122/COUNTA($BZ122:$CQ122),0) +  IF(CE122="X",$DH122/COUNTA($BZ122:$CQ122),0)</f>
        <v>0</v>
      </c>
      <c r="CV122" s="53">
        <f>IF(CF122="X",$DH122/COUNTA($BZ122:$CQ122),0) +  IF(CG122="X",$DH122/COUNTA($BZ122:$CQ122),0)</f>
        <v>0</v>
      </c>
      <c r="CW122" s="53">
        <f>IF(CH122="X",$DH122/COUNTA($BZ122:$CQ122),0) +  IF(CI122="X",$DH122/COUNTA($BZ122:$CQ122),0)</f>
        <v>0</v>
      </c>
      <c r="CX122" s="53">
        <f>IF(CJ122="X",$DH122/COUNTA($BZ122:$CQ122),0) +  IF(CK122="X",$DH122/COUNTA($BZ122:$CQ122),0)</f>
        <v>0</v>
      </c>
      <c r="CY122" s="53">
        <f>IF(CL122="X",$DH122/COUNTA($BZ122:$CQ122),0) +  IF(CM122="X",$DH122/COUNTA($BZ122:$CQ122),0)</f>
        <v>0</v>
      </c>
      <c r="CZ122" s="53">
        <f>IF(CN122="X",$DH122/COUNTA($BZ122:$CQ122),0) +  IF(CO122="X",$DH122/COUNTA($BZ122:$CQ122),0)</f>
        <v>0</v>
      </c>
      <c r="DA122" s="53">
        <f>IF(CP122="X",$DH122/COUNTA($BZ122:$CQ122),0) +  IF(CQ122="X",$DH122/COUNTA($BZ122:$CQ122),0)</f>
        <v>0</v>
      </c>
      <c r="DB122" s="67">
        <f>SUM(CS122:DA122)</f>
        <v>0</v>
      </c>
      <c r="DC122" s="57"/>
      <c r="DE122" s="66"/>
      <c r="DF122" s="106">
        <f t="shared" si="20"/>
        <v>0</v>
      </c>
      <c r="DG122" s="66"/>
      <c r="DH122" s="104">
        <f>DF122*UniPerugia!$B$4</f>
        <v>0</v>
      </c>
    </row>
    <row r="123" spans="72:112" ht="23.25">
      <c r="BT123" s="80" t="s">
        <v>325</v>
      </c>
      <c r="BU123" s="52" t="s">
        <v>326</v>
      </c>
      <c r="BV123" s="69"/>
      <c r="BW123" s="52" t="s">
        <v>114</v>
      </c>
      <c r="BX123" s="52" t="s">
        <v>316</v>
      </c>
      <c r="BY123" s="54"/>
      <c r="BZ123" s="52"/>
      <c r="CA123" s="52"/>
      <c r="CB123" s="52"/>
      <c r="CC123" s="52"/>
      <c r="CD123" s="52"/>
      <c r="CE123" s="52"/>
      <c r="CF123" s="52" t="s">
        <v>122</v>
      </c>
      <c r="CG123" s="52" t="s">
        <v>122</v>
      </c>
      <c r="CH123" s="52" t="s">
        <v>122</v>
      </c>
      <c r="CI123" s="52" t="s">
        <v>122</v>
      </c>
      <c r="CJ123" s="52" t="s">
        <v>122</v>
      </c>
      <c r="CK123" s="52" t="s">
        <v>122</v>
      </c>
      <c r="CL123" s="52" t="s">
        <v>122</v>
      </c>
      <c r="CM123" s="52" t="s">
        <v>122</v>
      </c>
      <c r="CN123" s="52" t="s">
        <v>122</v>
      </c>
      <c r="CO123" s="52"/>
      <c r="CP123" s="52"/>
      <c r="CQ123" s="52"/>
      <c r="CR123" s="66"/>
      <c r="CS123" s="53">
        <f>IF(BZ123="X",$DH123/COUNTA($BZ123:$CQ123),0) +  IF(CA123="X",$DH123/COUNTA($BZ123:$CQ123),0)</f>
        <v>0</v>
      </c>
      <c r="CT123" s="53">
        <f>IF(CB123="X",$DH123/COUNTA($BZ123:$CQ123),0) +  IF(CC123="X",$DH123/COUNTA($BZ123:$CQ123),0)</f>
        <v>0</v>
      </c>
      <c r="CU123" s="53">
        <f>IF(CD123="X",$DH123/COUNTA($BZ123:$CQ123),0) +  IF(CE123="X",$DH123/COUNTA($BZ123:$CQ123),0)</f>
        <v>0</v>
      </c>
      <c r="CV123" s="53">
        <f>IF(CF123="X",$DH123/COUNTA($BZ123:$CQ123),0) +  IF(CG123="X",$DH123/COUNTA($BZ123:$CQ123),0)</f>
        <v>0</v>
      </c>
      <c r="CW123" s="53">
        <f>IF(CH123="X",$DH123/COUNTA($BZ123:$CQ123),0) +  IF(CI123="X",$DH123/COUNTA($BZ123:$CQ123),0)</f>
        <v>0</v>
      </c>
      <c r="CX123" s="53">
        <f>IF(CJ123="X",$DH123/COUNTA($BZ123:$CQ123),0) +  IF(CK123="X",$DH123/COUNTA($BZ123:$CQ123),0)</f>
        <v>0</v>
      </c>
      <c r="CY123" s="53">
        <f>IF(CL123="X",$DH123/COUNTA($BZ123:$CQ123),0) +  IF(CM123="X",$DH123/COUNTA($BZ123:$CQ123),0)</f>
        <v>0</v>
      </c>
      <c r="CZ123" s="53">
        <f>IF(CN123="X",$DH123/COUNTA($BZ123:$CQ123),0) +  IF(CO123="X",$DH123/COUNTA($BZ123:$CQ123),0)</f>
        <v>0</v>
      </c>
      <c r="DA123" s="53">
        <f>IF(CP123="X",$DH123/COUNTA($BZ123:$CQ123),0) +  IF(CQ123="X",$DH123/COUNTA($BZ123:$CQ123),0)</f>
        <v>0</v>
      </c>
      <c r="DB123" s="67">
        <f>SUM(CS123:DA123)</f>
        <v>0</v>
      </c>
      <c r="DC123" s="57"/>
      <c r="DE123" s="66"/>
      <c r="DF123" s="106">
        <f t="shared" si="20"/>
        <v>0</v>
      </c>
      <c r="DG123" s="66"/>
      <c r="DH123" s="104">
        <f>DF123*UniPerugia!$B$4</f>
        <v>0</v>
      </c>
    </row>
    <row r="124" spans="72:112" ht="23.25">
      <c r="BT124" s="80" t="s">
        <v>327</v>
      </c>
      <c r="BU124" s="52" t="s">
        <v>328</v>
      </c>
      <c r="BV124" s="69"/>
      <c r="BW124" s="52" t="s">
        <v>114</v>
      </c>
      <c r="BX124" s="52" t="s">
        <v>316</v>
      </c>
      <c r="BY124" s="54"/>
      <c r="BZ124" s="52"/>
      <c r="CA124" s="52"/>
      <c r="CB124" s="52"/>
      <c r="CC124" s="52"/>
      <c r="CD124" s="52"/>
      <c r="CE124" s="52"/>
      <c r="CF124" s="53"/>
      <c r="CG124" s="53"/>
      <c r="CH124" s="53"/>
      <c r="CI124" s="52" t="s">
        <v>122</v>
      </c>
      <c r="CJ124" s="52" t="s">
        <v>122</v>
      </c>
      <c r="CK124" s="52" t="s">
        <v>122</v>
      </c>
      <c r="CL124" s="52" t="s">
        <v>122</v>
      </c>
      <c r="CM124" s="52" t="s">
        <v>122</v>
      </c>
      <c r="CN124" s="52" t="s">
        <v>122</v>
      </c>
      <c r="CO124" s="52"/>
      <c r="CP124" s="52"/>
      <c r="CQ124" s="52"/>
      <c r="CR124" s="66"/>
      <c r="CS124" s="53">
        <f>IF(BZ124="X",$DH124/COUNTA($BZ124:$CQ124),0) +  IF(CA124="X",$DH124/COUNTA($BZ124:$CQ124),0)</f>
        <v>0</v>
      </c>
      <c r="CT124" s="53">
        <f>IF(CB124="X",$DH124/COUNTA($BZ124:$CQ124),0) +  IF(CC124="X",$DH124/COUNTA($BZ124:$CQ124),0)</f>
        <v>0</v>
      </c>
      <c r="CU124" s="53">
        <f>IF(CD124="X",$DH124/COUNTA($BZ124:$CQ124),0) +  IF(CE124="X",$DH124/COUNTA($BZ124:$CQ124),0)</f>
        <v>0</v>
      </c>
      <c r="CV124" s="53">
        <f>IF(CF124="X",$DH124/COUNTA($BZ124:$CQ124),0) +  IF(CG124="X",$DH124/COUNTA($BZ124:$CQ124),0)</f>
        <v>0</v>
      </c>
      <c r="CW124" s="53">
        <f>IF(CH124="X",$DH124/COUNTA($BZ124:$CQ124),0) +  IF(CI124="X",$DH124/COUNTA($BZ124:$CQ124),0)</f>
        <v>0</v>
      </c>
      <c r="CX124" s="53">
        <f>IF(CJ124="X",$DH124/COUNTA($BZ124:$CQ124),0) +  IF(CK124="X",$DH124/COUNTA($BZ124:$CQ124),0)</f>
        <v>0</v>
      </c>
      <c r="CY124" s="53">
        <f>IF(CL124="X",$DH124/COUNTA($BZ124:$CQ124),0) +  IF(CM124="X",$DH124/COUNTA($BZ124:$CQ124),0)</f>
        <v>0</v>
      </c>
      <c r="CZ124" s="53">
        <f>IF(CN124="X",$DH124/COUNTA($BZ124:$CQ124),0) +  IF(CO124="X",$DH124/COUNTA($BZ124:$CQ124),0)</f>
        <v>0</v>
      </c>
      <c r="DA124" s="53">
        <f>IF(CP124="X",$DH124/COUNTA($BZ124:$CQ124),0) +  IF(CQ124="X",$DH124/COUNTA($BZ124:$CQ124),0)</f>
        <v>0</v>
      </c>
      <c r="DB124" s="67">
        <f>SUM(CS124:DA124)</f>
        <v>0</v>
      </c>
      <c r="DC124" s="57"/>
      <c r="DE124" s="66"/>
      <c r="DF124" s="106">
        <f t="shared" si="20"/>
        <v>0</v>
      </c>
      <c r="DG124" s="66"/>
      <c r="DH124" s="104">
        <f>DF124*UniPerugia!$B$4</f>
        <v>0</v>
      </c>
    </row>
    <row r="125" spans="72:112" ht="23.25">
      <c r="BT125" s="80" t="s">
        <v>329</v>
      </c>
      <c r="BU125" s="52" t="s">
        <v>330</v>
      </c>
      <c r="BV125" s="69"/>
      <c r="BW125" s="52" t="s">
        <v>114</v>
      </c>
      <c r="BX125" s="52" t="s">
        <v>316</v>
      </c>
      <c r="BY125" s="54"/>
      <c r="BZ125" s="52"/>
      <c r="CA125" s="52"/>
      <c r="CB125" s="52"/>
      <c r="CC125" s="52"/>
      <c r="CD125" s="52"/>
      <c r="CE125" s="52"/>
      <c r="CF125" s="52" t="s">
        <v>122</v>
      </c>
      <c r="CG125" s="52" t="s">
        <v>122</v>
      </c>
      <c r="CH125" s="52" t="s">
        <v>122</v>
      </c>
      <c r="CI125" s="52" t="s">
        <v>122</v>
      </c>
      <c r="CJ125" s="52" t="s">
        <v>122</v>
      </c>
      <c r="CK125" s="52" t="s">
        <v>122</v>
      </c>
      <c r="CL125" s="52" t="s">
        <v>122</v>
      </c>
      <c r="CM125" s="52" t="s">
        <v>122</v>
      </c>
      <c r="CN125" s="52" t="s">
        <v>122</v>
      </c>
      <c r="CO125" s="52"/>
      <c r="CP125" s="52"/>
      <c r="CQ125" s="52"/>
      <c r="CR125" s="66"/>
      <c r="CS125" s="53">
        <f>IF(BZ125="X",$DH125/COUNTA($BZ125:$CQ125),0) +  IF(CA125="X",$DH125/COUNTA($BZ125:$CQ125),0)</f>
        <v>0</v>
      </c>
      <c r="CT125" s="53">
        <f>IF(CB125="X",$DH125/COUNTA($BZ125:$CQ125),0) +  IF(CC125="X",$DH125/COUNTA($BZ125:$CQ125),0)</f>
        <v>0</v>
      </c>
      <c r="CU125" s="53">
        <f>IF(CD125="X",$DH125/COUNTA($BZ125:$CQ125),0) +  IF(CE125="X",$DH125/COUNTA($BZ125:$CQ125),0)</f>
        <v>0</v>
      </c>
      <c r="CV125" s="53">
        <f>IF(CF125="X",$DH125/COUNTA($BZ125:$CQ125),0) +  IF(CG125="X",$DH125/COUNTA($BZ125:$CQ125),0)</f>
        <v>0</v>
      </c>
      <c r="CW125" s="53">
        <f>IF(CH125="X",$DH125/COUNTA($BZ125:$CQ125),0) +  IF(CI125="X",$DH125/COUNTA($BZ125:$CQ125),0)</f>
        <v>0</v>
      </c>
      <c r="CX125" s="53">
        <f>IF(CJ125="X",$DH125/COUNTA($BZ125:$CQ125),0) +  IF(CK125="X",$DH125/COUNTA($BZ125:$CQ125),0)</f>
        <v>0</v>
      </c>
      <c r="CY125" s="53">
        <f>IF(CL125="X",$DH125/COUNTA($BZ125:$CQ125),0) +  IF(CM125="X",$DH125/COUNTA($BZ125:$CQ125),0)</f>
        <v>0</v>
      </c>
      <c r="CZ125" s="53">
        <f>IF(CN125="X",$DH125/COUNTA($BZ125:$CQ125),0) +  IF(CO125="X",$DH125/COUNTA($BZ125:$CQ125),0)</f>
        <v>0</v>
      </c>
      <c r="DA125" s="53">
        <f>IF(CP125="X",$DH125/COUNTA($BZ125:$CQ125),0) +  IF(CQ125="X",$DH125/COUNTA($BZ125:$CQ125),0)</f>
        <v>0</v>
      </c>
      <c r="DB125" s="67">
        <f>SUM(CS125:DA125)</f>
        <v>0</v>
      </c>
      <c r="DC125" s="57"/>
      <c r="DE125" s="66"/>
      <c r="DF125" s="106">
        <f t="shared" si="20"/>
        <v>0</v>
      </c>
      <c r="DG125" s="66"/>
      <c r="DH125" s="104">
        <f>DF125*UniPerugia!$B$4</f>
        <v>0</v>
      </c>
    </row>
    <row r="126" spans="72:112" ht="23.25">
      <c r="BT126" s="80" t="s">
        <v>331</v>
      </c>
      <c r="BU126" s="52" t="s">
        <v>332</v>
      </c>
      <c r="BV126" s="78"/>
      <c r="BW126" s="52" t="s">
        <v>114</v>
      </c>
      <c r="BX126" s="52" t="s">
        <v>316</v>
      </c>
      <c r="BY126" s="54"/>
      <c r="BZ126" s="52"/>
      <c r="CA126" s="52"/>
      <c r="CB126" s="52"/>
      <c r="CC126" s="52" t="s">
        <v>122</v>
      </c>
      <c r="CD126" s="52" t="s">
        <v>122</v>
      </c>
      <c r="CE126" s="52" t="s">
        <v>122</v>
      </c>
      <c r="CF126" s="52" t="s">
        <v>122</v>
      </c>
      <c r="CG126" s="52" t="s">
        <v>122</v>
      </c>
      <c r="CH126" s="52" t="s">
        <v>122</v>
      </c>
      <c r="CI126" s="52" t="s">
        <v>122</v>
      </c>
      <c r="CJ126" s="52" t="s">
        <v>122</v>
      </c>
      <c r="CK126" s="52" t="s">
        <v>122</v>
      </c>
      <c r="CL126" s="52" t="s">
        <v>122</v>
      </c>
      <c r="CM126" s="52" t="s">
        <v>122</v>
      </c>
      <c r="CN126" s="52" t="s">
        <v>122</v>
      </c>
      <c r="CO126" s="52"/>
      <c r="CP126" s="52"/>
      <c r="CQ126" s="52"/>
      <c r="CR126" s="66"/>
      <c r="CS126" s="53">
        <f>IF(BZ126="X",$DH126/COUNTA($BZ126:$CQ126),0) +  IF(CA126="X",$DH126/COUNTA($BZ126:$CQ126),0)</f>
        <v>0</v>
      </c>
      <c r="CT126" s="53">
        <f>IF(CB126="X",$DH126/COUNTA($BZ126:$CQ126),0) +  IF(CC126="X",$DH126/COUNTA($BZ126:$CQ126),0)</f>
        <v>0</v>
      </c>
      <c r="CU126" s="53">
        <f>IF(CD126="X",$DH126/COUNTA($BZ126:$CQ126),0) +  IF(CE126="X",$DH126/COUNTA($BZ126:$CQ126),0)</f>
        <v>0</v>
      </c>
      <c r="CV126" s="53">
        <f>IF(CF126="X",$DH126/COUNTA($BZ126:$CQ126),0) +  IF(CG126="X",$DH126/COUNTA($BZ126:$CQ126),0)</f>
        <v>0</v>
      </c>
      <c r="CW126" s="53">
        <f>IF(CH126="X",$DH126/COUNTA($BZ126:$CQ126),0) +  IF(CI126="X",$DH126/COUNTA($BZ126:$CQ126),0)</f>
        <v>0</v>
      </c>
      <c r="CX126" s="53">
        <f>IF(CJ126="X",$DH126/COUNTA($BZ126:$CQ126),0) +  IF(CK126="X",$DH126/COUNTA($BZ126:$CQ126),0)</f>
        <v>0</v>
      </c>
      <c r="CY126" s="53">
        <f>IF(CL126="X",$DH126/COUNTA($BZ126:$CQ126),0) +  IF(CM126="X",$DH126/COUNTA($BZ126:$CQ126),0)</f>
        <v>0</v>
      </c>
      <c r="CZ126" s="53">
        <f>IF(CN126="X",$DH126/COUNTA($BZ126:$CQ126),0) +  IF(CO126="X",$DH126/COUNTA($BZ126:$CQ126),0)</f>
        <v>0</v>
      </c>
      <c r="DA126" s="53">
        <f>IF(CP126="X",$DH126/COUNTA($BZ126:$CQ126),0) +  IF(CQ126="X",$DH126/COUNTA($BZ126:$CQ126),0)</f>
        <v>0</v>
      </c>
      <c r="DB126" s="67">
        <f>SUM(CS126:DA126)</f>
        <v>0</v>
      </c>
      <c r="DC126" s="57"/>
      <c r="DE126" s="66"/>
      <c r="DF126" s="106">
        <f t="shared" si="20"/>
        <v>0</v>
      </c>
      <c r="DG126" s="66"/>
      <c r="DH126" s="104">
        <f>DF126*UniPerugia!$B$4</f>
        <v>0</v>
      </c>
    </row>
    <row r="127" spans="72:112" ht="23.25">
      <c r="BT127" s="79" t="s">
        <v>333</v>
      </c>
      <c r="BU127" s="53"/>
      <c r="BV127" s="65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53">
        <f>IF(BZ127="X",$DH127/COUNTA($BZ127:$CQ127),0) +  IF(CA127="X",$DH127/COUNTA($BZ127:$CQ127),0)</f>
        <v>0</v>
      </c>
      <c r="CT127" s="53">
        <f>IF(CB127="X",$DH127/COUNTA($BZ127:$CQ127),0) +  IF(CC127="X",$DH127/COUNTA($BZ127:$CQ127),0)</f>
        <v>0</v>
      </c>
      <c r="CU127" s="53">
        <f>IF(CD127="X",$DH127/COUNTA($BZ127:$CQ127),0) +  IF(CE127="X",$DH127/COUNTA($BZ127:$CQ127),0)</f>
        <v>0</v>
      </c>
      <c r="CV127" s="53">
        <f>IF(CF127="X",$DH127/COUNTA($BZ127:$CQ127),0) +  IF(CG127="X",$DH127/COUNTA($BZ127:$CQ127),0)</f>
        <v>0</v>
      </c>
      <c r="CW127" s="53">
        <f>IF(CH127="X",$DH127/COUNTA($BZ127:$CQ127),0) +  IF(CI127="X",$DH127/COUNTA($BZ127:$CQ127),0)</f>
        <v>0</v>
      </c>
      <c r="CX127" s="53">
        <f>IF(CJ127="X",$DH127/COUNTA($BZ127:$CQ127),0) +  IF(CK127="X",$DH127/COUNTA($BZ127:$CQ127),0)</f>
        <v>0</v>
      </c>
      <c r="CY127" s="53">
        <f>IF(CL127="X",$DH127/COUNTA($BZ127:$CQ127),0) +  IF(CM127="X",$DH127/COUNTA($BZ127:$CQ127),0)</f>
        <v>0</v>
      </c>
      <c r="CZ127" s="53">
        <f>IF(CN127="X",$DH127/COUNTA($BZ127:$CQ127),0) +  IF(CO127="X",$DH127/COUNTA($BZ127:$CQ127),0)</f>
        <v>0</v>
      </c>
      <c r="DA127" s="53">
        <f>IF(CP127="X",$DH127/COUNTA($BZ127:$CQ127),0) +  IF(CQ127="X",$DH127/COUNTA($BZ127:$CQ127),0)</f>
        <v>0</v>
      </c>
      <c r="DB127" s="67">
        <f>SUM(CS127:DA127)</f>
        <v>0</v>
      </c>
      <c r="DC127" s="77"/>
      <c r="DD127" s="104"/>
      <c r="DE127" s="64"/>
      <c r="DF127" s="104">
        <f t="shared" ref="DF127" si="21">SUM(DF128:DF133)</f>
        <v>12.896000000000001</v>
      </c>
      <c r="DG127" s="66"/>
      <c r="DH127" s="104">
        <f>DF127*UniPerugia!$B$4</f>
        <v>51735.656960000008</v>
      </c>
    </row>
    <row r="128" spans="72:112" ht="23.25">
      <c r="BT128" s="69"/>
      <c r="BU128" s="52" t="s">
        <v>334</v>
      </c>
      <c r="BV128" s="69"/>
      <c r="BW128" s="52" t="s">
        <v>114</v>
      </c>
      <c r="BX128" s="52" t="s">
        <v>166</v>
      </c>
      <c r="BY128" s="54"/>
      <c r="BZ128" s="52"/>
      <c r="CA128" s="52"/>
      <c r="CB128" s="52"/>
      <c r="CC128" s="52" t="s">
        <v>122</v>
      </c>
      <c r="CD128" s="52" t="s">
        <v>122</v>
      </c>
      <c r="CE128" s="52" t="s">
        <v>122</v>
      </c>
      <c r="CF128" s="52" t="s">
        <v>122</v>
      </c>
      <c r="CG128" s="52" t="s">
        <v>122</v>
      </c>
      <c r="CH128" s="52" t="s">
        <v>122</v>
      </c>
      <c r="CI128" s="52" t="s">
        <v>122</v>
      </c>
      <c r="CJ128" s="52" t="s">
        <v>122</v>
      </c>
      <c r="CK128" s="52" t="s">
        <v>122</v>
      </c>
      <c r="CL128" s="52"/>
      <c r="CM128" s="52"/>
      <c r="CN128" s="52"/>
      <c r="CO128" s="52"/>
      <c r="CP128" s="52"/>
      <c r="CQ128" s="52"/>
      <c r="CR128" s="66"/>
      <c r="CS128" s="53">
        <f>IF(BZ128="X",$DH128/COUNTA($BZ128:$CQ128),0) +  IF(CA128="X",$DH128/COUNTA($BZ128:$CQ128),0)</f>
        <v>0</v>
      </c>
      <c r="CT128" s="53">
        <f>IF(CB128="X",$DH128/COUNTA($BZ128:$CQ128),0) +  IF(CC128="X",$DH128/COUNTA($BZ128:$CQ128),0)</f>
        <v>1069.8026666666667</v>
      </c>
      <c r="CU128" s="53">
        <f>IF(CD128="X",$DH128/COUNTA($BZ128:$CQ128),0) +  IF(CE128="X",$DH128/COUNTA($BZ128:$CQ128),0)</f>
        <v>2139.6053333333334</v>
      </c>
      <c r="CV128" s="53">
        <f>IF(CF128="X",$DH128/COUNTA($BZ128:$CQ128),0) +  IF(CG128="X",$DH128/COUNTA($BZ128:$CQ128),0)</f>
        <v>2139.6053333333334</v>
      </c>
      <c r="CW128" s="53">
        <f>IF(CH128="X",$DH128/COUNTA($BZ128:$CQ128),0) +  IF(CI128="X",$DH128/COUNTA($BZ128:$CQ128),0)</f>
        <v>2139.6053333333334</v>
      </c>
      <c r="CX128" s="53">
        <f>IF(CJ128="X",$DH128/COUNTA($BZ128:$CQ128),0) +  IF(CK128="X",$DH128/COUNTA($BZ128:$CQ128),0)</f>
        <v>2139.6053333333334</v>
      </c>
      <c r="CY128" s="53">
        <f>IF(CL128="X",$DH128/COUNTA($BZ128:$CQ128),0) +  IF(CM128="X",$DH128/COUNTA($BZ128:$CQ128),0)</f>
        <v>0</v>
      </c>
      <c r="CZ128" s="53">
        <f>IF(CN128="X",$DH128/COUNTA($BZ128:$CQ128),0) +  IF(CO128="X",$DH128/COUNTA($BZ128:$CQ128),0)</f>
        <v>0</v>
      </c>
      <c r="DA128" s="53">
        <f>IF(CP128="X",$DH128/COUNTA($BZ128:$CQ128),0) +  IF(CQ128="X",$DH128/COUNTA($BZ128:$CQ128),0)</f>
        <v>0</v>
      </c>
      <c r="DB128" s="67">
        <f>SUM(CS128:DA128)</f>
        <v>9628.2240000000002</v>
      </c>
      <c r="DC128" s="57"/>
      <c r="DD128" s="106">
        <v>300</v>
      </c>
      <c r="DE128" s="66"/>
      <c r="DF128" s="106">
        <f t="shared" ref="DF128:DF133" si="22">DD128/125</f>
        <v>2.4</v>
      </c>
      <c r="DG128" s="66"/>
      <c r="DH128" s="104">
        <f>DF128*UniPerugia!$B$4</f>
        <v>9628.2240000000002</v>
      </c>
    </row>
    <row r="129" spans="72:112" ht="23.25">
      <c r="BT129" s="69"/>
      <c r="BU129" s="52" t="s">
        <v>335</v>
      </c>
      <c r="BV129" s="69"/>
      <c r="BW129" s="52" t="s">
        <v>114</v>
      </c>
      <c r="BX129" s="82" t="s">
        <v>166</v>
      </c>
      <c r="BY129" s="54"/>
      <c r="BZ129" s="52"/>
      <c r="CA129" s="52"/>
      <c r="CB129" s="52"/>
      <c r="CC129" s="52"/>
      <c r="CD129" s="52"/>
      <c r="CE129" s="52"/>
      <c r="CF129" s="52" t="s">
        <v>122</v>
      </c>
      <c r="CG129" s="52" t="s">
        <v>122</v>
      </c>
      <c r="CH129" s="52" t="s">
        <v>122</v>
      </c>
      <c r="CI129" s="52" t="s">
        <v>122</v>
      </c>
      <c r="CJ129" s="52" t="s">
        <v>122</v>
      </c>
      <c r="CK129" s="52" t="s">
        <v>122</v>
      </c>
      <c r="CL129" s="52"/>
      <c r="CM129" s="52"/>
      <c r="CN129" s="52"/>
      <c r="CO129" s="52"/>
      <c r="CP129" s="52"/>
      <c r="CQ129" s="52"/>
      <c r="CR129" s="66"/>
      <c r="CS129" s="53">
        <f>IF(BZ129="X",$DH129/COUNTA($BZ129:$CQ129),0) +  IF(CA129="X",$DH129/COUNTA($BZ129:$CQ129),0)</f>
        <v>0</v>
      </c>
      <c r="CT129" s="53">
        <f>IF(CB129="X",$DH129/COUNTA($BZ129:$CQ129),0) +  IF(CC129="X",$DH129/COUNTA($BZ129:$CQ129),0)</f>
        <v>0</v>
      </c>
      <c r="CU129" s="53">
        <f>IF(CD129="X",$DH129/COUNTA($BZ129:$CQ129),0) +  IF(CE129="X",$DH129/COUNTA($BZ129:$CQ129),0)</f>
        <v>0</v>
      </c>
      <c r="CV129" s="53">
        <f>IF(CF129="X",$DH129/COUNTA($BZ129:$CQ129),0) +  IF(CG129="X",$DH129/COUNTA($BZ129:$CQ129),0)</f>
        <v>2674.5066666666667</v>
      </c>
      <c r="CW129" s="53">
        <f>IF(CH129="X",$DH129/COUNTA($BZ129:$CQ129),0) +  IF(CI129="X",$DH129/COUNTA($BZ129:$CQ129),0)</f>
        <v>2674.5066666666667</v>
      </c>
      <c r="CX129" s="53">
        <f>IF(CJ129="X",$DH129/COUNTA($BZ129:$CQ129),0) +  IF(CK129="X",$DH129/COUNTA($BZ129:$CQ129),0)</f>
        <v>2674.5066666666667</v>
      </c>
      <c r="CY129" s="53">
        <f>IF(CL129="X",$DH129/COUNTA($BZ129:$CQ129),0) +  IF(CM129="X",$DH129/COUNTA($BZ129:$CQ129),0)</f>
        <v>0</v>
      </c>
      <c r="CZ129" s="53">
        <f>IF(CN129="X",$DH129/COUNTA($BZ129:$CQ129),0) +  IF(CO129="X",$DH129/COUNTA($BZ129:$CQ129),0)</f>
        <v>0</v>
      </c>
      <c r="DA129" s="53">
        <f>IF(CP129="X",$DH129/COUNTA($BZ129:$CQ129),0) +  IF(CQ129="X",$DH129/COUNTA($BZ129:$CQ129),0)</f>
        <v>0</v>
      </c>
      <c r="DB129" s="67">
        <f>SUM(CS129:DA129)</f>
        <v>8023.52</v>
      </c>
      <c r="DC129" s="57"/>
      <c r="DD129" s="106">
        <v>250</v>
      </c>
      <c r="DE129" s="66"/>
      <c r="DF129" s="106">
        <f t="shared" si="22"/>
        <v>2</v>
      </c>
      <c r="DG129" s="66"/>
      <c r="DH129" s="104">
        <f>DF129*UniPerugia!$B$4</f>
        <v>8023.52</v>
      </c>
    </row>
    <row r="130" spans="72:112" ht="23.25">
      <c r="BT130" s="69"/>
      <c r="BU130" s="52" t="s">
        <v>336</v>
      </c>
      <c r="BV130" s="69"/>
      <c r="BW130" s="52" t="s">
        <v>114</v>
      </c>
      <c r="BX130" s="82" t="s">
        <v>166</v>
      </c>
      <c r="BY130" s="54"/>
      <c r="BZ130" s="52"/>
      <c r="CA130" s="52"/>
      <c r="CB130" s="52"/>
      <c r="CC130" s="52"/>
      <c r="CD130" s="52"/>
      <c r="CE130" s="52"/>
      <c r="CF130" s="52"/>
      <c r="CG130" s="52"/>
      <c r="CH130" s="52"/>
      <c r="CI130" s="52" t="s">
        <v>122</v>
      </c>
      <c r="CJ130" s="52" t="s">
        <v>122</v>
      </c>
      <c r="CK130" s="52" t="s">
        <v>122</v>
      </c>
      <c r="CL130" s="52" t="s">
        <v>122</v>
      </c>
      <c r="CM130" s="52" t="s">
        <v>122</v>
      </c>
      <c r="CN130" s="52" t="s">
        <v>122</v>
      </c>
      <c r="CO130" s="52"/>
      <c r="CP130" s="52"/>
      <c r="CQ130" s="52"/>
      <c r="CR130" s="66"/>
      <c r="CS130" s="53">
        <f>IF(BZ130="X",$DH130/COUNTA($BZ130:$CQ130),0) +  IF(CA130="X",$DH130/COUNTA($BZ130:$CQ130),0)</f>
        <v>0</v>
      </c>
      <c r="CT130" s="53">
        <f>IF(CB130="X",$DH130/COUNTA($BZ130:$CQ130),0) +  IF(CC130="X",$DH130/COUNTA($BZ130:$CQ130),0)</f>
        <v>0</v>
      </c>
      <c r="CU130" s="53">
        <f>IF(CD130="X",$DH130/COUNTA($BZ130:$CQ130),0) +  IF(CE130="X",$DH130/COUNTA($BZ130:$CQ130),0)</f>
        <v>0</v>
      </c>
      <c r="CV130" s="53">
        <f>IF(CF130="X",$DH130/COUNTA($BZ130:$CQ130),0) +  IF(CG130="X",$DH130/COUNTA($BZ130:$CQ130),0)</f>
        <v>0</v>
      </c>
      <c r="CW130" s="53">
        <f>IF(CH130="X",$DH130/COUNTA($BZ130:$CQ130),0) +  IF(CI130="X",$DH130/COUNTA($BZ130:$CQ130),0)</f>
        <v>1337.2533333333333</v>
      </c>
      <c r="CX130" s="53">
        <f>IF(CJ130="X",$DH130/COUNTA($BZ130:$CQ130),0) +  IF(CK130="X",$DH130/COUNTA($BZ130:$CQ130),0)</f>
        <v>2674.5066666666667</v>
      </c>
      <c r="CY130" s="53">
        <f>IF(CL130="X",$DH130/COUNTA($BZ130:$CQ130),0) +  IF(CM130="X",$DH130/COUNTA($BZ130:$CQ130),0)</f>
        <v>2674.5066666666667</v>
      </c>
      <c r="CZ130" s="53">
        <f>IF(CN130="X",$DH130/COUNTA($BZ130:$CQ130),0) +  IF(CO130="X",$DH130/COUNTA($BZ130:$CQ130),0)</f>
        <v>1337.2533333333333</v>
      </c>
      <c r="DA130" s="53">
        <f>IF(CP130="X",$DH130/COUNTA($BZ130:$CQ130),0) +  IF(CQ130="X",$DH130/COUNTA($BZ130:$CQ130),0)</f>
        <v>0</v>
      </c>
      <c r="DB130" s="67">
        <f>SUM(CS130:DA130)</f>
        <v>8023.5199999999995</v>
      </c>
      <c r="DC130" s="57"/>
      <c r="DD130" s="106">
        <v>250</v>
      </c>
      <c r="DE130" s="66"/>
      <c r="DF130" s="106">
        <f t="shared" si="22"/>
        <v>2</v>
      </c>
      <c r="DG130" s="66"/>
      <c r="DH130" s="104">
        <f>DF130*UniPerugia!$B$4</f>
        <v>8023.52</v>
      </c>
    </row>
    <row r="131" spans="72:112" ht="23.25">
      <c r="BT131" s="69"/>
      <c r="BU131" s="52" t="s">
        <v>337</v>
      </c>
      <c r="BV131" s="69"/>
      <c r="BW131" s="52" t="s">
        <v>114</v>
      </c>
      <c r="BX131" s="82" t="s">
        <v>166</v>
      </c>
      <c r="BY131" s="54"/>
      <c r="BZ131" s="52"/>
      <c r="CA131" s="52"/>
      <c r="CB131" s="52"/>
      <c r="CC131" s="52"/>
      <c r="CD131" s="52"/>
      <c r="CE131" s="52"/>
      <c r="CF131" s="52" t="s">
        <v>122</v>
      </c>
      <c r="CG131" s="52" t="s">
        <v>122</v>
      </c>
      <c r="CH131" s="52" t="s">
        <v>122</v>
      </c>
      <c r="CI131" s="52" t="s">
        <v>122</v>
      </c>
      <c r="CJ131" s="52" t="s">
        <v>122</v>
      </c>
      <c r="CK131" s="52" t="s">
        <v>122</v>
      </c>
      <c r="CL131" s="52"/>
      <c r="CM131" s="52"/>
      <c r="CN131" s="52"/>
      <c r="CO131" s="52"/>
      <c r="CP131" s="52"/>
      <c r="CQ131" s="52"/>
      <c r="CR131" s="66"/>
      <c r="CS131" s="53">
        <f>IF(BZ131="X",$DH131/COUNTA($BZ131:$CQ131),0) +  IF(CA131="X",$DH131/COUNTA($BZ131:$CQ131),0)</f>
        <v>0</v>
      </c>
      <c r="CT131" s="53">
        <f>IF(CB131="X",$DH131/COUNTA($BZ131:$CQ131),0) +  IF(CC131="X",$DH131/COUNTA($BZ131:$CQ131),0)</f>
        <v>0</v>
      </c>
      <c r="CU131" s="53">
        <f>IF(CD131="X",$DH131/COUNTA($BZ131:$CQ131),0) +  IF(CE131="X",$DH131/COUNTA($BZ131:$CQ131),0)</f>
        <v>0</v>
      </c>
      <c r="CV131" s="53">
        <f>IF(CF131="X",$DH131/COUNTA($BZ131:$CQ131),0) +  IF(CG131="X",$DH131/COUNTA($BZ131:$CQ131),0)</f>
        <v>2674.5066666666667</v>
      </c>
      <c r="CW131" s="53">
        <f>IF(CH131="X",$DH131/COUNTA($BZ131:$CQ131),0) +  IF(CI131="X",$DH131/COUNTA($BZ131:$CQ131),0)</f>
        <v>2674.5066666666667</v>
      </c>
      <c r="CX131" s="53">
        <f>IF(CJ131="X",$DH131/COUNTA($BZ131:$CQ131),0) +  IF(CK131="X",$DH131/COUNTA($BZ131:$CQ131),0)</f>
        <v>2674.5066666666667</v>
      </c>
      <c r="CY131" s="53">
        <f>IF(CL131="X",$DH131/COUNTA($BZ131:$CQ131),0) +  IF(CM131="X",$DH131/COUNTA($BZ131:$CQ131),0)</f>
        <v>0</v>
      </c>
      <c r="CZ131" s="53">
        <f>IF(CN131="X",$DH131/COUNTA($BZ131:$CQ131),0) +  IF(CO131="X",$DH131/COUNTA($BZ131:$CQ131),0)</f>
        <v>0</v>
      </c>
      <c r="DA131" s="53">
        <f>IF(CP131="X",$DH131/COUNTA($BZ131:$CQ131),0) +  IF(CQ131="X",$DH131/COUNTA($BZ131:$CQ131),0)</f>
        <v>0</v>
      </c>
      <c r="DB131" s="67">
        <f>SUM(CS131:DA131)</f>
        <v>8023.52</v>
      </c>
      <c r="DC131" s="57"/>
      <c r="DD131" s="106">
        <v>250</v>
      </c>
      <c r="DE131" s="66"/>
      <c r="DF131" s="106">
        <f t="shared" si="22"/>
        <v>2</v>
      </c>
      <c r="DG131" s="66"/>
      <c r="DH131" s="104">
        <f>DF131*UniPerugia!$B$4</f>
        <v>8023.52</v>
      </c>
    </row>
    <row r="132" spans="72:112" ht="23.25">
      <c r="BT132" s="69"/>
      <c r="BU132" s="52" t="s">
        <v>338</v>
      </c>
      <c r="BV132" s="69"/>
      <c r="BW132" s="52" t="s">
        <v>114</v>
      </c>
      <c r="BX132" s="82" t="s">
        <v>166</v>
      </c>
      <c r="BY132" s="54"/>
      <c r="BZ132" s="52"/>
      <c r="CA132" s="52"/>
      <c r="CB132" s="52"/>
      <c r="CC132" s="52"/>
      <c r="CD132" s="52"/>
      <c r="CE132" s="52"/>
      <c r="CF132" s="52" t="s">
        <v>122</v>
      </c>
      <c r="CG132" s="52" t="s">
        <v>122</v>
      </c>
      <c r="CH132" s="52" t="s">
        <v>122</v>
      </c>
      <c r="CI132" s="52" t="s">
        <v>122</v>
      </c>
      <c r="CJ132" s="52" t="s">
        <v>122</v>
      </c>
      <c r="CK132" s="52" t="s">
        <v>122</v>
      </c>
      <c r="CL132" s="52"/>
      <c r="CM132" s="52"/>
      <c r="CN132" s="52"/>
      <c r="CO132" s="52"/>
      <c r="CP132" s="52"/>
      <c r="CQ132" s="52"/>
      <c r="CR132" s="66"/>
      <c r="CS132" s="53">
        <f>IF(BZ132="X",$DH132/COUNTA($BZ132:$CQ132),0) +  IF(CA132="X",$DH132/COUNTA($BZ132:$CQ132),0)</f>
        <v>0</v>
      </c>
      <c r="CT132" s="53">
        <f>IF(CB132="X",$DH132/COUNTA($BZ132:$CQ132),0) +  IF(CC132="X",$DH132/COUNTA($BZ132:$CQ132),0)</f>
        <v>0</v>
      </c>
      <c r="CU132" s="53">
        <f>IF(CD132="X",$DH132/COUNTA($BZ132:$CQ132),0) +  IF(CE132="X",$DH132/COUNTA($BZ132:$CQ132),0)</f>
        <v>0</v>
      </c>
      <c r="CV132" s="53">
        <f>IF(CF132="X",$DH132/COUNTA($BZ132:$CQ132),0) +  IF(CG132="X",$DH132/COUNTA($BZ132:$CQ132),0)</f>
        <v>3134.5218133333333</v>
      </c>
      <c r="CW132" s="53">
        <f>IF(CH132="X",$DH132/COUNTA($BZ132:$CQ132),0) +  IF(CI132="X",$DH132/COUNTA($BZ132:$CQ132),0)</f>
        <v>3134.5218133333333</v>
      </c>
      <c r="CX132" s="53">
        <f>IF(CJ132="X",$DH132/COUNTA($BZ132:$CQ132),0) +  IF(CK132="X",$DH132/COUNTA($BZ132:$CQ132),0)</f>
        <v>3134.5218133333333</v>
      </c>
      <c r="CY132" s="53">
        <f>IF(CL132="X",$DH132/COUNTA($BZ132:$CQ132),0) +  IF(CM132="X",$DH132/COUNTA($BZ132:$CQ132),0)</f>
        <v>0</v>
      </c>
      <c r="CZ132" s="53">
        <f>IF(CN132="X",$DH132/COUNTA($BZ132:$CQ132),0) +  IF(CO132="X",$DH132/COUNTA($BZ132:$CQ132),0)</f>
        <v>0</v>
      </c>
      <c r="DA132" s="53">
        <f>IF(CP132="X",$DH132/COUNTA($BZ132:$CQ132),0) +  IF(CQ132="X",$DH132/COUNTA($BZ132:$CQ132),0)</f>
        <v>0</v>
      </c>
      <c r="DB132" s="67">
        <f>SUM(CS132:DA132)</f>
        <v>9403.5654400000003</v>
      </c>
      <c r="DC132" s="57"/>
      <c r="DD132" s="106">
        <v>293</v>
      </c>
      <c r="DE132" s="66"/>
      <c r="DF132" s="106">
        <f t="shared" si="22"/>
        <v>2.3439999999999999</v>
      </c>
      <c r="DG132" s="66"/>
      <c r="DH132" s="104">
        <f>DF132*UniPerugia!$B$4</f>
        <v>9403.5654400000003</v>
      </c>
    </row>
    <row r="133" spans="72:112" ht="23.25">
      <c r="BT133" s="69"/>
      <c r="BU133" s="124" t="s">
        <v>339</v>
      </c>
      <c r="BV133" s="69"/>
      <c r="BW133" s="52" t="s">
        <v>114</v>
      </c>
      <c r="BX133" s="82" t="s">
        <v>166</v>
      </c>
      <c r="BY133" s="54"/>
      <c r="BZ133" s="52"/>
      <c r="CA133" s="52"/>
      <c r="CB133" s="52"/>
      <c r="CC133" s="52"/>
      <c r="CD133" s="52"/>
      <c r="CE133" s="52"/>
      <c r="CF133" s="53"/>
      <c r="CG133" s="53"/>
      <c r="CH133" s="53"/>
      <c r="CI133" s="52" t="s">
        <v>122</v>
      </c>
      <c r="CJ133" s="52" t="s">
        <v>122</v>
      </c>
      <c r="CK133" s="52" t="s">
        <v>122</v>
      </c>
      <c r="CL133" s="52" t="s">
        <v>122</v>
      </c>
      <c r="CM133" s="52" t="s">
        <v>122</v>
      </c>
      <c r="CN133" s="52" t="s">
        <v>122</v>
      </c>
      <c r="CO133" s="52"/>
      <c r="CP133" s="52"/>
      <c r="CQ133" s="52"/>
      <c r="CR133" s="66"/>
      <c r="CS133" s="53">
        <f>IF(BZ133="X",$DH133/COUNTA($BZ133:$CQ133),0) +  IF(CA133="X",$DH133/COUNTA($BZ133:$CQ133),0)</f>
        <v>0</v>
      </c>
      <c r="CT133" s="53">
        <f>IF(CB133="X",$DH133/COUNTA($BZ133:$CQ133),0) +  IF(CC133="X",$DH133/COUNTA($BZ133:$CQ133),0)</f>
        <v>0</v>
      </c>
      <c r="CU133" s="53">
        <f>IF(CD133="X",$DH133/COUNTA($BZ133:$CQ133),0) +  IF(CE133="X",$DH133/COUNTA($BZ133:$CQ133),0)</f>
        <v>0</v>
      </c>
      <c r="CV133" s="53">
        <f>IF(CF133="X",$DH133/COUNTA($BZ133:$CQ133),0) +  IF(CG133="X",$DH133/COUNTA($BZ133:$CQ133),0)</f>
        <v>0</v>
      </c>
      <c r="CW133" s="53">
        <f>IF(CH133="X",$DH133/COUNTA($BZ133:$CQ133),0) +  IF(CI133="X",$DH133/COUNTA($BZ133:$CQ133),0)</f>
        <v>1438.8845866666668</v>
      </c>
      <c r="CX133" s="53">
        <f>IF(CJ133="X",$DH133/COUNTA($BZ133:$CQ133),0) +  IF(CK133="X",$DH133/COUNTA($BZ133:$CQ133),0)</f>
        <v>2877.7691733333336</v>
      </c>
      <c r="CY133" s="53">
        <f>IF(CL133="X",$DH133/COUNTA($BZ133:$CQ133),0) +  IF(CM133="X",$DH133/COUNTA($BZ133:$CQ133),0)</f>
        <v>2877.7691733333336</v>
      </c>
      <c r="CZ133" s="53">
        <f>IF(CN133="X",$DH133/COUNTA($BZ133:$CQ133),0) +  IF(CO133="X",$DH133/COUNTA($BZ133:$CQ133),0)</f>
        <v>1438.8845866666668</v>
      </c>
      <c r="DA133" s="53">
        <f>IF(CP133="X",$DH133/COUNTA($BZ133:$CQ133),0) +  IF(CQ133="X",$DH133/COUNTA($BZ133:$CQ133),0)</f>
        <v>0</v>
      </c>
      <c r="DB133" s="67">
        <f>SUM(CS133:DA133)</f>
        <v>8633.3075200000003</v>
      </c>
      <c r="DC133" s="57"/>
      <c r="DD133" s="106">
        <v>269</v>
      </c>
      <c r="DE133" s="66"/>
      <c r="DF133" s="106">
        <f t="shared" si="22"/>
        <v>2.1520000000000001</v>
      </c>
      <c r="DG133" s="66"/>
      <c r="DH133" s="104">
        <f>DF133*UniPerugia!$B$4</f>
        <v>8633.3075200000003</v>
      </c>
    </row>
    <row r="134" spans="72:112" ht="23.25">
      <c r="BT134" s="79" t="s">
        <v>340</v>
      </c>
      <c r="BU134" s="53"/>
      <c r="BV134" s="65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53">
        <f>IF(BZ134="X",$DH134/COUNTA($BZ134:$CQ134),0) +  IF(CA134="X",$DH134/COUNTA($BZ134:$CQ134),0)</f>
        <v>0</v>
      </c>
      <c r="CT134" s="53">
        <f>IF(CB134="X",$DH134/COUNTA($BZ134:$CQ134),0) +  IF(CC134="X",$DH134/COUNTA($BZ134:$CQ134),0)</f>
        <v>0</v>
      </c>
      <c r="CU134" s="53">
        <f>IF(CD134="X",$DH134/COUNTA($BZ134:$CQ134),0) +  IF(CE134="X",$DH134/COUNTA($BZ134:$CQ134),0)</f>
        <v>0</v>
      </c>
      <c r="CV134" s="53">
        <f>IF(CF134="X",$DH134/COUNTA($BZ134:$CQ134),0) +  IF(CG134="X",$DH134/COUNTA($BZ134:$CQ134),0)</f>
        <v>0</v>
      </c>
      <c r="CW134" s="53">
        <f>IF(CH134="X",$DH134/COUNTA($BZ134:$CQ134),0) +  IF(CI134="X",$DH134/COUNTA($BZ134:$CQ134),0)</f>
        <v>0</v>
      </c>
      <c r="CX134" s="53">
        <f>IF(CJ134="X",$DH134/COUNTA($BZ134:$CQ134),0) +  IF(CK134="X",$DH134/COUNTA($BZ134:$CQ134),0)</f>
        <v>0</v>
      </c>
      <c r="CY134" s="53">
        <f>IF(CL134="X",$DH134/COUNTA($BZ134:$CQ134),0) +  IF(CM134="X",$DH134/COUNTA($BZ134:$CQ134),0)</f>
        <v>0</v>
      </c>
      <c r="CZ134" s="53">
        <f>IF(CN134="X",$DH134/COUNTA($BZ134:$CQ134),0) +  IF(CO134="X",$DH134/COUNTA($BZ134:$CQ134),0)</f>
        <v>0</v>
      </c>
      <c r="DA134" s="53">
        <f>IF(CP134="X",$DH134/COUNTA($BZ134:$CQ134),0) +  IF(CQ134="X",$DH134/COUNTA($BZ134:$CQ134),0)</f>
        <v>0</v>
      </c>
      <c r="DB134" s="67">
        <f>SUM(CS134:DA134)</f>
        <v>0</v>
      </c>
      <c r="DC134" s="77"/>
      <c r="DD134" s="104"/>
      <c r="DE134" s="64"/>
      <c r="DF134" s="104">
        <f t="shared" ref="DF134" si="23">SUM(DF135:DF139)</f>
        <v>0</v>
      </c>
      <c r="DG134" s="66"/>
      <c r="DH134" s="104">
        <f>DF134*UniPerugia!$B$4</f>
        <v>0</v>
      </c>
    </row>
    <row r="135" spans="72:112" ht="23.25">
      <c r="BT135" s="69"/>
      <c r="BU135" s="52" t="s">
        <v>341</v>
      </c>
      <c r="BV135" s="69"/>
      <c r="BW135" s="52" t="s">
        <v>114</v>
      </c>
      <c r="BX135" s="52" t="s">
        <v>342</v>
      </c>
      <c r="BY135" s="54"/>
      <c r="BZ135" s="52" t="s">
        <v>122</v>
      </c>
      <c r="CA135" s="52" t="s">
        <v>122</v>
      </c>
      <c r="CB135" s="52" t="s">
        <v>122</v>
      </c>
      <c r="CC135" s="52" t="s">
        <v>122</v>
      </c>
      <c r="CD135" s="52" t="s">
        <v>122</v>
      </c>
      <c r="CE135" s="52" t="s">
        <v>122</v>
      </c>
      <c r="CF135" s="52" t="s">
        <v>122</v>
      </c>
      <c r="CG135" s="52" t="s">
        <v>122</v>
      </c>
      <c r="CH135" s="52" t="s">
        <v>122</v>
      </c>
      <c r="CI135" s="52"/>
      <c r="CJ135" s="52"/>
      <c r="CK135" s="52"/>
      <c r="CL135" s="52" t="s">
        <v>122</v>
      </c>
      <c r="CM135" s="52" t="s">
        <v>122</v>
      </c>
      <c r="CN135" s="52" t="s">
        <v>122</v>
      </c>
      <c r="CO135" s="52"/>
      <c r="CP135" s="52"/>
      <c r="CQ135" s="52"/>
      <c r="CR135" s="66"/>
      <c r="CS135" s="53">
        <f>IF(BZ135="X",$DH135/COUNTA($BZ135:$CQ135),0) +  IF(CA135="X",$DH135/COUNTA($BZ135:$CQ135),0)</f>
        <v>0</v>
      </c>
      <c r="CT135" s="53">
        <f>IF(CB135="X",$DH135/COUNTA($BZ135:$CQ135),0) +  IF(CC135="X",$DH135/COUNTA($BZ135:$CQ135),0)</f>
        <v>0</v>
      </c>
      <c r="CU135" s="53">
        <f>IF(CD135="X",$DH135/COUNTA($BZ135:$CQ135),0) +  IF(CE135="X",$DH135/COUNTA($BZ135:$CQ135),0)</f>
        <v>0</v>
      </c>
      <c r="CV135" s="53">
        <f>IF(CF135="X",$DH135/COUNTA($BZ135:$CQ135),0) +  IF(CG135="X",$DH135/COUNTA($BZ135:$CQ135),0)</f>
        <v>0</v>
      </c>
      <c r="CW135" s="53">
        <f>IF(CH135="X",$DH135/COUNTA($BZ135:$CQ135),0) +  IF(CI135="X",$DH135/COUNTA($BZ135:$CQ135),0)</f>
        <v>0</v>
      </c>
      <c r="CX135" s="53">
        <f>IF(CJ135="X",$DH135/COUNTA($BZ135:$CQ135),0) +  IF(CK135="X",$DH135/COUNTA($BZ135:$CQ135),0)</f>
        <v>0</v>
      </c>
      <c r="CY135" s="53">
        <f>IF(CL135="X",$DH135/COUNTA($BZ135:$CQ135),0) +  IF(CM135="X",$DH135/COUNTA($BZ135:$CQ135),0)</f>
        <v>0</v>
      </c>
      <c r="CZ135" s="53">
        <f>IF(CN135="X",$DH135/COUNTA($BZ135:$CQ135),0) +  IF(CO135="X",$DH135/COUNTA($BZ135:$CQ135),0)</f>
        <v>0</v>
      </c>
      <c r="DA135" s="53">
        <f>IF(CP135="X",$DH135/COUNTA($BZ135:$CQ135),0) +  IF(CQ135="X",$DH135/COUNTA($BZ135:$CQ135),0)</f>
        <v>0</v>
      </c>
      <c r="DB135" s="67">
        <f>SUM(CS135:DA135)</f>
        <v>0</v>
      </c>
      <c r="DC135" s="57"/>
      <c r="DE135" s="66"/>
      <c r="DF135" s="106">
        <f t="shared" ref="DF135:DF156" si="24">DD135/125</f>
        <v>0</v>
      </c>
      <c r="DG135" s="66"/>
      <c r="DH135" s="104">
        <f>DF135*UniPerugia!$B$4</f>
        <v>0</v>
      </c>
    </row>
    <row r="136" spans="72:112" ht="23.25">
      <c r="BT136" s="69"/>
      <c r="BU136" s="52" t="s">
        <v>343</v>
      </c>
      <c r="BV136" s="69"/>
      <c r="BW136" s="52" t="s">
        <v>114</v>
      </c>
      <c r="BX136" s="52" t="s">
        <v>342</v>
      </c>
      <c r="BY136" s="54"/>
      <c r="BZ136" s="52" t="s">
        <v>122</v>
      </c>
      <c r="CA136" s="52" t="s">
        <v>122</v>
      </c>
      <c r="CB136" s="52" t="s">
        <v>122</v>
      </c>
      <c r="CC136" s="52" t="s">
        <v>122</v>
      </c>
      <c r="CD136" s="52" t="s">
        <v>122</v>
      </c>
      <c r="CE136" s="52" t="s">
        <v>122</v>
      </c>
      <c r="CF136" s="52" t="s">
        <v>122</v>
      </c>
      <c r="CG136" s="52" t="s">
        <v>122</v>
      </c>
      <c r="CH136" s="52" t="s">
        <v>122</v>
      </c>
      <c r="CI136" s="52"/>
      <c r="CJ136" s="52"/>
      <c r="CK136" s="52"/>
      <c r="CL136" s="52"/>
      <c r="CM136" s="52"/>
      <c r="CN136" s="52"/>
      <c r="CO136" s="52"/>
      <c r="CP136" s="52"/>
      <c r="CQ136" s="52"/>
      <c r="CR136" s="66"/>
      <c r="CS136" s="53">
        <f>IF(BZ136="X",$DH136/COUNTA($BZ136:$CQ136),0) +  IF(CA136="X",$DH136/COUNTA($BZ136:$CQ136),0)</f>
        <v>0</v>
      </c>
      <c r="CT136" s="53">
        <f>IF(CB136="X",$DH136/COUNTA($BZ136:$CQ136),0) +  IF(CC136="X",$DH136/COUNTA($BZ136:$CQ136),0)</f>
        <v>0</v>
      </c>
      <c r="CU136" s="53">
        <f>IF(CD136="X",$DH136/COUNTA($BZ136:$CQ136),0) +  IF(CE136="X",$DH136/COUNTA($BZ136:$CQ136),0)</f>
        <v>0</v>
      </c>
      <c r="CV136" s="53">
        <f>IF(CF136="X",$DH136/COUNTA($BZ136:$CQ136),0) +  IF(CG136="X",$DH136/COUNTA($BZ136:$CQ136),0)</f>
        <v>0</v>
      </c>
      <c r="CW136" s="53">
        <f>IF(CH136="X",$DH136/COUNTA($BZ136:$CQ136),0) +  IF(CI136="X",$DH136/COUNTA($BZ136:$CQ136),0)</f>
        <v>0</v>
      </c>
      <c r="CX136" s="53">
        <f>IF(CJ136="X",$DH136/COUNTA($BZ136:$CQ136),0) +  IF(CK136="X",$DH136/COUNTA($BZ136:$CQ136),0)</f>
        <v>0</v>
      </c>
      <c r="CY136" s="53">
        <f>IF(CL136="X",$DH136/COUNTA($BZ136:$CQ136),0) +  IF(CM136="X",$DH136/COUNTA($BZ136:$CQ136),0)</f>
        <v>0</v>
      </c>
      <c r="CZ136" s="53">
        <f>IF(CN136="X",$DH136/COUNTA($BZ136:$CQ136),0) +  IF(CO136="X",$DH136/COUNTA($BZ136:$CQ136),0)</f>
        <v>0</v>
      </c>
      <c r="DA136" s="53">
        <f>IF(CP136="X",$DH136/COUNTA($BZ136:$CQ136),0) +  IF(CQ136="X",$DH136/COUNTA($BZ136:$CQ136),0)</f>
        <v>0</v>
      </c>
      <c r="DB136" s="67">
        <f>SUM(CS136:DA136)</f>
        <v>0</v>
      </c>
      <c r="DC136" s="57"/>
      <c r="DE136" s="66"/>
      <c r="DF136" s="106">
        <f t="shared" si="24"/>
        <v>0</v>
      </c>
      <c r="DG136" s="66"/>
      <c r="DH136" s="104">
        <f>DF136*UniPerugia!$B$4</f>
        <v>0</v>
      </c>
    </row>
    <row r="137" spans="72:112" ht="23.25">
      <c r="BT137" s="69"/>
      <c r="BU137" s="52" t="s">
        <v>344</v>
      </c>
      <c r="BV137" s="69"/>
      <c r="BW137" s="52" t="s">
        <v>114</v>
      </c>
      <c r="BX137" s="52" t="s">
        <v>342</v>
      </c>
      <c r="BY137" s="54"/>
      <c r="BZ137" s="52"/>
      <c r="CA137" s="52"/>
      <c r="CB137" s="52"/>
      <c r="CC137" s="52"/>
      <c r="CD137" s="52"/>
      <c r="CE137" s="52"/>
      <c r="CF137" s="52" t="s">
        <v>122</v>
      </c>
      <c r="CG137" s="52" t="s">
        <v>122</v>
      </c>
      <c r="CH137" s="52" t="s">
        <v>122</v>
      </c>
      <c r="CI137" s="52" t="s">
        <v>122</v>
      </c>
      <c r="CJ137" s="52" t="s">
        <v>122</v>
      </c>
      <c r="CK137" s="52" t="s">
        <v>122</v>
      </c>
      <c r="CL137" s="52" t="s">
        <v>122</v>
      </c>
      <c r="CM137" s="52" t="s">
        <v>122</v>
      </c>
      <c r="CN137" s="52" t="s">
        <v>122</v>
      </c>
      <c r="CO137" s="52"/>
      <c r="CP137" s="52"/>
      <c r="CQ137" s="52"/>
      <c r="CR137" s="66"/>
      <c r="CS137" s="53">
        <f>IF(BZ137="X",$DH137/COUNTA($BZ137:$CQ137),0) +  IF(CA137="X",$DH137/COUNTA($BZ137:$CQ137),0)</f>
        <v>0</v>
      </c>
      <c r="CT137" s="53">
        <f>IF(CB137="X",$DH137/COUNTA($BZ137:$CQ137),0) +  IF(CC137="X",$DH137/COUNTA($BZ137:$CQ137),0)</f>
        <v>0</v>
      </c>
      <c r="CU137" s="53">
        <f>IF(CD137="X",$DH137/COUNTA($BZ137:$CQ137),0) +  IF(CE137="X",$DH137/COUNTA($BZ137:$CQ137),0)</f>
        <v>0</v>
      </c>
      <c r="CV137" s="53">
        <f>IF(CF137="X",$DH137/COUNTA($BZ137:$CQ137),0) +  IF(CG137="X",$DH137/COUNTA($BZ137:$CQ137),0)</f>
        <v>0</v>
      </c>
      <c r="CW137" s="53">
        <f>IF(CH137="X",$DH137/COUNTA($BZ137:$CQ137),0) +  IF(CI137="X",$DH137/COUNTA($BZ137:$CQ137),0)</f>
        <v>0</v>
      </c>
      <c r="CX137" s="53">
        <f>IF(CJ137="X",$DH137/COUNTA($BZ137:$CQ137),0) +  IF(CK137="X",$DH137/COUNTA($BZ137:$CQ137),0)</f>
        <v>0</v>
      </c>
      <c r="CY137" s="53">
        <f>IF(CL137="X",$DH137/COUNTA($BZ137:$CQ137),0) +  IF(CM137="X",$DH137/COUNTA($BZ137:$CQ137),0)</f>
        <v>0</v>
      </c>
      <c r="CZ137" s="53">
        <f>IF(CN137="X",$DH137/COUNTA($BZ137:$CQ137),0) +  IF(CO137="X",$DH137/COUNTA($BZ137:$CQ137),0)</f>
        <v>0</v>
      </c>
      <c r="DA137" s="53">
        <f>IF(CP137="X",$DH137/COUNTA($BZ137:$CQ137),0) +  IF(CQ137="X",$DH137/COUNTA($BZ137:$CQ137),0)</f>
        <v>0</v>
      </c>
      <c r="DB137" s="67">
        <f>SUM(CS137:DA137)</f>
        <v>0</v>
      </c>
      <c r="DC137" s="57"/>
      <c r="DE137" s="66"/>
      <c r="DF137" s="106">
        <f t="shared" si="24"/>
        <v>0</v>
      </c>
      <c r="DG137" s="66"/>
      <c r="DH137" s="104">
        <f>DF137*UniPerugia!$B$4</f>
        <v>0</v>
      </c>
    </row>
    <row r="138" spans="72:112" ht="23.25">
      <c r="BT138" s="69"/>
      <c r="BU138" s="52" t="s">
        <v>345</v>
      </c>
      <c r="BV138" s="69"/>
      <c r="BW138" s="52" t="s">
        <v>114</v>
      </c>
      <c r="BX138" s="52" t="s">
        <v>342</v>
      </c>
      <c r="BY138" s="54"/>
      <c r="BZ138" s="52" t="s">
        <v>122</v>
      </c>
      <c r="CA138" s="52" t="s">
        <v>122</v>
      </c>
      <c r="CB138" s="52" t="s">
        <v>122</v>
      </c>
      <c r="CC138" s="52"/>
      <c r="CD138" s="52"/>
      <c r="CE138" s="52"/>
      <c r="CF138" s="52" t="s">
        <v>122</v>
      </c>
      <c r="CG138" s="52" t="s">
        <v>122</v>
      </c>
      <c r="CH138" s="52" t="s">
        <v>122</v>
      </c>
      <c r="CI138" s="52"/>
      <c r="CJ138" s="52"/>
      <c r="CK138" s="52"/>
      <c r="CL138" s="52" t="s">
        <v>122</v>
      </c>
      <c r="CM138" s="52" t="s">
        <v>122</v>
      </c>
      <c r="CN138" s="52" t="s">
        <v>122</v>
      </c>
      <c r="CO138" s="52"/>
      <c r="CP138" s="52"/>
      <c r="CQ138" s="52"/>
      <c r="CR138" s="66"/>
      <c r="CS138" s="53">
        <f>IF(BZ138="X",$DH138/COUNTA($BZ138:$CQ138),0) +  IF(CA138="X",$DH138/COUNTA($BZ138:$CQ138),0)</f>
        <v>0</v>
      </c>
      <c r="CT138" s="53">
        <f>IF(CB138="X",$DH138/COUNTA($BZ138:$CQ138),0) +  IF(CC138="X",$DH138/COUNTA($BZ138:$CQ138),0)</f>
        <v>0</v>
      </c>
      <c r="CU138" s="53">
        <f>IF(CD138="X",$DH138/COUNTA($BZ138:$CQ138),0) +  IF(CE138="X",$DH138/COUNTA($BZ138:$CQ138),0)</f>
        <v>0</v>
      </c>
      <c r="CV138" s="53">
        <f>IF(CF138="X",$DH138/COUNTA($BZ138:$CQ138),0) +  IF(CG138="X",$DH138/COUNTA($BZ138:$CQ138),0)</f>
        <v>0</v>
      </c>
      <c r="CW138" s="53">
        <f>IF(CH138="X",$DH138/COUNTA($BZ138:$CQ138),0) +  IF(CI138="X",$DH138/COUNTA($BZ138:$CQ138),0)</f>
        <v>0</v>
      </c>
      <c r="CX138" s="53">
        <f>IF(CJ138="X",$DH138/COUNTA($BZ138:$CQ138),0) +  IF(CK138="X",$DH138/COUNTA($BZ138:$CQ138),0)</f>
        <v>0</v>
      </c>
      <c r="CY138" s="53">
        <f>IF(CL138="X",$DH138/COUNTA($BZ138:$CQ138),0) +  IF(CM138="X",$DH138/COUNTA($BZ138:$CQ138),0)</f>
        <v>0</v>
      </c>
      <c r="CZ138" s="53">
        <f>IF(CN138="X",$DH138/COUNTA($BZ138:$CQ138),0) +  IF(CO138="X",$DH138/COUNTA($BZ138:$CQ138),0)</f>
        <v>0</v>
      </c>
      <c r="DA138" s="53">
        <f>IF(CP138="X",$DH138/COUNTA($BZ138:$CQ138),0) +  IF(CQ138="X",$DH138/COUNTA($BZ138:$CQ138),0)</f>
        <v>0</v>
      </c>
      <c r="DB138" s="67">
        <f>SUM(CS138:DA138)</f>
        <v>0</v>
      </c>
      <c r="DC138" s="57"/>
      <c r="DE138" s="66"/>
      <c r="DF138" s="106">
        <f t="shared" si="24"/>
        <v>0</v>
      </c>
      <c r="DG138" s="66"/>
      <c r="DH138" s="104">
        <f>DF138*UniPerugia!$B$4</f>
        <v>0</v>
      </c>
    </row>
    <row r="139" spans="72:112" ht="23.25">
      <c r="BT139" s="69"/>
      <c r="BU139" s="52" t="s">
        <v>346</v>
      </c>
      <c r="BV139" s="69"/>
      <c r="BW139" s="52" t="s">
        <v>114</v>
      </c>
      <c r="BX139" s="52" t="s">
        <v>342</v>
      </c>
      <c r="BY139" s="54"/>
      <c r="BZ139" s="52"/>
      <c r="CA139" s="52"/>
      <c r="CB139" s="52"/>
      <c r="CC139" s="52"/>
      <c r="CD139" s="52"/>
      <c r="CE139" s="52"/>
      <c r="CF139" s="52" t="s">
        <v>122</v>
      </c>
      <c r="CG139" s="52" t="s">
        <v>122</v>
      </c>
      <c r="CH139" s="52" t="s">
        <v>122</v>
      </c>
      <c r="CI139" s="52" t="s">
        <v>122</v>
      </c>
      <c r="CJ139" s="52" t="s">
        <v>122</v>
      </c>
      <c r="CK139" s="52" t="s">
        <v>122</v>
      </c>
      <c r="CL139" s="52" t="s">
        <v>122</v>
      </c>
      <c r="CM139" s="52" t="s">
        <v>122</v>
      </c>
      <c r="CN139" s="52" t="s">
        <v>122</v>
      </c>
      <c r="CO139" s="52"/>
      <c r="CP139" s="52"/>
      <c r="CQ139" s="52"/>
      <c r="CR139" s="66"/>
      <c r="CS139" s="53">
        <f>IF(BZ139="X",$DH139/COUNTA($BZ139:$CQ139),0) +  IF(CA139="X",$DH139/COUNTA($BZ139:$CQ139),0)</f>
        <v>0</v>
      </c>
      <c r="CT139" s="53">
        <f>IF(CB139="X",$DH139/COUNTA($BZ139:$CQ139),0) +  IF(CC139="X",$DH139/COUNTA($BZ139:$CQ139),0)</f>
        <v>0</v>
      </c>
      <c r="CU139" s="53">
        <f>IF(CD139="X",$DH139/COUNTA($BZ139:$CQ139),0) +  IF(CE139="X",$DH139/COUNTA($BZ139:$CQ139),0)</f>
        <v>0</v>
      </c>
      <c r="CV139" s="53">
        <f>IF(CF139="X",$DH139/COUNTA($BZ139:$CQ139),0) +  IF(CG139="X",$DH139/COUNTA($BZ139:$CQ139),0)</f>
        <v>0</v>
      </c>
      <c r="CW139" s="53">
        <f>IF(CH139="X",$DH139/COUNTA($BZ139:$CQ139),0) +  IF(CI139="X",$DH139/COUNTA($BZ139:$CQ139),0)</f>
        <v>0</v>
      </c>
      <c r="CX139" s="53">
        <f>IF(CJ139="X",$DH139/COUNTA($BZ139:$CQ139),0) +  IF(CK139="X",$DH139/COUNTA($BZ139:$CQ139),0)</f>
        <v>0</v>
      </c>
      <c r="CY139" s="53">
        <f>IF(CL139="X",$DH139/COUNTA($BZ139:$CQ139),0) +  IF(CM139="X",$DH139/COUNTA($BZ139:$CQ139),0)</f>
        <v>0</v>
      </c>
      <c r="CZ139" s="53">
        <f>IF(CN139="X",$DH139/COUNTA($BZ139:$CQ139),0) +  IF(CO139="X",$DH139/COUNTA($BZ139:$CQ139),0)</f>
        <v>0</v>
      </c>
      <c r="DA139" s="53">
        <f>IF(CP139="X",$DH139/COUNTA($BZ139:$CQ139),0) +  IF(CQ139="X",$DH139/COUNTA($BZ139:$CQ139),0)</f>
        <v>0</v>
      </c>
      <c r="DB139" s="67">
        <f>SUM(CS139:DA139)</f>
        <v>0</v>
      </c>
      <c r="DC139" s="57"/>
      <c r="DE139" s="66"/>
      <c r="DF139" s="106">
        <f t="shared" si="24"/>
        <v>0</v>
      </c>
      <c r="DG139" s="66"/>
      <c r="DH139" s="104">
        <f>DF139*UniPerugia!$B$4</f>
        <v>0</v>
      </c>
    </row>
    <row r="140" spans="72:112" ht="23.25">
      <c r="BT140" s="69"/>
      <c r="BU140" s="52"/>
      <c r="BV140" s="69"/>
      <c r="BW140" s="52"/>
      <c r="BX140" s="52"/>
      <c r="BY140" s="54"/>
      <c r="BZ140" s="52"/>
      <c r="CA140" s="52"/>
      <c r="CB140" s="52"/>
      <c r="CC140" s="52"/>
      <c r="CD140" s="52"/>
      <c r="CE140" s="52"/>
      <c r="CF140" s="53"/>
      <c r="CG140" s="53"/>
      <c r="CH140" s="53"/>
      <c r="CI140" s="52"/>
      <c r="CJ140" s="52"/>
      <c r="CK140" s="52"/>
      <c r="CL140" s="52"/>
      <c r="CM140" s="52"/>
      <c r="CN140" s="52"/>
      <c r="CO140" s="52"/>
      <c r="CP140" s="52"/>
      <c r="CQ140" s="52"/>
      <c r="CR140" s="66"/>
      <c r="CS140" s="53"/>
      <c r="CT140" s="53"/>
      <c r="CU140" s="53"/>
      <c r="CV140" s="53"/>
      <c r="CW140" s="53"/>
      <c r="CX140" s="53"/>
      <c r="CY140" s="53"/>
      <c r="CZ140" s="53"/>
      <c r="DA140" s="53"/>
      <c r="DB140" s="53"/>
      <c r="DC140" s="57"/>
      <c r="DE140" s="66"/>
      <c r="DF140" s="106">
        <f t="shared" si="24"/>
        <v>0</v>
      </c>
      <c r="DG140" s="66"/>
      <c r="DH140" s="104">
        <f>DF140*UniPerugia!$B$4</f>
        <v>0</v>
      </c>
    </row>
    <row r="141" spans="72:112" ht="23.25">
      <c r="BT141" s="69"/>
      <c r="BU141" s="52"/>
      <c r="BV141" s="69"/>
      <c r="BW141" s="52"/>
      <c r="BX141" s="52"/>
      <c r="BY141" s="54"/>
      <c r="BZ141" s="52"/>
      <c r="CA141" s="52"/>
      <c r="CB141" s="52"/>
      <c r="CC141" s="52"/>
      <c r="CD141" s="52"/>
      <c r="CE141" s="52"/>
      <c r="CF141" s="53"/>
      <c r="CG141" s="53"/>
      <c r="CH141" s="53"/>
      <c r="CI141" s="52"/>
      <c r="CJ141" s="52"/>
      <c r="CK141" s="52"/>
      <c r="CL141" s="52"/>
      <c r="CM141" s="52"/>
      <c r="CN141" s="52"/>
      <c r="CO141" s="52"/>
      <c r="CP141" s="52"/>
      <c r="CQ141" s="52"/>
      <c r="CR141" s="66"/>
      <c r="CS141" s="53"/>
      <c r="CT141" s="53"/>
      <c r="CU141" s="53"/>
      <c r="CV141" s="53"/>
      <c r="CW141" s="53"/>
      <c r="CX141" s="53"/>
      <c r="CY141" s="53"/>
      <c r="CZ141" s="53"/>
      <c r="DA141" s="53"/>
      <c r="DB141" s="53"/>
      <c r="DC141" s="57"/>
      <c r="DE141" s="66"/>
      <c r="DF141" s="106">
        <f t="shared" si="24"/>
        <v>0</v>
      </c>
      <c r="DG141" s="66"/>
      <c r="DH141" s="104">
        <f>DF141*UniPerugia!$B$4</f>
        <v>0</v>
      </c>
    </row>
    <row r="142" spans="72:112" ht="23.25">
      <c r="BT142" s="69"/>
      <c r="BU142" s="52"/>
      <c r="BV142" s="69"/>
      <c r="BW142" s="52"/>
      <c r="BX142" s="52"/>
      <c r="BY142" s="54"/>
      <c r="BZ142" s="52"/>
      <c r="CA142" s="52"/>
      <c r="CB142" s="52"/>
      <c r="CC142" s="52"/>
      <c r="CD142" s="52"/>
      <c r="CE142" s="52"/>
      <c r="CF142" s="53"/>
      <c r="CG142" s="53"/>
      <c r="CH142" s="53"/>
      <c r="CI142" s="52"/>
      <c r="CJ142" s="52"/>
      <c r="CK142" s="52"/>
      <c r="CL142" s="52"/>
      <c r="CM142" s="52"/>
      <c r="CN142" s="52"/>
      <c r="CO142" s="52"/>
      <c r="CP142" s="52"/>
      <c r="CQ142" s="52"/>
      <c r="CR142" s="66"/>
      <c r="CS142" s="53"/>
      <c r="CT142" s="53"/>
      <c r="CU142" s="53"/>
      <c r="CV142" s="53"/>
      <c r="CW142" s="53"/>
      <c r="CX142" s="53"/>
      <c r="CY142" s="53"/>
      <c r="CZ142" s="53"/>
      <c r="DA142" s="53"/>
      <c r="DB142" s="53"/>
      <c r="DC142" s="57"/>
      <c r="DE142" s="66"/>
      <c r="DF142" s="106">
        <f t="shared" si="24"/>
        <v>0</v>
      </c>
      <c r="DG142" s="66"/>
      <c r="DH142" s="104">
        <f>DF142*UniPerugia!$B$4</f>
        <v>0</v>
      </c>
    </row>
    <row r="143" spans="72:112" ht="23.25">
      <c r="BT143" s="69"/>
      <c r="BU143" s="52"/>
      <c r="BV143" s="69"/>
      <c r="BW143" s="52"/>
      <c r="BX143" s="52"/>
      <c r="BY143" s="54"/>
      <c r="BZ143" s="52"/>
      <c r="CA143" s="52"/>
      <c r="CB143" s="52"/>
      <c r="CC143" s="52"/>
      <c r="CD143" s="52"/>
      <c r="CE143" s="52"/>
      <c r="CF143" s="53"/>
      <c r="CG143" s="53"/>
      <c r="CH143" s="53"/>
      <c r="CI143" s="52"/>
      <c r="CJ143" s="52"/>
      <c r="CK143" s="52"/>
      <c r="CL143" s="52"/>
      <c r="CM143" s="52"/>
      <c r="CN143" s="52"/>
      <c r="CO143" s="52"/>
      <c r="CP143" s="52"/>
      <c r="CQ143" s="52"/>
      <c r="CR143" s="66"/>
      <c r="CS143" s="53"/>
      <c r="CT143" s="53"/>
      <c r="CU143" s="53"/>
      <c r="CV143" s="53"/>
      <c r="CW143" s="53"/>
      <c r="CX143" s="53"/>
      <c r="CY143" s="53"/>
      <c r="CZ143" s="53"/>
      <c r="DA143" s="53"/>
      <c r="DB143" s="53"/>
      <c r="DC143" s="57"/>
      <c r="DE143" s="66"/>
      <c r="DF143" s="106">
        <f t="shared" si="24"/>
        <v>0</v>
      </c>
      <c r="DG143" s="66"/>
      <c r="DH143" s="104">
        <f>DF143*UniPerugia!$B$4</f>
        <v>0</v>
      </c>
    </row>
    <row r="144" spans="72:112" ht="23.25">
      <c r="BT144" s="69"/>
      <c r="BU144" s="52"/>
      <c r="BV144" s="69"/>
      <c r="BW144" s="52"/>
      <c r="BX144" s="52"/>
      <c r="BY144" s="54"/>
      <c r="BZ144" s="52"/>
      <c r="CA144" s="52"/>
      <c r="CB144" s="52"/>
      <c r="CC144" s="52"/>
      <c r="CD144" s="52"/>
      <c r="CE144" s="52"/>
      <c r="CF144" s="53"/>
      <c r="CG144" s="53"/>
      <c r="CH144" s="53"/>
      <c r="CI144" s="52"/>
      <c r="CJ144" s="52"/>
      <c r="CK144" s="52"/>
      <c r="CL144" s="52"/>
      <c r="CM144" s="52"/>
      <c r="CN144" s="52"/>
      <c r="CO144" s="52"/>
      <c r="CP144" s="52"/>
      <c r="CQ144" s="52"/>
      <c r="CR144" s="66"/>
      <c r="CS144" s="53"/>
      <c r="CT144" s="53"/>
      <c r="CU144" s="53"/>
      <c r="CV144" s="53"/>
      <c r="CW144" s="53"/>
      <c r="CX144" s="53"/>
      <c r="CY144" s="53"/>
      <c r="CZ144" s="53"/>
      <c r="DA144" s="53"/>
      <c r="DB144" s="53"/>
      <c r="DC144" s="57"/>
      <c r="DE144" s="66"/>
      <c r="DF144" s="106">
        <f t="shared" si="24"/>
        <v>0</v>
      </c>
      <c r="DG144" s="66"/>
      <c r="DH144" s="104">
        <f>DF144*UniPerugia!$B$4</f>
        <v>0</v>
      </c>
    </row>
    <row r="145" spans="72:112" ht="23.25">
      <c r="BT145" s="69"/>
      <c r="BU145" s="52"/>
      <c r="BV145" s="69"/>
      <c r="BW145" s="52"/>
      <c r="BX145" s="52"/>
      <c r="BY145" s="54"/>
      <c r="BZ145" s="52"/>
      <c r="CA145" s="52"/>
      <c r="CB145" s="52"/>
      <c r="CC145" s="52"/>
      <c r="CD145" s="52"/>
      <c r="CE145" s="52"/>
      <c r="CF145" s="53"/>
      <c r="CG145" s="53"/>
      <c r="CH145" s="53"/>
      <c r="CI145" s="52"/>
      <c r="CJ145" s="52"/>
      <c r="CK145" s="52"/>
      <c r="CL145" s="52"/>
      <c r="CM145" s="52"/>
      <c r="CN145" s="52"/>
      <c r="CO145" s="52"/>
      <c r="CP145" s="52"/>
      <c r="CQ145" s="52"/>
      <c r="CR145" s="66"/>
      <c r="CS145" s="53"/>
      <c r="CT145" s="53"/>
      <c r="CU145" s="53"/>
      <c r="CV145" s="53"/>
      <c r="CW145" s="53"/>
      <c r="CX145" s="53"/>
      <c r="CY145" s="53"/>
      <c r="CZ145" s="53"/>
      <c r="DA145" s="53"/>
      <c r="DB145" s="53"/>
      <c r="DC145" s="57"/>
      <c r="DE145" s="66"/>
      <c r="DF145" s="106">
        <f t="shared" si="24"/>
        <v>0</v>
      </c>
      <c r="DG145" s="66"/>
      <c r="DH145" s="104">
        <f>DF145*UniPerugia!$B$4</f>
        <v>0</v>
      </c>
    </row>
    <row r="146" spans="72:112" ht="23.25">
      <c r="BT146" s="69"/>
      <c r="BU146" s="52"/>
      <c r="BV146" s="69"/>
      <c r="BW146" s="52"/>
      <c r="BX146" s="52"/>
      <c r="BY146" s="54"/>
      <c r="BZ146" s="52"/>
      <c r="CA146" s="52"/>
      <c r="CB146" s="52"/>
      <c r="CC146" s="52"/>
      <c r="CD146" s="52"/>
      <c r="CE146" s="52"/>
      <c r="CF146" s="53"/>
      <c r="CG146" s="53"/>
      <c r="CH146" s="53"/>
      <c r="CI146" s="52"/>
      <c r="CJ146" s="52"/>
      <c r="CK146" s="52"/>
      <c r="CL146" s="52"/>
      <c r="CM146" s="52"/>
      <c r="CN146" s="52"/>
      <c r="CO146" s="52"/>
      <c r="CP146" s="52"/>
      <c r="CQ146" s="52"/>
      <c r="CR146" s="66"/>
      <c r="CS146" s="53"/>
      <c r="CT146" s="53"/>
      <c r="CU146" s="53"/>
      <c r="CV146" s="53"/>
      <c r="CW146" s="53"/>
      <c r="CX146" s="53"/>
      <c r="CY146" s="53"/>
      <c r="CZ146" s="53"/>
      <c r="DA146" s="53"/>
      <c r="DB146" s="53"/>
      <c r="DC146" s="57"/>
      <c r="DE146" s="66"/>
      <c r="DF146" s="106">
        <f t="shared" si="24"/>
        <v>0</v>
      </c>
      <c r="DG146" s="66"/>
      <c r="DH146" s="104">
        <f>DF146*UniPerugia!$B$4</f>
        <v>0</v>
      </c>
    </row>
    <row r="147" spans="72:112" ht="23.25">
      <c r="BT147" s="69"/>
      <c r="BU147" s="52"/>
      <c r="BV147" s="69"/>
      <c r="BW147" s="52"/>
      <c r="BX147" s="52"/>
      <c r="BY147" s="54"/>
      <c r="BZ147" s="52"/>
      <c r="CA147" s="52"/>
      <c r="CB147" s="52"/>
      <c r="CC147" s="52"/>
      <c r="CD147" s="52"/>
      <c r="CE147" s="52"/>
      <c r="CF147" s="53"/>
      <c r="CG147" s="53"/>
      <c r="CH147" s="53"/>
      <c r="CI147" s="52"/>
      <c r="CJ147" s="52"/>
      <c r="CK147" s="52"/>
      <c r="CL147" s="52"/>
      <c r="CM147" s="52"/>
      <c r="CN147" s="52"/>
      <c r="CO147" s="52"/>
      <c r="CP147" s="52"/>
      <c r="CQ147" s="52"/>
      <c r="CR147" s="66"/>
      <c r="CS147" s="53"/>
      <c r="CT147" s="53"/>
      <c r="CU147" s="53"/>
      <c r="CV147" s="53"/>
      <c r="CW147" s="53"/>
      <c r="CX147" s="53"/>
      <c r="CY147" s="53"/>
      <c r="CZ147" s="53"/>
      <c r="DA147" s="53"/>
      <c r="DB147" s="53"/>
      <c r="DC147" s="57"/>
      <c r="DE147" s="66"/>
      <c r="DF147" s="106">
        <f t="shared" si="24"/>
        <v>0</v>
      </c>
      <c r="DG147" s="66"/>
      <c r="DH147" s="104">
        <f>DF147*UniPerugia!$B$4</f>
        <v>0</v>
      </c>
    </row>
    <row r="148" spans="72:112" ht="23.25">
      <c r="BT148" s="69"/>
      <c r="BU148" s="52"/>
      <c r="BV148" s="69"/>
      <c r="BW148" s="52"/>
      <c r="BX148" s="52"/>
      <c r="BY148" s="54"/>
      <c r="BZ148" s="52"/>
      <c r="CA148" s="52"/>
      <c r="CB148" s="52"/>
      <c r="CC148" s="52"/>
      <c r="CD148" s="52"/>
      <c r="CE148" s="52"/>
      <c r="CF148" s="53"/>
      <c r="CG148" s="53"/>
      <c r="CH148" s="53"/>
      <c r="CI148" s="52"/>
      <c r="CJ148" s="52"/>
      <c r="CK148" s="52"/>
      <c r="CL148" s="52"/>
      <c r="CM148" s="52"/>
      <c r="CN148" s="52"/>
      <c r="CO148" s="52"/>
      <c r="CP148" s="52"/>
      <c r="CQ148" s="52"/>
      <c r="CR148" s="66"/>
      <c r="CS148" s="53"/>
      <c r="CT148" s="53"/>
      <c r="CU148" s="53"/>
      <c r="CV148" s="53"/>
      <c r="CW148" s="53"/>
      <c r="CX148" s="53"/>
      <c r="CY148" s="53"/>
      <c r="CZ148" s="53"/>
      <c r="DA148" s="53"/>
      <c r="DB148" s="53"/>
      <c r="DC148" s="57"/>
      <c r="DE148" s="66"/>
      <c r="DF148" s="106">
        <f t="shared" si="24"/>
        <v>0</v>
      </c>
      <c r="DG148" s="66"/>
      <c r="DH148" s="104">
        <f>DF148*UniPerugia!$B$4</f>
        <v>0</v>
      </c>
    </row>
    <row r="149" spans="72:112" ht="23.25">
      <c r="BT149" s="69"/>
      <c r="BU149" s="52"/>
      <c r="BV149" s="69"/>
      <c r="BW149" s="52"/>
      <c r="BX149" s="52"/>
      <c r="BY149" s="54"/>
      <c r="BZ149" s="52"/>
      <c r="CA149" s="52"/>
      <c r="CB149" s="52"/>
      <c r="CC149" s="52"/>
      <c r="CD149" s="52"/>
      <c r="CE149" s="52"/>
      <c r="CF149" s="53"/>
      <c r="CG149" s="53"/>
      <c r="CH149" s="53"/>
      <c r="CI149" s="52"/>
      <c r="CJ149" s="52"/>
      <c r="CK149" s="52"/>
      <c r="CL149" s="52"/>
      <c r="CM149" s="52"/>
      <c r="CN149" s="52"/>
      <c r="CO149" s="52"/>
      <c r="CP149" s="52"/>
      <c r="CQ149" s="52"/>
      <c r="CR149" s="66"/>
      <c r="CS149" s="53"/>
      <c r="CT149" s="53"/>
      <c r="CU149" s="53"/>
      <c r="CV149" s="53"/>
      <c r="CW149" s="53"/>
      <c r="CX149" s="53"/>
      <c r="CY149" s="53"/>
      <c r="CZ149" s="53"/>
      <c r="DA149" s="53"/>
      <c r="DB149" s="53"/>
      <c r="DC149" s="57"/>
      <c r="DE149" s="66"/>
      <c r="DF149" s="106">
        <f t="shared" si="24"/>
        <v>0</v>
      </c>
      <c r="DG149" s="66"/>
      <c r="DH149" s="104">
        <f>DF149*UniPerugia!$B$4</f>
        <v>0</v>
      </c>
    </row>
    <row r="150" spans="72:112" ht="23.25">
      <c r="BT150" s="69"/>
      <c r="BU150" s="52"/>
      <c r="BV150" s="69"/>
      <c r="BW150" s="52"/>
      <c r="BX150" s="52"/>
      <c r="BY150" s="54"/>
      <c r="BZ150" s="52"/>
      <c r="CA150" s="52"/>
      <c r="CB150" s="52"/>
      <c r="CC150" s="52"/>
      <c r="CD150" s="52"/>
      <c r="CE150" s="52"/>
      <c r="CF150" s="53"/>
      <c r="CG150" s="53"/>
      <c r="CH150" s="53"/>
      <c r="CI150" s="52"/>
      <c r="CJ150" s="52"/>
      <c r="CK150" s="52"/>
      <c r="CL150" s="52"/>
      <c r="CM150" s="52"/>
      <c r="CN150" s="52"/>
      <c r="CO150" s="52"/>
      <c r="CP150" s="52"/>
      <c r="CQ150" s="52"/>
      <c r="CR150" s="66"/>
      <c r="CS150" s="53"/>
      <c r="CT150" s="53"/>
      <c r="CU150" s="53"/>
      <c r="CV150" s="53"/>
      <c r="CW150" s="53"/>
      <c r="CX150" s="53"/>
      <c r="CY150" s="53"/>
      <c r="CZ150" s="53"/>
      <c r="DA150" s="53"/>
      <c r="DB150" s="53"/>
      <c r="DC150" s="57"/>
      <c r="DE150" s="66"/>
      <c r="DF150" s="106">
        <f t="shared" si="24"/>
        <v>0</v>
      </c>
      <c r="DG150" s="66"/>
      <c r="DH150" s="104">
        <f>DF150*UniPerugia!$B$4</f>
        <v>0</v>
      </c>
    </row>
    <row r="151" spans="72:112" ht="23.25">
      <c r="BT151" s="69"/>
      <c r="BU151" s="52"/>
      <c r="BV151" s="69"/>
      <c r="BW151" s="52"/>
      <c r="BX151" s="52"/>
      <c r="BY151" s="54"/>
      <c r="BZ151" s="52"/>
      <c r="CA151" s="52"/>
      <c r="CB151" s="52"/>
      <c r="CC151" s="52"/>
      <c r="CD151" s="52"/>
      <c r="CE151" s="52"/>
      <c r="CF151" s="53"/>
      <c r="CG151" s="53"/>
      <c r="CH151" s="53"/>
      <c r="CI151" s="52"/>
      <c r="CJ151" s="52"/>
      <c r="CK151" s="52"/>
      <c r="CL151" s="52"/>
      <c r="CM151" s="52"/>
      <c r="CN151" s="52"/>
      <c r="CO151" s="52"/>
      <c r="CP151" s="52"/>
      <c r="CQ151" s="52"/>
      <c r="CR151" s="66"/>
      <c r="CS151" s="53"/>
      <c r="CT151" s="53"/>
      <c r="CU151" s="53"/>
      <c r="CV151" s="53"/>
      <c r="CW151" s="53"/>
      <c r="CX151" s="53"/>
      <c r="CY151" s="53"/>
      <c r="CZ151" s="53"/>
      <c r="DA151" s="53"/>
      <c r="DB151" s="53"/>
      <c r="DC151" s="57"/>
      <c r="DE151" s="66"/>
      <c r="DF151" s="106">
        <f t="shared" si="24"/>
        <v>0</v>
      </c>
      <c r="DG151" s="66"/>
      <c r="DH151" s="104">
        <f>DF151*UniPerugia!$B$4</f>
        <v>0</v>
      </c>
    </row>
    <row r="152" spans="72:112" ht="23.25">
      <c r="BT152" s="69"/>
      <c r="BU152" s="52"/>
      <c r="BV152" s="69"/>
      <c r="BW152" s="52"/>
      <c r="BX152" s="52"/>
      <c r="BY152" s="54"/>
      <c r="BZ152" s="52"/>
      <c r="CA152" s="52"/>
      <c r="CB152" s="52"/>
      <c r="CC152" s="52"/>
      <c r="CD152" s="52"/>
      <c r="CE152" s="52"/>
      <c r="CF152" s="53"/>
      <c r="CG152" s="53"/>
      <c r="CH152" s="53"/>
      <c r="CI152" s="52"/>
      <c r="CJ152" s="52"/>
      <c r="CK152" s="52"/>
      <c r="CL152" s="52"/>
      <c r="CM152" s="52"/>
      <c r="CN152" s="52"/>
      <c r="CO152" s="52"/>
      <c r="CP152" s="52"/>
      <c r="CQ152" s="52"/>
      <c r="CR152" s="66"/>
      <c r="CS152" s="53"/>
      <c r="CT152" s="53"/>
      <c r="CU152" s="53"/>
      <c r="CV152" s="53"/>
      <c r="CW152" s="53"/>
      <c r="CX152" s="53"/>
      <c r="CY152" s="53"/>
      <c r="CZ152" s="53"/>
      <c r="DA152" s="53"/>
      <c r="DB152" s="53"/>
      <c r="DC152" s="57"/>
      <c r="DE152" s="66"/>
      <c r="DF152" s="106">
        <f t="shared" si="24"/>
        <v>0</v>
      </c>
      <c r="DG152" s="66"/>
      <c r="DH152" s="104">
        <f>DF152*UniPerugia!$B$4</f>
        <v>0</v>
      </c>
    </row>
    <row r="153" spans="72:112" ht="23.25">
      <c r="BT153" s="69"/>
      <c r="BU153" s="52"/>
      <c r="BV153" s="69"/>
      <c r="BW153" s="52"/>
      <c r="BX153" s="52"/>
      <c r="BY153" s="54"/>
      <c r="BZ153" s="52"/>
      <c r="CA153" s="52"/>
      <c r="CB153" s="52"/>
      <c r="CC153" s="52"/>
      <c r="CD153" s="52"/>
      <c r="CE153" s="52"/>
      <c r="CF153" s="53"/>
      <c r="CG153" s="53"/>
      <c r="CH153" s="53"/>
      <c r="CI153" s="52"/>
      <c r="CJ153" s="52"/>
      <c r="CK153" s="52"/>
      <c r="CL153" s="52"/>
      <c r="CM153" s="52"/>
      <c r="CN153" s="52"/>
      <c r="CO153" s="52"/>
      <c r="CP153" s="52"/>
      <c r="CQ153" s="52"/>
      <c r="CR153" s="66"/>
      <c r="CS153" s="53"/>
      <c r="CT153" s="53"/>
      <c r="CU153" s="53"/>
      <c r="CV153" s="53"/>
      <c r="CW153" s="53"/>
      <c r="CX153" s="53"/>
      <c r="CY153" s="53"/>
      <c r="CZ153" s="53"/>
      <c r="DA153" s="53"/>
      <c r="DB153" s="53"/>
      <c r="DC153" s="57"/>
      <c r="DE153" s="66"/>
      <c r="DF153" s="106">
        <f t="shared" si="24"/>
        <v>0</v>
      </c>
      <c r="DG153" s="66"/>
      <c r="DH153" s="104">
        <f>DF153*UniPerugia!$B$4</f>
        <v>0</v>
      </c>
    </row>
    <row r="154" spans="72:112" ht="23.25">
      <c r="BT154" s="69"/>
      <c r="BU154" s="52"/>
      <c r="BV154" s="69"/>
      <c r="BW154" s="52"/>
      <c r="BX154" s="52"/>
      <c r="BY154" s="54"/>
      <c r="BZ154" s="52"/>
      <c r="CA154" s="52"/>
      <c r="CB154" s="52"/>
      <c r="CC154" s="52"/>
      <c r="CD154" s="52"/>
      <c r="CE154" s="52"/>
      <c r="CF154" s="53"/>
      <c r="CG154" s="53"/>
      <c r="CH154" s="53"/>
      <c r="CI154" s="52"/>
      <c r="CJ154" s="52"/>
      <c r="CK154" s="52"/>
      <c r="CL154" s="52"/>
      <c r="CM154" s="52"/>
      <c r="CN154" s="52"/>
      <c r="CO154" s="52"/>
      <c r="CP154" s="52"/>
      <c r="CQ154" s="52"/>
      <c r="CR154" s="66"/>
      <c r="CS154" s="53"/>
      <c r="CT154" s="53"/>
      <c r="CU154" s="53"/>
      <c r="CV154" s="53"/>
      <c r="CW154" s="53"/>
      <c r="CX154" s="53"/>
      <c r="CY154" s="53"/>
      <c r="CZ154" s="53"/>
      <c r="DA154" s="53"/>
      <c r="DB154" s="53"/>
      <c r="DC154" s="57"/>
      <c r="DE154" s="66"/>
      <c r="DF154" s="106">
        <f t="shared" si="24"/>
        <v>0</v>
      </c>
      <c r="DG154" s="66"/>
      <c r="DH154" s="104">
        <f>DF154*UniPerugia!$B$4</f>
        <v>0</v>
      </c>
    </row>
    <row r="155" spans="72:112" ht="23.25">
      <c r="BT155" s="71"/>
      <c r="BU155" s="52"/>
      <c r="BV155" s="69"/>
      <c r="BW155" s="52"/>
      <c r="BX155" s="52"/>
      <c r="BY155" s="54"/>
      <c r="BZ155" s="52"/>
      <c r="CA155" s="52"/>
      <c r="CB155" s="52"/>
      <c r="CC155" s="52"/>
      <c r="CD155" s="52"/>
      <c r="CE155" s="52"/>
      <c r="CF155" s="53"/>
      <c r="CG155" s="53"/>
      <c r="CH155" s="53"/>
      <c r="CI155" s="52"/>
      <c r="CJ155" s="52"/>
      <c r="CK155" s="52"/>
      <c r="CL155" s="52"/>
      <c r="CM155" s="52"/>
      <c r="CN155" s="52"/>
      <c r="CO155" s="52"/>
      <c r="CP155" s="52"/>
      <c r="CQ155" s="52"/>
      <c r="CR155" s="66"/>
      <c r="CS155" s="53"/>
      <c r="CT155" s="53"/>
      <c r="CU155" s="53"/>
      <c r="CV155" s="53"/>
      <c r="CW155" s="53"/>
      <c r="CX155" s="53"/>
      <c r="CY155" s="53"/>
      <c r="CZ155" s="53"/>
      <c r="DA155" s="53"/>
      <c r="DB155" s="53"/>
      <c r="DC155" s="57"/>
      <c r="DE155" s="66"/>
      <c r="DF155" s="106">
        <f t="shared" si="24"/>
        <v>0</v>
      </c>
      <c r="DG155" s="66"/>
      <c r="DH155" s="104">
        <f>DF155*UniPerugia!$B$4</f>
        <v>0</v>
      </c>
    </row>
    <row r="156" spans="72:112" ht="23.25">
      <c r="BT156" s="83" t="s">
        <v>347</v>
      </c>
      <c r="BU156" s="84"/>
      <c r="BV156" s="85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4"/>
      <c r="CK156" s="84"/>
      <c r="CL156" s="84"/>
      <c r="CM156" s="84"/>
      <c r="CN156" s="84"/>
      <c r="CO156" s="84"/>
      <c r="CP156" s="84"/>
      <c r="CQ156" s="84"/>
      <c r="CR156" s="66"/>
      <c r="CS156" s="84"/>
      <c r="CT156" s="84"/>
      <c r="CU156" s="86">
        <f>CS6+CS53+CS94+CS102+CS110+CS117+CS127+CS134</f>
        <v>79550.526293333343</v>
      </c>
      <c r="CV156" s="86"/>
      <c r="CW156" s="86"/>
      <c r="CX156" s="86">
        <f>CV6+CV53+CV94+CV102+CV110+CV117+CV127+CV134</f>
        <v>22765.40074666667</v>
      </c>
      <c r="CY156" s="86">
        <f>CY6+CY53+CY94+CY102+CY110+CY117+CY127+CY134</f>
        <v>0</v>
      </c>
      <c r="CZ156" s="86"/>
      <c r="DA156" s="86"/>
      <c r="DB156" s="87">
        <f>SUM(CS156:DA156)</f>
        <v>102315.92704000001</v>
      </c>
      <c r="DC156" s="88"/>
      <c r="DD156" s="107">
        <f t="shared" ref="DD156" si="25">SUM(DD6:DD155)</f>
        <v>6375</v>
      </c>
      <c r="DE156" s="66"/>
      <c r="DF156" s="106">
        <f t="shared" si="24"/>
        <v>51</v>
      </c>
      <c r="DG156" s="66"/>
      <c r="DH156" s="104">
        <f>DF156*UniPerugia!$B$4</f>
        <v>204599.76</v>
      </c>
    </row>
    <row r="157" spans="72:112">
      <c r="CC157" s="125"/>
    </row>
    <row r="158" spans="72:112">
      <c r="CC158" s="125"/>
    </row>
  </sheetData>
  <sheetProtection algorithmName="SHA-512" hashValue="4E7NNuv3hhPDHuOWaZjFje0jVowSyzFmOWGv0qzC8myJuapCkjuSlszmlEuE0U8Ab//XB4613cNwbuj8MVdNuQ==" saltValue="J9gMGz8Ig3OE4Us06Mhseg==" spinCount="100000" sheet="1" objects="1" scenarios="1"/>
  <protectedRanges>
    <protectedRange sqref="Z10:AI51" name="Intervallo2"/>
    <protectedRange sqref="B3:N3 B28:N103" name="Intervallo1"/>
    <protectedRange sqref="B4:N27" name="Intervallo1_1"/>
    <protectedRange sqref="Z4:AI9" name="Intervallo2_1"/>
  </protectedRanges>
  <mergeCells count="2">
    <mergeCell ref="B2:X2"/>
    <mergeCell ref="Z2:AI2"/>
  </mergeCells>
  <conditionalFormatting sqref="AN5:AN12">
    <cfRule type="cellIs" dxfId="122" priority="57" operator="lessThan">
      <formula>AM5</formula>
    </cfRule>
    <cfRule type="cellIs" dxfId="121" priority="58" operator="greaterThan">
      <formula>AM5</formula>
    </cfRule>
  </conditionalFormatting>
  <conditionalFormatting sqref="AP5:AP12">
    <cfRule type="cellIs" dxfId="120" priority="54" operator="lessThan">
      <formula>AO5</formula>
    </cfRule>
    <cfRule type="cellIs" dxfId="119" priority="55" operator="greaterThan">
      <formula>AO5</formula>
    </cfRule>
    <cfRule type="cellIs" dxfId="118" priority="56" operator="greaterThan">
      <formula>AO5</formula>
    </cfRule>
  </conditionalFormatting>
  <conditionalFormatting sqref="AR5:AR12">
    <cfRule type="cellIs" dxfId="117" priority="52" operator="lessThan">
      <formula>AQ5</formula>
    </cfRule>
    <cfRule type="cellIs" dxfId="116" priority="53" operator="greaterThan">
      <formula>AQ5</formula>
    </cfRule>
  </conditionalFormatting>
  <conditionalFormatting sqref="AT5:AT12">
    <cfRule type="cellIs" dxfId="115" priority="50" operator="lessThan">
      <formula>AS5</formula>
    </cfRule>
    <cfRule type="cellIs" dxfId="114" priority="51" operator="greaterThan">
      <formula>AS5</formula>
    </cfRule>
  </conditionalFormatting>
  <conditionalFormatting sqref="AV5:AV12">
    <cfRule type="cellIs" dxfId="113" priority="48" operator="lessThan">
      <formula>AU5</formula>
    </cfRule>
    <cfRule type="cellIs" dxfId="112" priority="49" operator="greaterThan">
      <formula>AU5</formula>
    </cfRule>
  </conditionalFormatting>
  <conditionalFormatting sqref="AV15">
    <cfRule type="cellIs" dxfId="111" priority="46" operator="lessThan">
      <formula>$AV$14</formula>
    </cfRule>
    <cfRule type="cellIs" dxfId="110" priority="47" operator="greaterThan">
      <formula>$AV$14</formula>
    </cfRule>
  </conditionalFormatting>
  <conditionalFormatting sqref="BG5:BG12">
    <cfRule type="cellIs" dxfId="109" priority="44" operator="lessThan">
      <formula>0</formula>
    </cfRule>
    <cfRule type="cellIs" dxfId="108" priority="45" operator="greaterThan">
      <formula>0</formula>
    </cfRule>
  </conditionalFormatting>
  <conditionalFormatting sqref="AV16">
    <cfRule type="cellIs" dxfId="107" priority="42" operator="lessThan">
      <formula>0</formula>
    </cfRule>
    <cfRule type="cellIs" dxfId="106" priority="43" operator="greaterThan">
      <formula>0</formula>
    </cfRule>
  </conditionalFormatting>
  <conditionalFormatting sqref="AX5:AX12">
    <cfRule type="cellIs" dxfId="105" priority="40" operator="greaterThan">
      <formula>$AW$5</formula>
    </cfRule>
    <cfRule type="cellIs" dxfId="104" priority="41" operator="lessThan">
      <formula>$AW$5</formula>
    </cfRule>
  </conditionalFormatting>
  <conditionalFormatting sqref="AZ5:AZ12">
    <cfRule type="cellIs" dxfId="103" priority="38" operator="greaterThan">
      <formula>$AY$5</formula>
    </cfRule>
    <cfRule type="cellIs" dxfId="102" priority="39" operator="lessThan">
      <formula>$AY$5</formula>
    </cfRule>
  </conditionalFormatting>
  <conditionalFormatting sqref="AZ6">
    <cfRule type="cellIs" dxfId="101" priority="36" operator="lessThan">
      <formula>$AY$6</formula>
    </cfRule>
    <cfRule type="cellIs" dxfId="100" priority="37" operator="greaterThan">
      <formula>$AY$6</formula>
    </cfRule>
  </conditionalFormatting>
  <conditionalFormatting sqref="AZ8">
    <cfRule type="cellIs" dxfId="99" priority="34" operator="lessThan">
      <formula>$AY$8</formula>
    </cfRule>
    <cfRule type="cellIs" dxfId="98" priority="35" operator="greaterThan">
      <formula>$AY$8</formula>
    </cfRule>
  </conditionalFormatting>
  <conditionalFormatting sqref="AZ9">
    <cfRule type="cellIs" dxfId="97" priority="32" operator="lessThan">
      <formula>$AY$9</formula>
    </cfRule>
    <cfRule type="cellIs" dxfId="96" priority="33" operator="greaterThan">
      <formula>$AY$9</formula>
    </cfRule>
  </conditionalFormatting>
  <conditionalFormatting sqref="AZ10">
    <cfRule type="cellIs" dxfId="95" priority="30" operator="lessThan">
      <formula>$AY$10</formula>
    </cfRule>
    <cfRule type="cellIs" dxfId="94" priority="31" operator="greaterThan">
      <formula>$AY$10</formula>
    </cfRule>
  </conditionalFormatting>
  <conditionalFormatting sqref="AZ11">
    <cfRule type="cellIs" dxfId="93" priority="28" operator="lessThan">
      <formula>$AY$11</formula>
    </cfRule>
    <cfRule type="cellIs" dxfId="92" priority="29" operator="greaterThan">
      <formula>$AY$11</formula>
    </cfRule>
  </conditionalFormatting>
  <conditionalFormatting sqref="AZ12">
    <cfRule type="cellIs" dxfId="91" priority="26" operator="lessThan">
      <formula>$AY$12</formula>
    </cfRule>
    <cfRule type="cellIs" dxfId="90" priority="27" operator="greaterThan">
      <formula>$AY$12</formula>
    </cfRule>
  </conditionalFormatting>
  <conditionalFormatting sqref="BB5:BB12">
    <cfRule type="cellIs" dxfId="89" priority="24" operator="lessThan">
      <formula>$BA$5</formula>
    </cfRule>
    <cfRule type="cellIs" dxfId="88" priority="25" operator="greaterThan">
      <formula>$BA$5</formula>
    </cfRule>
  </conditionalFormatting>
  <conditionalFormatting sqref="BD5:BD12">
    <cfRule type="cellIs" dxfId="87" priority="22" operator="lessThan">
      <formula>$BC$5</formula>
    </cfRule>
    <cfRule type="cellIs" dxfId="86" priority="23" operator="greaterThan">
      <formula>$BC$5</formula>
    </cfRule>
  </conditionalFormatting>
  <conditionalFormatting sqref="AX6">
    <cfRule type="cellIs" dxfId="85" priority="20" operator="lessThan">
      <formula>$AW$6</formula>
    </cfRule>
    <cfRule type="cellIs" dxfId="84" priority="21" operator="greaterThan">
      <formula>"$AW$6"</formula>
    </cfRule>
  </conditionalFormatting>
  <conditionalFormatting sqref="AX10">
    <cfRule type="cellIs" dxfId="83" priority="19" operator="lessThan">
      <formula>$AW$10</formula>
    </cfRule>
  </conditionalFormatting>
  <conditionalFormatting sqref="AN5:AN12">
    <cfRule type="cellIs" dxfId="82" priority="17" operator="lessThan">
      <formula>$AM5</formula>
    </cfRule>
    <cfRule type="cellIs" dxfId="81" priority="18" operator="greaterThan">
      <formula>$AM5</formula>
    </cfRule>
  </conditionalFormatting>
  <conditionalFormatting sqref="AP5:AP12">
    <cfRule type="cellIs" dxfId="80" priority="15" operator="lessThan">
      <formula>$AO5</formula>
    </cfRule>
    <cfRule type="cellIs" dxfId="79" priority="16" operator="greaterThan">
      <formula>$AO5</formula>
    </cfRule>
  </conditionalFormatting>
  <conditionalFormatting sqref="AR5:AR12">
    <cfRule type="cellIs" dxfId="78" priority="13" operator="lessThan">
      <formula>$AQ5</formula>
    </cfRule>
    <cfRule type="cellIs" dxfId="77" priority="14" operator="greaterThan">
      <formula>$AQ5</formula>
    </cfRule>
  </conditionalFormatting>
  <conditionalFormatting sqref="AT5:AT12">
    <cfRule type="cellIs" dxfId="76" priority="11" operator="lessThan">
      <formula>$AS5</formula>
    </cfRule>
    <cfRule type="cellIs" dxfId="75" priority="12" operator="greaterThan">
      <formula>$AS5</formula>
    </cfRule>
  </conditionalFormatting>
  <conditionalFormatting sqref="AV5:AV12">
    <cfRule type="cellIs" dxfId="74" priority="9" operator="lessThan">
      <formula>$AU5</formula>
    </cfRule>
    <cfRule type="cellIs" dxfId="73" priority="10" operator="greaterThan">
      <formula>$AU5</formula>
    </cfRule>
  </conditionalFormatting>
  <conditionalFormatting sqref="AX5:AX12">
    <cfRule type="cellIs" dxfId="72" priority="7" operator="lessThan">
      <formula>$AW5</formula>
    </cfRule>
    <cfRule type="cellIs" dxfId="71" priority="8" operator="greaterThan">
      <formula>$AW5</formula>
    </cfRule>
  </conditionalFormatting>
  <conditionalFormatting sqref="AZ5:AZ12">
    <cfRule type="cellIs" dxfId="70" priority="5" operator="lessThan">
      <formula>$AY5</formula>
    </cfRule>
    <cfRule type="cellIs" dxfId="69" priority="6" operator="greaterThan">
      <formula>$AY5</formula>
    </cfRule>
  </conditionalFormatting>
  <conditionalFormatting sqref="BB5:BB12">
    <cfRule type="cellIs" dxfId="68" priority="3" operator="lessThan">
      <formula>$BA5</formula>
    </cfRule>
    <cfRule type="cellIs" dxfId="67" priority="4" operator="greaterThan">
      <formula>$BA5</formula>
    </cfRule>
  </conditionalFormatting>
  <conditionalFormatting sqref="BD5:BD12">
    <cfRule type="cellIs" dxfId="66" priority="1" operator="lessThan">
      <formula>$BC5</formula>
    </cfRule>
    <cfRule type="cellIs" dxfId="65" priority="2" operator="greaterThan">
      <formula>$BC5</formula>
    </cfRule>
  </conditionalFormatting>
  <dataValidations count="2">
    <dataValidation type="list" allowBlank="1" showInputMessage="1" showErrorMessage="1" sqref="D3:D103" xr:uid="{52DD8A75-80CF-4DB8-BE57-DD4954B46229}">
      <formula1>$Z$4:$Z$51</formula1>
    </dataValidation>
    <dataValidation type="list" allowBlank="1" showInputMessage="1" showErrorMessage="1" sqref="E4:E103" xr:uid="{AD5FB205-EBEF-49B0-A3FC-A92EA55A93D8}">
      <formula1>$DQ$9:$DQ$16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551C6-4C90-4DB2-8A7E-6A2392587A9A}">
  <dimension ref="A1:Q13"/>
  <sheetViews>
    <sheetView workbookViewId="0">
      <selection activeCell="B8" sqref="A8:B8"/>
    </sheetView>
  </sheetViews>
  <sheetFormatPr defaultRowHeight="15"/>
  <cols>
    <col min="1" max="1" width="28.7109375" customWidth="1"/>
    <col min="2" max="2" width="37.140625" customWidth="1"/>
    <col min="4" max="4" width="31.5703125" customWidth="1"/>
    <col min="5" max="5" width="41.140625" customWidth="1"/>
    <col min="7" max="7" width="35.85546875" customWidth="1"/>
    <col min="8" max="8" width="14.85546875" customWidth="1"/>
    <col min="10" max="10" width="35" customWidth="1"/>
    <col min="11" max="11" width="12.42578125" customWidth="1"/>
    <col min="13" max="13" width="41.28515625" customWidth="1"/>
    <col min="14" max="14" width="12.85546875" customWidth="1"/>
    <col min="16" max="16" width="42.5703125" customWidth="1"/>
  </cols>
  <sheetData>
    <row r="1" spans="1:17">
      <c r="C1" s="1"/>
      <c r="D1" s="1"/>
      <c r="E1" s="1"/>
      <c r="F1" s="1"/>
      <c r="G1" s="1"/>
      <c r="H1" s="1"/>
    </row>
    <row r="2" spans="1:17">
      <c r="A2" s="1"/>
      <c r="B2" s="1"/>
      <c r="C2" s="1"/>
      <c r="D2" s="1"/>
      <c r="E2" s="1"/>
      <c r="F2" s="1"/>
      <c r="G2" s="1"/>
      <c r="H2" s="1"/>
    </row>
    <row r="3" spans="1:17">
      <c r="A3" s="1"/>
      <c r="B3" s="1"/>
      <c r="C3" s="1"/>
      <c r="D3" s="1"/>
      <c r="E3" s="1"/>
      <c r="F3" s="1"/>
      <c r="G3" s="1"/>
      <c r="H3" s="1"/>
    </row>
    <row r="4" spans="1:17">
      <c r="A4" s="1"/>
      <c r="B4" s="1"/>
      <c r="C4" s="1"/>
      <c r="D4" s="1"/>
      <c r="E4" s="1"/>
      <c r="F4" s="1"/>
      <c r="G4" s="1"/>
      <c r="H4" s="1"/>
    </row>
    <row r="5" spans="1:17">
      <c r="C5" s="1"/>
      <c r="D5" s="1"/>
      <c r="E5" s="1"/>
      <c r="F5" s="1"/>
      <c r="G5" s="1"/>
      <c r="H5" s="1"/>
    </row>
    <row r="6" spans="1:17">
      <c r="A6" s="141" t="s">
        <v>348</v>
      </c>
      <c r="B6" s="141"/>
      <c r="C6" s="1"/>
      <c r="D6" s="140" t="s">
        <v>349</v>
      </c>
      <c r="E6" s="140"/>
      <c r="G6" s="141" t="s">
        <v>350</v>
      </c>
      <c r="H6" s="141"/>
      <c r="J6" s="140" t="s">
        <v>351</v>
      </c>
      <c r="K6" s="140"/>
      <c r="M6" s="141" t="s">
        <v>352</v>
      </c>
      <c r="N6" s="141"/>
      <c r="P6" s="140" t="s">
        <v>353</v>
      </c>
      <c r="Q6" s="140"/>
    </row>
    <row r="7" spans="1:17">
      <c r="A7" s="126" t="s">
        <v>15</v>
      </c>
      <c r="B7" s="126" t="s">
        <v>18</v>
      </c>
      <c r="C7" s="1"/>
      <c r="D7" s="126" t="s">
        <v>354</v>
      </c>
      <c r="E7" s="126" t="s">
        <v>18</v>
      </c>
      <c r="G7" s="126" t="s">
        <v>21</v>
      </c>
      <c r="H7" s="126" t="s">
        <v>355</v>
      </c>
      <c r="J7" s="126" t="s">
        <v>21</v>
      </c>
      <c r="K7" s="126" t="s">
        <v>355</v>
      </c>
      <c r="M7" s="126" t="s">
        <v>25</v>
      </c>
      <c r="N7" s="126" t="s">
        <v>19</v>
      </c>
      <c r="P7" s="126" t="s">
        <v>25</v>
      </c>
      <c r="Q7" s="126" t="s">
        <v>19</v>
      </c>
    </row>
    <row r="8" spans="1:17">
      <c r="A8" s="1"/>
      <c r="B8" s="1"/>
      <c r="C8" s="1"/>
      <c r="D8" s="1"/>
      <c r="E8" s="1"/>
      <c r="G8" s="1"/>
      <c r="H8" s="1"/>
      <c r="J8" s="1"/>
      <c r="K8" s="1"/>
      <c r="M8" s="1"/>
      <c r="N8" s="1"/>
      <c r="P8" s="1"/>
      <c r="Q8" s="1"/>
    </row>
    <row r="9" spans="1:17">
      <c r="A9" s="1"/>
      <c r="B9" s="1"/>
      <c r="C9" s="1"/>
      <c r="D9" s="1"/>
      <c r="E9" s="1"/>
      <c r="G9" s="1"/>
      <c r="H9" s="1"/>
      <c r="J9" s="1"/>
      <c r="K9" s="1"/>
      <c r="M9" s="1"/>
      <c r="N9" s="1"/>
      <c r="P9" s="1"/>
      <c r="Q9" s="1"/>
    </row>
    <row r="10" spans="1:17">
      <c r="A10" s="1"/>
      <c r="B10" s="1"/>
      <c r="C10" s="1"/>
      <c r="D10" s="1"/>
      <c r="E10" s="1"/>
      <c r="G10" s="1"/>
      <c r="H10" s="1"/>
      <c r="J10" s="1"/>
      <c r="K10" s="1"/>
      <c r="M10" s="1"/>
      <c r="N10" s="1"/>
      <c r="P10" s="1"/>
      <c r="Q10" s="1"/>
    </row>
    <row r="11" spans="1:17">
      <c r="A11" s="1"/>
      <c r="B11" s="1"/>
      <c r="C11" s="1"/>
      <c r="D11" s="1"/>
      <c r="E11" s="1"/>
      <c r="G11" s="1"/>
      <c r="H11" s="1"/>
      <c r="J11" s="1"/>
      <c r="K11" s="1"/>
      <c r="M11" s="1"/>
      <c r="N11" s="1"/>
      <c r="P11" s="1"/>
      <c r="Q11" s="1"/>
    </row>
    <row r="12" spans="1:17">
      <c r="A12" s="1"/>
      <c r="B12" s="1"/>
      <c r="C12" s="1"/>
      <c r="D12" s="1"/>
      <c r="E12" s="1"/>
      <c r="G12" s="1"/>
      <c r="H12" s="1"/>
      <c r="J12" s="1"/>
      <c r="K12" s="1"/>
      <c r="M12" s="1"/>
      <c r="N12" s="1"/>
      <c r="P12" s="1"/>
      <c r="Q12" s="1"/>
    </row>
    <row r="13" spans="1:17">
      <c r="A13" s="1"/>
      <c r="B13" s="1"/>
      <c r="C13" s="1"/>
      <c r="D13" s="1"/>
      <c r="E13" s="1"/>
      <c r="G13" s="1"/>
      <c r="H13" s="1"/>
      <c r="J13" s="1"/>
      <c r="K13" s="1"/>
      <c r="M13" s="1"/>
      <c r="N13" s="1"/>
      <c r="P13" s="1"/>
      <c r="Q13" s="1"/>
    </row>
  </sheetData>
  <mergeCells count="6">
    <mergeCell ref="P6:Q6"/>
    <mergeCell ref="A6:B6"/>
    <mergeCell ref="D6:E6"/>
    <mergeCell ref="G6:H6"/>
    <mergeCell ref="J6:K6"/>
    <mergeCell ref="M6:N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6E20-C869-46FE-9E2A-8DAC72611DAC}">
  <dimension ref="B4:F29"/>
  <sheetViews>
    <sheetView workbookViewId="0">
      <selection activeCell="E25" sqref="E25:E29"/>
    </sheetView>
  </sheetViews>
  <sheetFormatPr defaultRowHeight="15"/>
  <cols>
    <col min="2" max="2" width="33.42578125" customWidth="1"/>
    <col min="3" max="3" width="28.28515625" customWidth="1"/>
    <col min="4" max="4" width="12.7109375" customWidth="1"/>
    <col min="5" max="5" width="24.28515625" customWidth="1"/>
    <col min="6" max="6" width="12" customWidth="1"/>
    <col min="7" max="7" width="18.140625" customWidth="1"/>
    <col min="9" max="9" width="10.28515625" customWidth="1"/>
    <col min="10" max="10" width="17.28515625" customWidth="1"/>
  </cols>
  <sheetData>
    <row r="4" spans="2:5">
      <c r="B4" t="s">
        <v>356</v>
      </c>
      <c r="C4" t="s">
        <v>357</v>
      </c>
      <c r="D4" t="s">
        <v>358</v>
      </c>
      <c r="E4" t="s">
        <v>359</v>
      </c>
    </row>
    <row r="5" spans="2:5">
      <c r="B5" t="s">
        <v>5</v>
      </c>
      <c r="C5">
        <f>UniPerugia!B5</f>
        <v>204599.76</v>
      </c>
      <c r="D5">
        <f>C25</f>
        <v>0</v>
      </c>
      <c r="E5" s="131">
        <f>IFERROR(-(Tabella174670[[#This Row],[Da Decreto]]-Tabella174670[[#This Row],[Previsto]])/Tabella174670[[#This Row],[Da Decreto]],IF(Tabella174670[[#This Row],[Previsto]]=0,0,1))</f>
        <v>-1</v>
      </c>
    </row>
    <row r="6" spans="2:5">
      <c r="B6" t="s">
        <v>6</v>
      </c>
      <c r="C6">
        <f>UniPerugia!B6</f>
        <v>0</v>
      </c>
      <c r="D6">
        <f>C26</f>
        <v>0</v>
      </c>
      <c r="E6" s="131">
        <f>IFERROR(-(Tabella174670[[#This Row],[Da Decreto]]-Tabella174670[[#This Row],[Previsto]])/Tabella174670[[#This Row],[Da Decreto]],IF(Tabella174670[[#This Row],[Previsto]]=0,0,1))</f>
        <v>0</v>
      </c>
    </row>
    <row r="7" spans="2:5">
      <c r="B7" t="s">
        <v>7</v>
      </c>
      <c r="C7">
        <f>UniPerugia!B7</f>
        <v>0</v>
      </c>
      <c r="D7">
        <f>C27</f>
        <v>0</v>
      </c>
      <c r="E7" s="131">
        <f>IFERROR(-(Tabella174670[[#This Row],[Da Decreto]]-Tabella174670[[#This Row],[Previsto]])/Tabella174670[[#This Row],[Da Decreto]],IF(Tabella174670[[#This Row],[Previsto]]=0,0,1))</f>
        <v>0</v>
      </c>
    </row>
    <row r="8" spans="2:5">
      <c r="B8" t="s">
        <v>9</v>
      </c>
      <c r="C8">
        <f>UniPerugia!B8</f>
        <v>40919.952000000005</v>
      </c>
      <c r="D8">
        <f>C28</f>
        <v>0</v>
      </c>
      <c r="E8" s="131">
        <f>IFERROR(-(Tabella174670[[#This Row],[Da Decreto]]-Tabella174670[[#This Row],[Previsto]])/Tabella174670[[#This Row],[Da Decreto]],IF(Tabella174670[[#This Row],[Previsto]]=0,0,1))</f>
        <v>-1</v>
      </c>
    </row>
    <row r="9" spans="2:5">
      <c r="B9" t="s">
        <v>11</v>
      </c>
      <c r="C9">
        <f>UniPerugia!B9</f>
        <v>0</v>
      </c>
      <c r="D9">
        <f>C29</f>
        <v>0</v>
      </c>
      <c r="E9" s="131">
        <f>IFERROR(-(Tabella174670[[#This Row],[Da Decreto]]-Tabella174670[[#This Row],[Previsto]])/Tabella174670[[#This Row],[Da Decreto]],IF(Tabella174670[[#This Row],[Previsto]]=0,0,1))</f>
        <v>0</v>
      </c>
    </row>
    <row r="14" spans="2:5">
      <c r="B14" t="s">
        <v>356</v>
      </c>
      <c r="C14" t="s">
        <v>357</v>
      </c>
      <c r="D14" t="s">
        <v>360</v>
      </c>
      <c r="E14" t="s">
        <v>359</v>
      </c>
    </row>
    <row r="15" spans="2:5">
      <c r="B15" t="s">
        <v>5</v>
      </c>
      <c r="C15">
        <f>UniPerugia!B5</f>
        <v>204599.76</v>
      </c>
      <c r="D15">
        <f>D25</f>
        <v>0</v>
      </c>
      <c r="E15" s="131">
        <f>IFERROR(-(Tabella17374771[[#This Row],[Da Decreto]]-Tabella17374771[[#This Row],[Effettuato]])/Tabella17374771[[#This Row],[Da Decreto]],IF(Tabella17374771[[#This Row],[Effettuato]]=0,0,1))</f>
        <v>-1</v>
      </c>
    </row>
    <row r="16" spans="2:5">
      <c r="B16" t="s">
        <v>6</v>
      </c>
      <c r="C16">
        <f>UniPerugia!B6</f>
        <v>0</v>
      </c>
      <c r="D16">
        <f>D26</f>
        <v>0</v>
      </c>
      <c r="E16" s="131">
        <f>IFERROR(-(Tabella17374771[[#This Row],[Da Decreto]]-Tabella17374771[[#This Row],[Effettuato]])/Tabella17374771[[#This Row],[Da Decreto]],IF(Tabella17374771[[#This Row],[Effettuato]]=0,0,1))</f>
        <v>0</v>
      </c>
    </row>
    <row r="17" spans="2:6">
      <c r="B17" t="s">
        <v>7</v>
      </c>
      <c r="C17">
        <f>UniPerugia!B7</f>
        <v>0</v>
      </c>
      <c r="D17">
        <f>D27</f>
        <v>0</v>
      </c>
      <c r="E17" s="131">
        <f>IFERROR(-(Tabella17374771[[#This Row],[Da Decreto]]-Tabella17374771[[#This Row],[Effettuato]])/Tabella17374771[[#This Row],[Da Decreto]],IF(Tabella17374771[[#This Row],[Effettuato]]=0,0,1))</f>
        <v>0</v>
      </c>
    </row>
    <row r="18" spans="2:6">
      <c r="B18" t="s">
        <v>9</v>
      </c>
      <c r="C18">
        <f>UniPerugia!B8</f>
        <v>40919.952000000005</v>
      </c>
      <c r="D18">
        <f>D28</f>
        <v>0</v>
      </c>
      <c r="E18" s="131">
        <f>IFERROR(-(Tabella17374771[[#This Row],[Da Decreto]]-Tabella17374771[[#This Row],[Effettuato]])/Tabella17374771[[#This Row],[Da Decreto]],IF(Tabella17374771[[#This Row],[Effettuato]]=0,0,1))</f>
        <v>-1</v>
      </c>
    </row>
    <row r="19" spans="2:6">
      <c r="B19" t="s">
        <v>11</v>
      </c>
      <c r="C19">
        <f>UniPerugia!B9</f>
        <v>0</v>
      </c>
      <c r="D19">
        <f>D29</f>
        <v>0</v>
      </c>
      <c r="E19" s="131">
        <f>IFERROR(-(Tabella17374771[[#This Row],[Da Decreto]]-Tabella17374771[[#This Row],[Effettuato]])/Tabella17374771[[#This Row],[Da Decreto]],IF(Tabella17374771[[#This Row],[Effettuato]]=0,0,1))</f>
        <v>0</v>
      </c>
    </row>
    <row r="24" spans="2:6">
      <c r="B24" s="130" t="s">
        <v>356</v>
      </c>
      <c r="C24" s="130" t="s">
        <v>358</v>
      </c>
      <c r="D24" s="130" t="s">
        <v>360</v>
      </c>
      <c r="E24" s="130" t="s">
        <v>359</v>
      </c>
      <c r="F24" s="130" t="s">
        <v>361</v>
      </c>
    </row>
    <row r="25" spans="2:6">
      <c r="B25" s="129" t="s">
        <v>5</v>
      </c>
      <c r="C25" s="129">
        <v>0</v>
      </c>
      <c r="D25" s="129">
        <v>0</v>
      </c>
      <c r="E25" s="128">
        <f>IFERROR(-(C25-D25)/C25,IF(D25=0,0,1))</f>
        <v>0</v>
      </c>
      <c r="F25" s="127">
        <f>D25-E25</f>
        <v>0</v>
      </c>
    </row>
    <row r="26" spans="2:6">
      <c r="B26" s="129" t="s">
        <v>6</v>
      </c>
      <c r="C26" s="129">
        <f>SUM(Tabella144064[Costo imputato al progetto di R&amp;S])</f>
        <v>0</v>
      </c>
      <c r="D26" s="129">
        <f>SUM(Tabella14344367[Costo imputato al progetto di R&amp;S])</f>
        <v>0</v>
      </c>
      <c r="E26" s="128">
        <f t="shared" ref="E26:E29" si="0">IFERROR(-(C26-D26)/C26,IF(D26=0,0,1))</f>
        <v>0</v>
      </c>
      <c r="F26" s="127">
        <f>D26-E26</f>
        <v>0</v>
      </c>
    </row>
    <row r="27" spans="2:6">
      <c r="B27" s="129" t="s">
        <v>7</v>
      </c>
      <c r="C27" s="129">
        <f>SUM(Tabella14164165[Costo])</f>
        <v>0</v>
      </c>
      <c r="D27" s="129">
        <f>SUM(Tabella1416354468[Costo])</f>
        <v>0</v>
      </c>
      <c r="E27" s="128">
        <f t="shared" si="0"/>
        <v>0</v>
      </c>
      <c r="F27" s="127">
        <f>D27-E27</f>
        <v>0</v>
      </c>
    </row>
    <row r="28" spans="2:6">
      <c r="B28" s="129" t="s">
        <v>9</v>
      </c>
      <c r="C28" s="129">
        <v>0</v>
      </c>
      <c r="D28" s="129">
        <v>0</v>
      </c>
      <c r="E28" s="128">
        <f t="shared" si="0"/>
        <v>0</v>
      </c>
      <c r="F28" s="127">
        <f>D28-E28</f>
        <v>0</v>
      </c>
    </row>
    <row r="29" spans="2:6">
      <c r="B29" s="129" t="s">
        <v>11</v>
      </c>
      <c r="C29" s="129">
        <f>SUM(Tabella1416174266[Totale])</f>
        <v>0</v>
      </c>
      <c r="D29" s="129">
        <f>SUM(Tabella141617364569[Totale])</f>
        <v>0</v>
      </c>
      <c r="E29" s="128">
        <f t="shared" si="0"/>
        <v>0</v>
      </c>
      <c r="F29" s="127">
        <f>D29-E29</f>
        <v>0</v>
      </c>
    </row>
  </sheetData>
  <sheetProtection algorithmName="SHA-512" hashValue="Xh23Zu0ckTZM5dZb+r659nlfnB+YdEtvBagq6iDKnCphvEEfrTEAaCaTd+7NuCmTCe2kMU1rwmVB7zkuoiH1Sg==" saltValue="ko6zIL8Yo2B87CF7rt4IDg==" spinCount="100000" sheet="1" objects="1" scenarios="1"/>
  <conditionalFormatting sqref="E5:E9">
    <cfRule type="cellIs" dxfId="13" priority="5" operator="lessThan">
      <formula>0</formula>
    </cfRule>
    <cfRule type="cellIs" dxfId="12" priority="6" operator="greaterThan">
      <formula>0</formula>
    </cfRule>
  </conditionalFormatting>
  <conditionalFormatting sqref="E15:E19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E25:F29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1AE6EFDC3A9446AA0ACD216C8779D0" ma:contentTypeVersion="4" ma:contentTypeDescription="Creare un nuovo documento." ma:contentTypeScope="" ma:versionID="0455a1cbfe2ebffc9414500988012607">
  <xsd:schema xmlns:xsd="http://www.w3.org/2001/XMLSchema" xmlns:xs="http://www.w3.org/2001/XMLSchema" xmlns:p="http://schemas.microsoft.com/office/2006/metadata/properties" xmlns:ns2="0bc6f012-702d-402e-8ce4-9b5a00fb93f4" xmlns:ns3="cfb91f6e-5fdb-40d3-91bc-61681320f7b7" targetNamespace="http://schemas.microsoft.com/office/2006/metadata/properties" ma:root="true" ma:fieldsID="e7111b767491cb4e4c81aea2e651fd70" ns2:_="" ns3:_="">
    <xsd:import namespace="0bc6f012-702d-402e-8ce4-9b5a00fb93f4"/>
    <xsd:import namespace="cfb91f6e-5fdb-40d3-91bc-61681320f7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c6f012-702d-402e-8ce4-9b5a00fb93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91f6e-5fdb-40d3-91bc-61681320f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81CEDD-16B5-4383-8E5D-26C5B463875C}"/>
</file>

<file path=customXml/itemProps2.xml><?xml version="1.0" encoding="utf-8"?>
<ds:datastoreItem xmlns:ds="http://schemas.openxmlformats.org/officeDocument/2006/customXml" ds:itemID="{13705995-9314-4D2A-9C82-82488A950F97}"/>
</file>

<file path=customXml/itemProps3.xml><?xml version="1.0" encoding="utf-8"?>
<ds:datastoreItem xmlns:ds="http://schemas.openxmlformats.org/officeDocument/2006/customXml" ds:itemID="{FA87DC55-D6AD-4A2A-A4AB-4C0AA78F09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Dario Branco</dc:creator>
  <cp:keywords/>
  <dc:description/>
  <cp:lastModifiedBy>Walter Didimo</cp:lastModifiedBy>
  <cp:revision/>
  <dcterms:created xsi:type="dcterms:W3CDTF">2023-01-02T16:18:15Z</dcterms:created>
  <dcterms:modified xsi:type="dcterms:W3CDTF">2023-02-10T10:21:55Z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0x010100651AE6EFDC3A9446AA0ACD216C8779D0</vt:lpwstr>
  </property>
</Properties>
</file>